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5.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6.xml" ContentType="application/vnd.openxmlformats-officedocument.drawingml.chartshapes+xml"/>
  <Override PartName="/xl/charts/chart22.xml" ContentType="application/vnd.openxmlformats-officedocument.drawingml.chart+xml"/>
  <Override PartName="/xl/drawings/drawing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18870" windowHeight="10635" firstSheet="2" activeTab="8"/>
  </bookViews>
  <sheets>
    <sheet name="NCHS 1900-2015_Age-adj_Dth_Rts" sheetId="1" r:id="rId1"/>
    <sheet name="1900-1998" sheetId="4" r:id="rId2"/>
    <sheet name="1900-2016" sheetId="8" r:id="rId3"/>
    <sheet name="1900-1998 (2)" sheetId="7" r:id="rId4"/>
    <sheet name="Sheet1 (3)" sheetId="5" r:id="rId5"/>
    <sheet name="1900-1998 (4)" sheetId="9" r:id="rId6"/>
    <sheet name="1900-2016 (2)" sheetId="10" r:id="rId7"/>
    <sheet name="DATA" sheetId="11" r:id="rId8"/>
    <sheet name="Cum" sheetId="13" r:id="rId9"/>
    <sheet name="Pop" sheetId="12" r:id="rId10"/>
  </sheets>
  <calcPr calcId="144525"/>
</workbook>
</file>

<file path=xl/calcChain.xml><?xml version="1.0" encoding="utf-8"?>
<calcChain xmlns="http://schemas.openxmlformats.org/spreadsheetml/2006/main">
  <c r="U60" i="13" l="1"/>
  <c r="U61" i="13"/>
  <c r="U62" i="13" s="1"/>
  <c r="U63" i="13" s="1"/>
  <c r="U64" i="13" s="1"/>
  <c r="U65" i="13" s="1"/>
  <c r="U66" i="13" s="1"/>
  <c r="U67" i="13" s="1"/>
  <c r="U68" i="13" s="1"/>
  <c r="U69" i="13" s="1"/>
  <c r="U70" i="13" s="1"/>
  <c r="U71" i="13" s="1"/>
  <c r="U72" i="13" s="1"/>
  <c r="U73" i="13" s="1"/>
  <c r="U74" i="13" s="1"/>
  <c r="U75" i="13" s="1"/>
  <c r="U76" i="13" s="1"/>
  <c r="U77" i="13" s="1"/>
  <c r="U78" i="13" s="1"/>
  <c r="U79" i="13" s="1"/>
  <c r="U80" i="13" s="1"/>
  <c r="U81" i="13" s="1"/>
  <c r="U82" i="13" s="1"/>
  <c r="U83" i="13" s="1"/>
  <c r="U84" i="13" s="1"/>
  <c r="U85" i="13" s="1"/>
  <c r="U86" i="13" s="1"/>
  <c r="U87" i="13" s="1"/>
  <c r="U88" i="13" s="1"/>
  <c r="U89" i="13" s="1"/>
  <c r="U90" i="13" s="1"/>
  <c r="U91" i="13" s="1"/>
  <c r="U92" i="13" s="1"/>
  <c r="U93" i="13" s="1"/>
  <c r="U94" i="13" s="1"/>
  <c r="U95" i="13" s="1"/>
  <c r="U96" i="13" s="1"/>
  <c r="U97" i="13" s="1"/>
  <c r="U98" i="13" s="1"/>
  <c r="U99" i="13" s="1"/>
  <c r="U100" i="13" s="1"/>
  <c r="U101" i="13" s="1"/>
  <c r="U102" i="13" s="1"/>
  <c r="U103" i="13" s="1"/>
  <c r="U104" i="13" s="1"/>
  <c r="U105" i="13" s="1"/>
  <c r="U106" i="13" s="1"/>
  <c r="U107" i="13" s="1"/>
  <c r="U108" i="13" s="1"/>
  <c r="U109" i="13" s="1"/>
  <c r="U110" i="13" s="1"/>
  <c r="U111" i="13" s="1"/>
  <c r="U112" i="13" s="1"/>
  <c r="U113" i="13" s="1"/>
  <c r="U114" i="13" s="1"/>
  <c r="U115" i="13" s="1"/>
  <c r="U116" i="13" s="1"/>
  <c r="U117" i="13" s="1"/>
  <c r="U118" i="13" s="1"/>
  <c r="T4" i="13"/>
  <c r="T5" i="13" s="1"/>
  <c r="T6" i="13" s="1"/>
  <c r="T7" i="13" s="1"/>
  <c r="T8" i="13" s="1"/>
  <c r="T9" i="13" s="1"/>
  <c r="T10" i="13" s="1"/>
  <c r="T11" i="13" s="1"/>
  <c r="T12" i="13" s="1"/>
  <c r="T13" i="13" s="1"/>
  <c r="T14" i="13" s="1"/>
  <c r="T15" i="13" s="1"/>
  <c r="T16" i="13" s="1"/>
  <c r="T17" i="13" s="1"/>
  <c r="T18" i="13" s="1"/>
  <c r="T19" i="13" s="1"/>
  <c r="T20" i="13" s="1"/>
  <c r="T21" i="13" s="1"/>
  <c r="T22" i="13" s="1"/>
  <c r="T23" i="13" s="1"/>
  <c r="T24" i="13" s="1"/>
  <c r="T25" i="13" s="1"/>
  <c r="T26" i="13" s="1"/>
  <c r="T27" i="13" s="1"/>
  <c r="T28" i="13" s="1"/>
  <c r="T29" i="13" s="1"/>
  <c r="T30" i="13" s="1"/>
  <c r="T31" i="13" s="1"/>
  <c r="T32" i="13" s="1"/>
  <c r="T33" i="13" s="1"/>
  <c r="T34" i="13" s="1"/>
  <c r="T35" i="13" s="1"/>
  <c r="T36" i="13" s="1"/>
  <c r="T37" i="13" s="1"/>
  <c r="T38" i="13" s="1"/>
  <c r="T39" i="13" s="1"/>
  <c r="T40" i="13" s="1"/>
  <c r="T41" i="13" s="1"/>
  <c r="T42" i="13" s="1"/>
  <c r="T43" i="13" s="1"/>
  <c r="T44" i="13" s="1"/>
  <c r="T45" i="13" s="1"/>
  <c r="T46" i="13" s="1"/>
  <c r="T47" i="13" s="1"/>
  <c r="T48" i="13" s="1"/>
  <c r="T49" i="13" s="1"/>
  <c r="T50" i="13" s="1"/>
  <c r="T51" i="13" s="1"/>
  <c r="T52" i="13" s="1"/>
  <c r="T53" i="13" s="1"/>
  <c r="T54" i="13" s="1"/>
  <c r="T55" i="13" s="1"/>
  <c r="T56" i="13" s="1"/>
  <c r="T57" i="13" s="1"/>
  <c r="T58" i="13" s="1"/>
  <c r="T59" i="13" s="1"/>
  <c r="T60" i="13" s="1"/>
  <c r="T61" i="13" s="1"/>
  <c r="T62" i="13" s="1"/>
  <c r="T63" i="13" s="1"/>
  <c r="T64" i="13" s="1"/>
  <c r="T65" i="13" s="1"/>
  <c r="T66" i="13" s="1"/>
  <c r="T67" i="13" s="1"/>
  <c r="T68" i="13" s="1"/>
  <c r="T69" i="13" s="1"/>
  <c r="T70" i="13" s="1"/>
  <c r="T71" i="13" s="1"/>
  <c r="T72" i="13" s="1"/>
  <c r="T73" i="13" s="1"/>
  <c r="T74" i="13" s="1"/>
  <c r="T75" i="13" s="1"/>
  <c r="T76" i="13" s="1"/>
  <c r="T77" i="13" s="1"/>
  <c r="T78" i="13" s="1"/>
  <c r="T79" i="13" s="1"/>
  <c r="T80" i="13" s="1"/>
  <c r="T81" i="13" s="1"/>
  <c r="T82" i="13" s="1"/>
  <c r="T83" i="13" s="1"/>
  <c r="T84" i="13" s="1"/>
  <c r="T85" i="13" s="1"/>
  <c r="T86" i="13" s="1"/>
  <c r="T87" i="13" s="1"/>
  <c r="T88" i="13" s="1"/>
  <c r="T89" i="13" s="1"/>
  <c r="T90" i="13" s="1"/>
  <c r="T91" i="13" s="1"/>
  <c r="T92" i="13" s="1"/>
  <c r="T93" i="13" s="1"/>
  <c r="T94" i="13" s="1"/>
  <c r="T95" i="13" s="1"/>
  <c r="T96" i="13" s="1"/>
  <c r="T97" i="13" s="1"/>
  <c r="T98" i="13" s="1"/>
  <c r="T99" i="13" s="1"/>
  <c r="T100" i="13" s="1"/>
  <c r="T101" i="13" s="1"/>
  <c r="T102" i="13" s="1"/>
  <c r="T103" i="13" s="1"/>
  <c r="T104" i="13" s="1"/>
  <c r="T105" i="13" s="1"/>
  <c r="T106" i="13" s="1"/>
  <c r="T107" i="13" s="1"/>
  <c r="T108" i="13" s="1"/>
  <c r="T109" i="13" s="1"/>
  <c r="T110" i="13" s="1"/>
  <c r="T111" i="13" s="1"/>
  <c r="T112" i="13" s="1"/>
  <c r="T113" i="13" s="1"/>
  <c r="T114" i="13" s="1"/>
  <c r="T115" i="13" s="1"/>
  <c r="T116" i="13" s="1"/>
  <c r="T117" i="13" s="1"/>
  <c r="T118" i="13" s="1"/>
  <c r="T3" i="13"/>
  <c r="T2" i="13"/>
  <c r="W1" i="13"/>
  <c r="V1" i="13"/>
  <c r="T1" i="13"/>
  <c r="U1" i="13"/>
  <c r="S2" i="13"/>
  <c r="S3" i="13"/>
  <c r="S4"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 i="13"/>
  <c r="K1" i="13"/>
  <c r="P1" i="13" s="1"/>
  <c r="C1" i="13"/>
  <c r="H1" i="13" s="1"/>
  <c r="M1" i="13" s="1"/>
  <c r="D1" i="13"/>
  <c r="I1" i="13" s="1"/>
  <c r="N1" i="13" s="1"/>
  <c r="E1" i="13"/>
  <c r="J1" i="13" s="1"/>
  <c r="O1" i="13" s="1"/>
  <c r="B1" i="13"/>
  <c r="G1" i="13" s="1"/>
  <c r="L1" i="13" s="1"/>
  <c r="A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 i="13"/>
  <c r="AC96" i="11"/>
  <c r="AC112" i="11"/>
  <c r="AC70" i="11"/>
  <c r="AB12" i="11"/>
  <c r="AB28" i="11"/>
  <c r="AB44" i="11"/>
  <c r="AB60" i="11"/>
  <c r="AB76" i="11"/>
  <c r="AB92" i="11"/>
  <c r="AB108" i="11"/>
  <c r="T30" i="11"/>
  <c r="T46" i="11"/>
  <c r="T62" i="11"/>
  <c r="T78" i="11"/>
  <c r="T94" i="11"/>
  <c r="R24" i="11"/>
  <c r="R32" i="11"/>
  <c r="Q36" i="11"/>
  <c r="Q38" i="11"/>
  <c r="Q40" i="11"/>
  <c r="Q42" i="11"/>
  <c r="Q44" i="11"/>
  <c r="Q46" i="11"/>
  <c r="Q48" i="11"/>
  <c r="Q50" i="11"/>
  <c r="Q52" i="11"/>
  <c r="Q54" i="11"/>
  <c r="Q56" i="11"/>
  <c r="Q58" i="11"/>
  <c r="Q60" i="11"/>
  <c r="Q62" i="11"/>
  <c r="Q64" i="11"/>
  <c r="Q66" i="11"/>
  <c r="Q68" i="11"/>
  <c r="Q70" i="11"/>
  <c r="Q72" i="11"/>
  <c r="Q74" i="11"/>
  <c r="Q76" i="11"/>
  <c r="Q78" i="11"/>
  <c r="Q80" i="11"/>
  <c r="Q82" i="11"/>
  <c r="Q84" i="11"/>
  <c r="Q86" i="11"/>
  <c r="Q88" i="11"/>
  <c r="Q90" i="11"/>
  <c r="Q92" i="11"/>
  <c r="Q94" i="11"/>
  <c r="Q96" i="11"/>
  <c r="Q98" i="11"/>
  <c r="Q100" i="11"/>
  <c r="Q102" i="11"/>
  <c r="Q104" i="11"/>
  <c r="Q106" i="11"/>
  <c r="Q108" i="11"/>
  <c r="Q110" i="11"/>
  <c r="Q112" i="11"/>
  <c r="Q4" i="11"/>
  <c r="Q6" i="11"/>
  <c r="Q8" i="11"/>
  <c r="Q10" i="11"/>
  <c r="Q12" i="11"/>
  <c r="Q14" i="11"/>
  <c r="Q16" i="11"/>
  <c r="Q18" i="11"/>
  <c r="R2" i="11"/>
  <c r="D2" i="13" s="1"/>
  <c r="P26" i="11"/>
  <c r="P30" i="11"/>
  <c r="P34" i="11"/>
  <c r="P38" i="11"/>
  <c r="P42" i="11"/>
  <c r="P46" i="11"/>
  <c r="P50" i="11"/>
  <c r="P54" i="11"/>
  <c r="P58" i="11"/>
  <c r="P62" i="11"/>
  <c r="P66" i="11"/>
  <c r="P70" i="11"/>
  <c r="P74" i="11"/>
  <c r="P78" i="11"/>
  <c r="P82" i="11"/>
  <c r="P86" i="11"/>
  <c r="P90" i="11"/>
  <c r="P94" i="11"/>
  <c r="P98" i="11"/>
  <c r="P102" i="11"/>
  <c r="P106" i="11"/>
  <c r="P110" i="11"/>
  <c r="P4" i="11"/>
  <c r="P8" i="11"/>
  <c r="P12" i="11"/>
  <c r="P16" i="11"/>
  <c r="AD1" i="11"/>
  <c r="AC1" i="11"/>
  <c r="AF1" i="11" s="1"/>
  <c r="AB1" i="11"/>
  <c r="AE1" i="11" s="1"/>
  <c r="Y1" i="11"/>
  <c r="D200" i="12"/>
  <c r="E200" i="12" s="1"/>
  <c r="D26" i="12"/>
  <c r="E26" i="12" s="1"/>
  <c r="E14" i="12"/>
  <c r="E15" i="12" s="1"/>
  <c r="E16" i="12" s="1"/>
  <c r="E17" i="12" s="1"/>
  <c r="E18" i="12" s="1"/>
  <c r="E19" i="12" s="1"/>
  <c r="E20" i="12" s="1"/>
  <c r="E21" i="12" s="1"/>
  <c r="E22" i="12" s="1"/>
  <c r="E23" i="12"/>
  <c r="E24" i="12" s="1"/>
  <c r="E25" i="12" s="1"/>
  <c r="E13" i="12"/>
  <c r="F5" i="12"/>
  <c r="F6" i="12" s="1"/>
  <c r="F7" i="12" s="1"/>
  <c r="F8" i="12" s="1"/>
  <c r="F9" i="12" s="1"/>
  <c r="F10" i="12" s="1"/>
  <c r="F11" i="12" s="1"/>
  <c r="F12" i="12" s="1"/>
  <c r="F13" i="12" s="1"/>
  <c r="F4" i="12"/>
  <c r="G4" i="12"/>
  <c r="F3" i="12"/>
  <c r="E4" i="12"/>
  <c r="E5" i="12" s="1"/>
  <c r="E6" i="12" s="1"/>
  <c r="E7" i="12" s="1"/>
  <c r="E8" i="12" s="1"/>
  <c r="E9" i="12" s="1"/>
  <c r="E10" i="12" s="1"/>
  <c r="E11" i="12" s="1"/>
  <c r="E12" i="12" s="1"/>
  <c r="E3" i="12"/>
  <c r="D5" i="12"/>
  <c r="D6" i="12" s="1"/>
  <c r="D7" i="12" s="1"/>
  <c r="D8" i="12" s="1"/>
  <c r="D9" i="12" s="1"/>
  <c r="D10" i="12" s="1"/>
  <c r="D11" i="12" s="1"/>
  <c r="D12" i="12" s="1"/>
  <c r="D13" i="12" s="1"/>
  <c r="D14" i="12" s="1"/>
  <c r="D15" i="12" s="1"/>
  <c r="D16" i="12" s="1"/>
  <c r="D17" i="12" s="1"/>
  <c r="D18" i="12" s="1"/>
  <c r="D19" i="12" s="1"/>
  <c r="D20" i="12" s="1"/>
  <c r="D21" i="12" s="1"/>
  <c r="D22" i="12" s="1"/>
  <c r="D23" i="12" s="1"/>
  <c r="D24" i="12" s="1"/>
  <c r="D25" i="12" s="1"/>
  <c r="D4" i="12"/>
  <c r="D3" i="12"/>
  <c r="V1" i="11"/>
  <c r="U1" i="11"/>
  <c r="S1" i="11"/>
  <c r="X1" i="11" s="1"/>
  <c r="R1" i="11"/>
  <c r="W1" i="11" s="1"/>
  <c r="O2" i="11"/>
  <c r="P2" i="11" s="1"/>
  <c r="B2" i="13" s="1"/>
  <c r="O3" i="11"/>
  <c r="R3" i="11" s="1"/>
  <c r="D3" i="13" s="1"/>
  <c r="O4" i="11"/>
  <c r="S4" i="11" s="1"/>
  <c r="O5" i="11"/>
  <c r="Q5" i="11" s="1"/>
  <c r="O6" i="11"/>
  <c r="P6" i="11" s="1"/>
  <c r="O7" i="11"/>
  <c r="R7" i="11" s="1"/>
  <c r="O8" i="11"/>
  <c r="S8" i="11" s="1"/>
  <c r="O9" i="11"/>
  <c r="Q9" i="11" s="1"/>
  <c r="O10" i="11"/>
  <c r="P10" i="11" s="1"/>
  <c r="O11" i="11"/>
  <c r="R11" i="11" s="1"/>
  <c r="O12" i="11"/>
  <c r="S12" i="11" s="1"/>
  <c r="O13" i="11"/>
  <c r="Q13" i="11" s="1"/>
  <c r="O14" i="11"/>
  <c r="P14" i="11" s="1"/>
  <c r="O15" i="11"/>
  <c r="R15" i="11" s="1"/>
  <c r="O16" i="11"/>
  <c r="S16" i="11" s="1"/>
  <c r="O17" i="11"/>
  <c r="Q17" i="11" s="1"/>
  <c r="O18" i="11"/>
  <c r="AB18" i="11" s="1"/>
  <c r="O19" i="11"/>
  <c r="AB19" i="11" s="1"/>
  <c r="O20" i="11"/>
  <c r="AB20" i="11" s="1"/>
  <c r="O21" i="11"/>
  <c r="AB21" i="11" s="1"/>
  <c r="O22" i="11"/>
  <c r="AB22" i="11" s="1"/>
  <c r="O23" i="11"/>
  <c r="AB23" i="11" s="1"/>
  <c r="O24" i="11"/>
  <c r="Q24" i="11" s="1"/>
  <c r="O25" i="11"/>
  <c r="O26" i="11"/>
  <c r="O27" i="11"/>
  <c r="O28" i="11"/>
  <c r="Q28" i="11" s="1"/>
  <c r="O29" i="11"/>
  <c r="O30" i="11"/>
  <c r="R30" i="11" s="1"/>
  <c r="O31" i="11"/>
  <c r="O32" i="11"/>
  <c r="Q32" i="11" s="1"/>
  <c r="O33" i="11"/>
  <c r="O34" i="11"/>
  <c r="O35" i="11"/>
  <c r="AB35" i="11" s="1"/>
  <c r="O36" i="11"/>
  <c r="R36" i="11" s="1"/>
  <c r="O37" i="11"/>
  <c r="AB37" i="11" s="1"/>
  <c r="O38" i="11"/>
  <c r="AB38" i="11" s="1"/>
  <c r="O39" i="11"/>
  <c r="R39" i="11" s="1"/>
  <c r="O40" i="11"/>
  <c r="R40" i="11" s="1"/>
  <c r="O41" i="11"/>
  <c r="AB41" i="11" s="1"/>
  <c r="O42" i="11"/>
  <c r="AB42" i="11" s="1"/>
  <c r="O43" i="11"/>
  <c r="AB43" i="11" s="1"/>
  <c r="O44" i="11"/>
  <c r="R44" i="11" s="1"/>
  <c r="O45" i="11"/>
  <c r="AB45" i="11" s="1"/>
  <c r="O46" i="11"/>
  <c r="AB46" i="11" s="1"/>
  <c r="O47" i="11"/>
  <c r="R47" i="11" s="1"/>
  <c r="O48" i="11"/>
  <c r="AB48" i="11" s="1"/>
  <c r="O49" i="11"/>
  <c r="AB49" i="11" s="1"/>
  <c r="O50" i="11"/>
  <c r="AB50" i="11" s="1"/>
  <c r="O51" i="11"/>
  <c r="AB51" i="11" s="1"/>
  <c r="O52" i="11"/>
  <c r="R52" i="11" s="1"/>
  <c r="O53" i="11"/>
  <c r="AB53" i="11" s="1"/>
  <c r="O54" i="11"/>
  <c r="AB54" i="11" s="1"/>
  <c r="O55" i="11"/>
  <c r="R55" i="11" s="1"/>
  <c r="O56" i="11"/>
  <c r="R56" i="11" s="1"/>
  <c r="O57" i="11"/>
  <c r="AB57" i="11" s="1"/>
  <c r="O58" i="11"/>
  <c r="AB58" i="11" s="1"/>
  <c r="O59" i="11"/>
  <c r="AB59" i="11" s="1"/>
  <c r="O60" i="11"/>
  <c r="AC60" i="11" s="1"/>
  <c r="O61" i="11"/>
  <c r="O62" i="11"/>
  <c r="AB62" i="11" s="1"/>
  <c r="O63" i="11"/>
  <c r="R63" i="11" s="1"/>
  <c r="O64" i="11"/>
  <c r="AC64" i="11" s="1"/>
  <c r="O65" i="11"/>
  <c r="O66" i="11"/>
  <c r="AB66" i="11" s="1"/>
  <c r="O67" i="11"/>
  <c r="R67" i="11" s="1"/>
  <c r="O68" i="11"/>
  <c r="AC68" i="11" s="1"/>
  <c r="O69" i="11"/>
  <c r="O70" i="11"/>
  <c r="AB70" i="11" s="1"/>
  <c r="O71" i="11"/>
  <c r="R71" i="11" s="1"/>
  <c r="O72" i="11"/>
  <c r="R72" i="11" s="1"/>
  <c r="O73" i="11"/>
  <c r="AB73" i="11" s="1"/>
  <c r="O74" i="11"/>
  <c r="AB74" i="11" s="1"/>
  <c r="O75" i="11"/>
  <c r="AB75" i="11" s="1"/>
  <c r="O76" i="11"/>
  <c r="R76" i="11" s="1"/>
  <c r="O77" i="11"/>
  <c r="Q77" i="11" s="1"/>
  <c r="O78" i="11"/>
  <c r="O79" i="11"/>
  <c r="AB79" i="11" s="1"/>
  <c r="O80" i="11"/>
  <c r="AC80" i="11" s="1"/>
  <c r="O81" i="11"/>
  <c r="Q81" i="11" s="1"/>
  <c r="O82" i="11"/>
  <c r="O83" i="11"/>
  <c r="R83" i="11" s="1"/>
  <c r="O84" i="11"/>
  <c r="AC84" i="11" s="1"/>
  <c r="O85" i="11"/>
  <c r="Q85" i="11" s="1"/>
  <c r="O86" i="11"/>
  <c r="O87" i="11"/>
  <c r="R87" i="11" s="1"/>
  <c r="O88" i="11"/>
  <c r="R88" i="11" s="1"/>
  <c r="O89" i="11"/>
  <c r="Q89" i="11" s="1"/>
  <c r="O90" i="11"/>
  <c r="O91" i="11"/>
  <c r="R91" i="11" s="1"/>
  <c r="O92" i="11"/>
  <c r="R92" i="11" s="1"/>
  <c r="O93" i="11"/>
  <c r="Q93" i="11" s="1"/>
  <c r="O94" i="11"/>
  <c r="O95" i="11"/>
  <c r="R95" i="11" s="1"/>
  <c r="O96" i="11"/>
  <c r="AB96" i="11" s="1"/>
  <c r="O97" i="11"/>
  <c r="Q97" i="11" s="1"/>
  <c r="O98" i="11"/>
  <c r="O99" i="11"/>
  <c r="R99" i="11" s="1"/>
  <c r="O100" i="11"/>
  <c r="AC100" i="11" s="1"/>
  <c r="O101" i="11"/>
  <c r="Q101" i="11" s="1"/>
  <c r="O102" i="11"/>
  <c r="O103" i="11"/>
  <c r="R103" i="11" s="1"/>
  <c r="O104" i="11"/>
  <c r="S104" i="11" s="1"/>
  <c r="O105" i="11"/>
  <c r="Q105" i="11" s="1"/>
  <c r="O106" i="11"/>
  <c r="O107" i="11"/>
  <c r="R107" i="11" s="1"/>
  <c r="O108" i="11"/>
  <c r="S108" i="11" s="1"/>
  <c r="O109" i="11"/>
  <c r="Q109" i="11" s="1"/>
  <c r="O110" i="11"/>
  <c r="O111" i="11"/>
  <c r="R111" i="11" s="1"/>
  <c r="O112" i="11"/>
  <c r="S112" i="11" s="1"/>
  <c r="O113" i="11"/>
  <c r="Q113" i="11" s="1"/>
  <c r="O114" i="11"/>
  <c r="O115" i="11"/>
  <c r="O116" i="11"/>
  <c r="O117" i="11"/>
  <c r="O118" i="11"/>
  <c r="O1" i="11"/>
  <c r="AA1" i="11" s="1"/>
  <c r="L3" i="11"/>
  <c r="T3" i="11" s="1"/>
  <c r="L4" i="11"/>
  <c r="T4" i="11" s="1"/>
  <c r="L5" i="11"/>
  <c r="L6" i="11"/>
  <c r="T6" i="11" s="1"/>
  <c r="AD6" i="11" s="1"/>
  <c r="L7" i="11"/>
  <c r="T7" i="11" s="1"/>
  <c r="AD7" i="11" s="1"/>
  <c r="L8" i="11"/>
  <c r="T8" i="11" s="1"/>
  <c r="AD8" i="11" s="1"/>
  <c r="L9" i="11"/>
  <c r="L10" i="11"/>
  <c r="T10" i="11" s="1"/>
  <c r="AD10" i="11" s="1"/>
  <c r="L11" i="11"/>
  <c r="T11" i="11" s="1"/>
  <c r="AD11" i="11" s="1"/>
  <c r="L12" i="11"/>
  <c r="T12" i="11" s="1"/>
  <c r="AD12" i="11" s="1"/>
  <c r="L13" i="11"/>
  <c r="L14" i="11"/>
  <c r="T14" i="11" s="1"/>
  <c r="AD14" i="11" s="1"/>
  <c r="L15" i="11"/>
  <c r="T15" i="11" s="1"/>
  <c r="L16" i="11"/>
  <c r="T16" i="11" s="1"/>
  <c r="AD16" i="11" s="1"/>
  <c r="L17" i="11"/>
  <c r="L18" i="11"/>
  <c r="T18" i="11" s="1"/>
  <c r="L19" i="11"/>
  <c r="L20" i="11"/>
  <c r="L21" i="11"/>
  <c r="L22" i="11"/>
  <c r="L23" i="11"/>
  <c r="T23" i="11" s="1"/>
  <c r="L24" i="11"/>
  <c r="T24" i="11" s="1"/>
  <c r="L25" i="11"/>
  <c r="T25" i="11" s="1"/>
  <c r="L26" i="11"/>
  <c r="T26" i="11" s="1"/>
  <c r="L27" i="11"/>
  <c r="T27" i="11" s="1"/>
  <c r="L28" i="11"/>
  <c r="T28" i="11" s="1"/>
  <c r="L29" i="11"/>
  <c r="L30" i="11"/>
  <c r="L31" i="11"/>
  <c r="T31" i="11" s="1"/>
  <c r="L32" i="11"/>
  <c r="T32" i="11" s="1"/>
  <c r="L33" i="11"/>
  <c r="L34" i="11"/>
  <c r="T34" i="11" s="1"/>
  <c r="L35" i="11"/>
  <c r="T35" i="11" s="1"/>
  <c r="L36" i="11"/>
  <c r="T36" i="11" s="1"/>
  <c r="L37" i="11"/>
  <c r="L38" i="11"/>
  <c r="T38" i="11" s="1"/>
  <c r="L39" i="11"/>
  <c r="T39" i="11" s="1"/>
  <c r="L40" i="11"/>
  <c r="T40" i="11" s="1"/>
  <c r="L41" i="11"/>
  <c r="L42" i="11"/>
  <c r="T42" i="11" s="1"/>
  <c r="L43" i="11"/>
  <c r="T43" i="11" s="1"/>
  <c r="L44" i="11"/>
  <c r="T44" i="11" s="1"/>
  <c r="L45" i="11"/>
  <c r="L46" i="11"/>
  <c r="L47" i="11"/>
  <c r="T47" i="11" s="1"/>
  <c r="L48" i="11"/>
  <c r="T48" i="11" s="1"/>
  <c r="L49" i="11"/>
  <c r="L50" i="11"/>
  <c r="T50" i="11" s="1"/>
  <c r="L51" i="11"/>
  <c r="T51" i="11" s="1"/>
  <c r="L52" i="11"/>
  <c r="T52" i="11" s="1"/>
  <c r="L53" i="11"/>
  <c r="L54" i="11"/>
  <c r="T54" i="11" s="1"/>
  <c r="L55" i="11"/>
  <c r="T55" i="11" s="1"/>
  <c r="L56" i="11"/>
  <c r="T56" i="11" s="1"/>
  <c r="L57" i="11"/>
  <c r="L58" i="11"/>
  <c r="T58" i="11" s="1"/>
  <c r="L59" i="11"/>
  <c r="T59" i="11" s="1"/>
  <c r="L60" i="11"/>
  <c r="T60" i="11" s="1"/>
  <c r="L61" i="11"/>
  <c r="L62" i="11"/>
  <c r="L63" i="11"/>
  <c r="T63" i="11" s="1"/>
  <c r="L64" i="11"/>
  <c r="T64" i="11" s="1"/>
  <c r="L65" i="11"/>
  <c r="L66" i="11"/>
  <c r="T66" i="11" s="1"/>
  <c r="L67" i="11"/>
  <c r="T67" i="11" s="1"/>
  <c r="L68" i="11"/>
  <c r="T68" i="11" s="1"/>
  <c r="L69" i="11"/>
  <c r="L70" i="11"/>
  <c r="T70" i="11" s="1"/>
  <c r="L71" i="11"/>
  <c r="T71" i="11" s="1"/>
  <c r="L72" i="11"/>
  <c r="T72" i="11" s="1"/>
  <c r="L73" i="11"/>
  <c r="L74" i="11"/>
  <c r="T74" i="11" s="1"/>
  <c r="L75" i="11"/>
  <c r="T75" i="11" s="1"/>
  <c r="L76" i="11"/>
  <c r="T76" i="11" s="1"/>
  <c r="L77" i="11"/>
  <c r="L78" i="11"/>
  <c r="L79" i="11"/>
  <c r="T79" i="11" s="1"/>
  <c r="L80" i="11"/>
  <c r="T80" i="11" s="1"/>
  <c r="L81" i="11"/>
  <c r="L82" i="11"/>
  <c r="T82" i="11" s="1"/>
  <c r="L83" i="11"/>
  <c r="T83" i="11" s="1"/>
  <c r="L84" i="11"/>
  <c r="T84" i="11" s="1"/>
  <c r="L85" i="11"/>
  <c r="L86" i="11"/>
  <c r="T86" i="11" s="1"/>
  <c r="L87" i="11"/>
  <c r="T87" i="11" s="1"/>
  <c r="L88" i="11"/>
  <c r="T88" i="11" s="1"/>
  <c r="L89" i="11"/>
  <c r="L90" i="11"/>
  <c r="T90" i="11" s="1"/>
  <c r="L91" i="11"/>
  <c r="T91" i="11" s="1"/>
  <c r="L92" i="11"/>
  <c r="T92" i="11" s="1"/>
  <c r="L93" i="11"/>
  <c r="L94" i="11"/>
  <c r="L95" i="11"/>
  <c r="T95" i="11" s="1"/>
  <c r="L96" i="11"/>
  <c r="T96" i="11" s="1"/>
  <c r="L97" i="11"/>
  <c r="L98" i="11"/>
  <c r="T98" i="11" s="1"/>
  <c r="L99" i="11"/>
  <c r="T99" i="11" s="1"/>
  <c r="L100" i="11"/>
  <c r="T100" i="11" s="1"/>
  <c r="L101" i="11"/>
  <c r="T101" i="11" s="1"/>
  <c r="L102" i="11"/>
  <c r="T102" i="11" s="1"/>
  <c r="L103" i="11"/>
  <c r="T103" i="11" s="1"/>
  <c r="L104" i="11"/>
  <c r="T104" i="11" s="1"/>
  <c r="L105" i="11"/>
  <c r="L106" i="11"/>
  <c r="T106" i="11" s="1"/>
  <c r="L107" i="11"/>
  <c r="T107" i="11" s="1"/>
  <c r="L108" i="11"/>
  <c r="T108" i="11" s="1"/>
  <c r="L109" i="11"/>
  <c r="T109" i="11" s="1"/>
  <c r="L110" i="11"/>
  <c r="T110" i="11" s="1"/>
  <c r="L111" i="11"/>
  <c r="T111" i="11" s="1"/>
  <c r="L112" i="11"/>
  <c r="T112" i="11" s="1"/>
  <c r="L113" i="11"/>
  <c r="L114" i="11"/>
  <c r="L115" i="11"/>
  <c r="L116" i="11"/>
  <c r="L117" i="11"/>
  <c r="L118" i="11"/>
  <c r="L2" i="11"/>
  <c r="T2" i="11" s="1"/>
  <c r="W61" i="13" l="1"/>
  <c r="W115" i="13"/>
  <c r="W111" i="13"/>
  <c r="W107" i="13"/>
  <c r="W103" i="13"/>
  <c r="W99" i="13"/>
  <c r="W95" i="13"/>
  <c r="W91" i="13"/>
  <c r="W87" i="13"/>
  <c r="W83" i="13"/>
  <c r="W79" i="13"/>
  <c r="W67" i="13"/>
  <c r="W63" i="13"/>
  <c r="W59" i="13"/>
  <c r="W114" i="13"/>
  <c r="W110" i="13"/>
  <c r="W106" i="13"/>
  <c r="W102" i="13"/>
  <c r="W98" i="13"/>
  <c r="W94" i="13"/>
  <c r="W90" i="13"/>
  <c r="W86" i="13"/>
  <c r="W82" i="13"/>
  <c r="W78" i="13"/>
  <c r="W66" i="13"/>
  <c r="W62" i="13"/>
  <c r="W117" i="13"/>
  <c r="W113" i="13"/>
  <c r="W109" i="13"/>
  <c r="W105" i="13"/>
  <c r="W101" i="13"/>
  <c r="W97" i="13"/>
  <c r="W93" i="13"/>
  <c r="W89" i="13"/>
  <c r="W85" i="13"/>
  <c r="W81" i="13"/>
  <c r="W69" i="13"/>
  <c r="W65" i="13"/>
  <c r="W116" i="13"/>
  <c r="W112" i="13"/>
  <c r="W108" i="13"/>
  <c r="W104" i="13"/>
  <c r="W100" i="13"/>
  <c r="W96" i="13"/>
  <c r="W92" i="13"/>
  <c r="W88" i="13"/>
  <c r="W84" i="13"/>
  <c r="W80" i="13"/>
  <c r="W68" i="13"/>
  <c r="W64" i="13"/>
  <c r="W60" i="13"/>
  <c r="AD108" i="11"/>
  <c r="AD92" i="11"/>
  <c r="AD76" i="11"/>
  <c r="AD111" i="11"/>
  <c r="AD99" i="11"/>
  <c r="AD87" i="11"/>
  <c r="AD75" i="11"/>
  <c r="AD63" i="11"/>
  <c r="AD51" i="11"/>
  <c r="AD47" i="11"/>
  <c r="AD43" i="11"/>
  <c r="AD39" i="11"/>
  <c r="AD35" i="11"/>
  <c r="AD31" i="11"/>
  <c r="AD27" i="11"/>
  <c r="AD23" i="11"/>
  <c r="AD15" i="11"/>
  <c r="AD3" i="11"/>
  <c r="AD62" i="11"/>
  <c r="AD100" i="11"/>
  <c r="AD84" i="11"/>
  <c r="AD2" i="11"/>
  <c r="F2" i="13"/>
  <c r="AD107" i="11"/>
  <c r="AD95" i="11"/>
  <c r="AD83" i="11"/>
  <c r="AD71" i="11"/>
  <c r="AD59" i="11"/>
  <c r="AD110" i="11"/>
  <c r="AD102" i="11"/>
  <c r="AD90" i="11"/>
  <c r="AD82" i="11"/>
  <c r="AD70" i="11"/>
  <c r="AD58" i="11"/>
  <c r="AD50" i="11"/>
  <c r="AD38" i="11"/>
  <c r="AD26" i="11"/>
  <c r="AD46" i="11"/>
  <c r="AD112" i="11"/>
  <c r="AD96" i="11"/>
  <c r="AD80" i="11"/>
  <c r="AD103" i="11"/>
  <c r="AD91" i="11"/>
  <c r="AD79" i="11"/>
  <c r="AD67" i="11"/>
  <c r="AD55" i="11"/>
  <c r="AD106" i="11"/>
  <c r="AD98" i="11"/>
  <c r="AD86" i="11"/>
  <c r="AD74" i="11"/>
  <c r="AD66" i="11"/>
  <c r="AD54" i="11"/>
  <c r="AD42" i="11"/>
  <c r="AD34" i="11"/>
  <c r="AD109" i="11"/>
  <c r="AD101" i="11"/>
  <c r="AD25" i="11"/>
  <c r="AD94" i="11"/>
  <c r="AD30" i="11"/>
  <c r="AD104" i="11"/>
  <c r="AD88" i="11"/>
  <c r="AD72" i="11"/>
  <c r="AD68" i="11"/>
  <c r="AD64" i="11"/>
  <c r="AD60" i="11"/>
  <c r="AD56" i="11"/>
  <c r="AD52" i="11"/>
  <c r="AD48" i="11"/>
  <c r="AD44" i="11"/>
  <c r="AD40" i="11"/>
  <c r="AD36" i="11"/>
  <c r="AD32" i="11"/>
  <c r="AD28" i="11"/>
  <c r="AD24" i="11"/>
  <c r="AD4" i="11"/>
  <c r="AD78" i="11"/>
  <c r="AB69" i="11"/>
  <c r="AC69" i="11"/>
  <c r="AB65" i="11"/>
  <c r="AC65" i="11"/>
  <c r="AB61" i="11"/>
  <c r="AC61" i="11"/>
  <c r="AB33" i="11"/>
  <c r="Q33" i="11"/>
  <c r="R33" i="11"/>
  <c r="AB29" i="11"/>
  <c r="Q29" i="11"/>
  <c r="R29" i="11"/>
  <c r="AB25" i="11"/>
  <c r="Q25" i="11"/>
  <c r="R25" i="11"/>
  <c r="P15" i="11"/>
  <c r="P11" i="11"/>
  <c r="P7" i="11"/>
  <c r="P3" i="11"/>
  <c r="B3" i="13" s="1"/>
  <c r="P113" i="11"/>
  <c r="P109" i="11"/>
  <c r="P105" i="11"/>
  <c r="P101" i="11"/>
  <c r="P97" i="11"/>
  <c r="P93" i="11"/>
  <c r="P89" i="11"/>
  <c r="P85" i="11"/>
  <c r="P81" i="11"/>
  <c r="P77" i="11"/>
  <c r="P73" i="11"/>
  <c r="P69" i="11"/>
  <c r="P65" i="11"/>
  <c r="P61" i="11"/>
  <c r="P57" i="11"/>
  <c r="P53" i="11"/>
  <c r="P49" i="11"/>
  <c r="P45" i="11"/>
  <c r="P41" i="11"/>
  <c r="P37" i="11"/>
  <c r="P33" i="11"/>
  <c r="P29" i="11"/>
  <c r="P25" i="11"/>
  <c r="R23" i="11"/>
  <c r="R17" i="11"/>
  <c r="R13" i="11"/>
  <c r="R9" i="11"/>
  <c r="R5" i="11"/>
  <c r="R113" i="11"/>
  <c r="R109" i="11"/>
  <c r="R105" i="11"/>
  <c r="R101" i="11"/>
  <c r="R97" i="11"/>
  <c r="R93" i="11"/>
  <c r="R89" i="11"/>
  <c r="R85" i="11"/>
  <c r="R81" i="11"/>
  <c r="R79" i="11"/>
  <c r="R77" i="11"/>
  <c r="R75" i="11"/>
  <c r="R73" i="11"/>
  <c r="R69" i="11"/>
  <c r="R65" i="11"/>
  <c r="R61" i="11"/>
  <c r="R59" i="11"/>
  <c r="R57" i="11"/>
  <c r="R53" i="11"/>
  <c r="R51" i="11"/>
  <c r="R49" i="11"/>
  <c r="R45" i="11"/>
  <c r="R43" i="11"/>
  <c r="R41" i="11"/>
  <c r="R37" i="11"/>
  <c r="R35" i="11"/>
  <c r="AB104" i="11"/>
  <c r="AB88" i="11"/>
  <c r="AB72" i="11"/>
  <c r="AB56" i="11"/>
  <c r="AB40" i="11"/>
  <c r="AB24" i="11"/>
  <c r="AB8" i="11"/>
  <c r="AC66" i="11"/>
  <c r="AC108" i="11"/>
  <c r="AC92" i="11"/>
  <c r="AC111" i="11"/>
  <c r="AB111" i="11"/>
  <c r="S111" i="11"/>
  <c r="AC107" i="11"/>
  <c r="AB107" i="11"/>
  <c r="S107" i="11"/>
  <c r="AC103" i="11"/>
  <c r="AB103" i="11"/>
  <c r="S103" i="11"/>
  <c r="AC99" i="11"/>
  <c r="AB99" i="11"/>
  <c r="AC95" i="11"/>
  <c r="AB95" i="11"/>
  <c r="AC91" i="11"/>
  <c r="AB91" i="11"/>
  <c r="AC87" i="11"/>
  <c r="AB87" i="11"/>
  <c r="AA83" i="11"/>
  <c r="AC83" i="11"/>
  <c r="AB83" i="11"/>
  <c r="AC71" i="11"/>
  <c r="AB71" i="11"/>
  <c r="AC67" i="11"/>
  <c r="AB67" i="11"/>
  <c r="AC63" i="11"/>
  <c r="AB63" i="11"/>
  <c r="AB55" i="11"/>
  <c r="AF55" i="11" s="1"/>
  <c r="AB47" i="11"/>
  <c r="AF47" i="11" s="1"/>
  <c r="AB39" i="11"/>
  <c r="AF39" i="11" s="1"/>
  <c r="Q31" i="11"/>
  <c r="R31" i="11"/>
  <c r="AB31" i="11"/>
  <c r="AF31" i="11" s="1"/>
  <c r="Q27" i="11"/>
  <c r="R27" i="11"/>
  <c r="AB27" i="11"/>
  <c r="S15" i="11"/>
  <c r="AB15" i="11"/>
  <c r="S11" i="11"/>
  <c r="AB11" i="11"/>
  <c r="S7" i="11"/>
  <c r="AB7" i="11"/>
  <c r="S3" i="11"/>
  <c r="AB3" i="11"/>
  <c r="P23" i="11"/>
  <c r="P112" i="11"/>
  <c r="P108" i="11"/>
  <c r="P104" i="11"/>
  <c r="P100" i="11"/>
  <c r="P96" i="11"/>
  <c r="P92" i="11"/>
  <c r="P88" i="11"/>
  <c r="P84" i="11"/>
  <c r="P80" i="11"/>
  <c r="P76" i="11"/>
  <c r="P72" i="11"/>
  <c r="P68" i="11"/>
  <c r="P64" i="11"/>
  <c r="P60" i="11"/>
  <c r="P56" i="11"/>
  <c r="P52" i="11"/>
  <c r="P48" i="11"/>
  <c r="P44" i="11"/>
  <c r="P40" i="11"/>
  <c r="P36" i="11"/>
  <c r="P32" i="11"/>
  <c r="P28" i="11"/>
  <c r="P24" i="11"/>
  <c r="Q23" i="11"/>
  <c r="Q15" i="11"/>
  <c r="Q11" i="11"/>
  <c r="Q7" i="11"/>
  <c r="Q3" i="11"/>
  <c r="Q111" i="11"/>
  <c r="Q107" i="11"/>
  <c r="Q103" i="11"/>
  <c r="Q99" i="11"/>
  <c r="Q95" i="11"/>
  <c r="Q91" i="11"/>
  <c r="Q87" i="11"/>
  <c r="Q83" i="11"/>
  <c r="Q79" i="11"/>
  <c r="Q75" i="11"/>
  <c r="Q73" i="11"/>
  <c r="Q71" i="11"/>
  <c r="Q69" i="11"/>
  <c r="Q67" i="11"/>
  <c r="Q65" i="11"/>
  <c r="Q63" i="11"/>
  <c r="Q61" i="11"/>
  <c r="Q59" i="11"/>
  <c r="Q57" i="11"/>
  <c r="Q55" i="11"/>
  <c r="Q53" i="11"/>
  <c r="Q51" i="11"/>
  <c r="Q49" i="11"/>
  <c r="Q47" i="11"/>
  <c r="Q45" i="11"/>
  <c r="Q43" i="11"/>
  <c r="Q41" i="11"/>
  <c r="Q39" i="11"/>
  <c r="Q37" i="11"/>
  <c r="Q35" i="11"/>
  <c r="R28" i="11"/>
  <c r="AB100" i="11"/>
  <c r="AB84" i="11"/>
  <c r="AB68" i="11"/>
  <c r="AB52" i="11"/>
  <c r="AB36" i="11"/>
  <c r="AB4" i="11"/>
  <c r="AC62" i="11"/>
  <c r="AC104" i="11"/>
  <c r="AC88" i="11"/>
  <c r="AC113" i="11"/>
  <c r="AB113" i="11"/>
  <c r="S113" i="11"/>
  <c r="AC109" i="11"/>
  <c r="AB109" i="11"/>
  <c r="S109" i="11"/>
  <c r="X109" i="11" s="1"/>
  <c r="AC105" i="11"/>
  <c r="AB105" i="11"/>
  <c r="S105" i="11"/>
  <c r="AC101" i="11"/>
  <c r="AB101" i="11"/>
  <c r="S101" i="11"/>
  <c r="X101" i="11" s="1"/>
  <c r="AC97" i="11"/>
  <c r="AB97" i="11"/>
  <c r="AC93" i="11"/>
  <c r="AB93" i="11"/>
  <c r="AC89" i="11"/>
  <c r="AB89" i="11"/>
  <c r="AC85" i="11"/>
  <c r="AB85" i="11"/>
  <c r="AC81" i="11"/>
  <c r="AB81" i="11"/>
  <c r="AB77" i="11"/>
  <c r="AC77" i="11"/>
  <c r="AB17" i="11"/>
  <c r="S17" i="11"/>
  <c r="S18" i="11" s="1"/>
  <c r="AB13" i="11"/>
  <c r="S13" i="11"/>
  <c r="AB9" i="11"/>
  <c r="S9" i="11"/>
  <c r="AB5" i="11"/>
  <c r="S5" i="11"/>
  <c r="T113" i="11"/>
  <c r="T105" i="11"/>
  <c r="T97" i="11"/>
  <c r="T93" i="11"/>
  <c r="T89" i="11"/>
  <c r="T85" i="11"/>
  <c r="T81" i="11"/>
  <c r="T77" i="11"/>
  <c r="T73" i="11"/>
  <c r="T69" i="11"/>
  <c r="T65" i="11"/>
  <c r="T61" i="11"/>
  <c r="T57" i="11"/>
  <c r="T53" i="11"/>
  <c r="T49" i="11"/>
  <c r="T45" i="11"/>
  <c r="T41" i="11"/>
  <c r="T37" i="11"/>
  <c r="T33" i="11"/>
  <c r="T29" i="11"/>
  <c r="T17" i="11"/>
  <c r="AD17" i="11" s="1"/>
  <c r="T13" i="11"/>
  <c r="AD13" i="11" s="1"/>
  <c r="T9" i="11"/>
  <c r="AD9" i="11" s="1"/>
  <c r="T5" i="11"/>
  <c r="AD5" i="11" s="1"/>
  <c r="S110" i="11"/>
  <c r="AC110" i="11"/>
  <c r="AB110" i="11"/>
  <c r="S106" i="11"/>
  <c r="AC106" i="11"/>
  <c r="AB106" i="11"/>
  <c r="S102" i="11"/>
  <c r="AC102" i="11"/>
  <c r="AB102" i="11"/>
  <c r="AC98" i="11"/>
  <c r="AB98" i="11"/>
  <c r="AC94" i="11"/>
  <c r="AB94" i="11"/>
  <c r="AC90" i="11"/>
  <c r="AB90" i="11"/>
  <c r="AC86" i="11"/>
  <c r="AB86" i="11"/>
  <c r="AC82" i="11"/>
  <c r="AB82" i="11"/>
  <c r="AB78" i="11"/>
  <c r="AC78" i="11"/>
  <c r="AB34" i="11"/>
  <c r="Q34" i="11"/>
  <c r="AB30" i="11"/>
  <c r="Q30" i="11"/>
  <c r="AB26" i="11"/>
  <c r="Q26" i="11"/>
  <c r="AB14" i="11"/>
  <c r="S14" i="11"/>
  <c r="AB10" i="11"/>
  <c r="S10" i="11"/>
  <c r="AB6" i="11"/>
  <c r="S6" i="11"/>
  <c r="S2" i="11"/>
  <c r="E2" i="13" s="1"/>
  <c r="AB2" i="11"/>
  <c r="AA4" i="11"/>
  <c r="P17" i="11"/>
  <c r="P13" i="11"/>
  <c r="P9" i="11"/>
  <c r="P5" i="11"/>
  <c r="P18" i="11"/>
  <c r="P111" i="11"/>
  <c r="U111" i="11" s="1"/>
  <c r="P107" i="11"/>
  <c r="U107" i="11" s="1"/>
  <c r="P103" i="11"/>
  <c r="U103" i="11" s="1"/>
  <c r="P99" i="11"/>
  <c r="P95" i="11"/>
  <c r="P91" i="11"/>
  <c r="P87" i="11"/>
  <c r="P83" i="11"/>
  <c r="P79" i="11"/>
  <c r="P75" i="11"/>
  <c r="P71" i="11"/>
  <c r="P67" i="11"/>
  <c r="P63" i="11"/>
  <c r="P59" i="11"/>
  <c r="P55" i="11"/>
  <c r="P51" i="11"/>
  <c r="P47" i="11"/>
  <c r="P43" i="11"/>
  <c r="P39" i="11"/>
  <c r="P35" i="11"/>
  <c r="P31" i="11"/>
  <c r="P27" i="11"/>
  <c r="Q2" i="11"/>
  <c r="C2" i="13" s="1"/>
  <c r="R18" i="11"/>
  <c r="W18" i="11" s="1"/>
  <c r="R16" i="11"/>
  <c r="R14" i="11"/>
  <c r="R12" i="11"/>
  <c r="R10" i="11"/>
  <c r="R8" i="11"/>
  <c r="R6" i="11"/>
  <c r="R4" i="11"/>
  <c r="D4" i="13" s="1"/>
  <c r="I3" i="13" s="1"/>
  <c r="R112" i="11"/>
  <c r="W112" i="11" s="1"/>
  <c r="R110" i="11"/>
  <c r="W110" i="11" s="1"/>
  <c r="R108" i="11"/>
  <c r="W108" i="11" s="1"/>
  <c r="R106" i="11"/>
  <c r="W106" i="11" s="1"/>
  <c r="R104" i="11"/>
  <c r="W104" i="11" s="1"/>
  <c r="R102" i="11"/>
  <c r="W102" i="11" s="1"/>
  <c r="R100" i="11"/>
  <c r="R98" i="11"/>
  <c r="R96" i="11"/>
  <c r="R94" i="11"/>
  <c r="R90" i="11"/>
  <c r="R86" i="11"/>
  <c r="R84" i="11"/>
  <c r="R82" i="11"/>
  <c r="R80" i="11"/>
  <c r="R78" i="11"/>
  <c r="R74" i="11"/>
  <c r="R70" i="11"/>
  <c r="R68" i="11"/>
  <c r="R66" i="11"/>
  <c r="R64" i="11"/>
  <c r="R62" i="11"/>
  <c r="R60" i="11"/>
  <c r="R58" i="11"/>
  <c r="R54" i="11"/>
  <c r="R50" i="11"/>
  <c r="R48" i="11"/>
  <c r="R46" i="11"/>
  <c r="R42" i="11"/>
  <c r="R38" i="11"/>
  <c r="R34" i="11"/>
  <c r="R26" i="11"/>
  <c r="AB112" i="11"/>
  <c r="AF112" i="11" s="1"/>
  <c r="AB80" i="11"/>
  <c r="AF80" i="11" s="1"/>
  <c r="AB64" i="11"/>
  <c r="AB32" i="11"/>
  <c r="AB16" i="11"/>
  <c r="AE16" i="11" s="1"/>
  <c r="AC79" i="11"/>
  <c r="AE79" i="11" s="1"/>
  <c r="AF18" i="11"/>
  <c r="AE18" i="11"/>
  <c r="AF2" i="11"/>
  <c r="AE2" i="11"/>
  <c r="AA118" i="11"/>
  <c r="AA114" i="11"/>
  <c r="AA110" i="11"/>
  <c r="AA106" i="11"/>
  <c r="AA102" i="11"/>
  <c r="AA98" i="11"/>
  <c r="AA94" i="11"/>
  <c r="AA90" i="11"/>
  <c r="AA86" i="11"/>
  <c r="AE82" i="11"/>
  <c r="AA82" i="11"/>
  <c r="AF78" i="11"/>
  <c r="AA78" i="11"/>
  <c r="AA74" i="11"/>
  <c r="AE70" i="11"/>
  <c r="AA70" i="11"/>
  <c r="AE66" i="11"/>
  <c r="AA66" i="11"/>
  <c r="AE62" i="11"/>
  <c r="AA62" i="11"/>
  <c r="AA58" i="11"/>
  <c r="AA54" i="11"/>
  <c r="AA50" i="11"/>
  <c r="AA46" i="11"/>
  <c r="AA42" i="11"/>
  <c r="AA38" i="11"/>
  <c r="AA34" i="11"/>
  <c r="AA30" i="11"/>
  <c r="AA26" i="11"/>
  <c r="AF22" i="11"/>
  <c r="AE22" i="11"/>
  <c r="AF14" i="11"/>
  <c r="AE14" i="11"/>
  <c r="AF6" i="11"/>
  <c r="AE6" i="11"/>
  <c r="AA18" i="11"/>
  <c r="AA10" i="11"/>
  <c r="AA2" i="11"/>
  <c r="AA111" i="11"/>
  <c r="AA103" i="11"/>
  <c r="AA95" i="11"/>
  <c r="AA87" i="11"/>
  <c r="AA79" i="11"/>
  <c r="AA71" i="11"/>
  <c r="AA63" i="11"/>
  <c r="AA55" i="11"/>
  <c r="AA47" i="11"/>
  <c r="AA39" i="11"/>
  <c r="AA31" i="11"/>
  <c r="AE113" i="11"/>
  <c r="AE109" i="11"/>
  <c r="AE105" i="11"/>
  <c r="AE101" i="11"/>
  <c r="AE97" i="11"/>
  <c r="AE93" i="11"/>
  <c r="AE89" i="11"/>
  <c r="AE85" i="11"/>
  <c r="AE71" i="11"/>
  <c r="AE39" i="11"/>
  <c r="AF113" i="11"/>
  <c r="AF109" i="11"/>
  <c r="AF105" i="11"/>
  <c r="AF101" i="11"/>
  <c r="AF97" i="11"/>
  <c r="AF93" i="11"/>
  <c r="AF89" i="11"/>
  <c r="AF85" i="11"/>
  <c r="AF73" i="11"/>
  <c r="AE73" i="11"/>
  <c r="AE69" i="11"/>
  <c r="AE65" i="11"/>
  <c r="AE61" i="11"/>
  <c r="AF57" i="11"/>
  <c r="AE57" i="11"/>
  <c r="AF53" i="11"/>
  <c r="AE53" i="11"/>
  <c r="AF49" i="11"/>
  <c r="AE49" i="11"/>
  <c r="AF45" i="11"/>
  <c r="AE45" i="11"/>
  <c r="AF41" i="11"/>
  <c r="AE41" i="11"/>
  <c r="AF37" i="11"/>
  <c r="AE37" i="11"/>
  <c r="AF33" i="11"/>
  <c r="AE33" i="11"/>
  <c r="AF29" i="11"/>
  <c r="AE29" i="11"/>
  <c r="AF25" i="11"/>
  <c r="AE25" i="11"/>
  <c r="AA21" i="11"/>
  <c r="AA17" i="11"/>
  <c r="AA13" i="11"/>
  <c r="AA9" i="11"/>
  <c r="AA5" i="11"/>
  <c r="AA16" i="11"/>
  <c r="AA8" i="11"/>
  <c r="AA117" i="11"/>
  <c r="AA109" i="11"/>
  <c r="AA101" i="11"/>
  <c r="AA93" i="11"/>
  <c r="AA85" i="11"/>
  <c r="AA77" i="11"/>
  <c r="AA69" i="11"/>
  <c r="AA61" i="11"/>
  <c r="AA53" i="11"/>
  <c r="AA45" i="11"/>
  <c r="AA37" i="11"/>
  <c r="AA29" i="11"/>
  <c r="AE67" i="11"/>
  <c r="AE31" i="11"/>
  <c r="AA116" i="11"/>
  <c r="AA112" i="11"/>
  <c r="AF108" i="11"/>
  <c r="AA108" i="11"/>
  <c r="AF104" i="11"/>
  <c r="AA104" i="11"/>
  <c r="AF100" i="11"/>
  <c r="AA100" i="11"/>
  <c r="AF96" i="11"/>
  <c r="AA96" i="11"/>
  <c r="AF92" i="11"/>
  <c r="AA92" i="11"/>
  <c r="AF88" i="11"/>
  <c r="AA88" i="11"/>
  <c r="AE84" i="11"/>
  <c r="AA84" i="11"/>
  <c r="AA80" i="11"/>
  <c r="AA76" i="11"/>
  <c r="AA72" i="11"/>
  <c r="AF68" i="11"/>
  <c r="AA68" i="11"/>
  <c r="AF64" i="11"/>
  <c r="AA64" i="11"/>
  <c r="AF60" i="11"/>
  <c r="AA60" i="11"/>
  <c r="AA56" i="11"/>
  <c r="AA52" i="11"/>
  <c r="AA48" i="11"/>
  <c r="AA44" i="11"/>
  <c r="AA40" i="11"/>
  <c r="AA36" i="11"/>
  <c r="AA32" i="11"/>
  <c r="AA28" i="11"/>
  <c r="AA24" i="11"/>
  <c r="AE20" i="11"/>
  <c r="AF20" i="11"/>
  <c r="AE12" i="11"/>
  <c r="AF12" i="11"/>
  <c r="AE8" i="11"/>
  <c r="AF8" i="11"/>
  <c r="AE4" i="11"/>
  <c r="AF4" i="11"/>
  <c r="AA22" i="11"/>
  <c r="AA14" i="11"/>
  <c r="AA6" i="11"/>
  <c r="AA115" i="11"/>
  <c r="AA107" i="11"/>
  <c r="AA99" i="11"/>
  <c r="AA91" i="11"/>
  <c r="AA75" i="11"/>
  <c r="AA67" i="11"/>
  <c r="AA59" i="11"/>
  <c r="AA51" i="11"/>
  <c r="AA43" i="11"/>
  <c r="AA35" i="11"/>
  <c r="AA27" i="11"/>
  <c r="AF81" i="11"/>
  <c r="AE63" i="11"/>
  <c r="AE55" i="11"/>
  <c r="AF111" i="11"/>
  <c r="AF107" i="11"/>
  <c r="AF103" i="11"/>
  <c r="AF99" i="11"/>
  <c r="AF95" i="11"/>
  <c r="AF91" i="11"/>
  <c r="AF87" i="11"/>
  <c r="AE83" i="11"/>
  <c r="AF75" i="11"/>
  <c r="AE75" i="11"/>
  <c r="AF71" i="11"/>
  <c r="AF67" i="11"/>
  <c r="AF63" i="11"/>
  <c r="AF59" i="11"/>
  <c r="AE59" i="11"/>
  <c r="AF51" i="11"/>
  <c r="AE51" i="11"/>
  <c r="AF43" i="11"/>
  <c r="AE43" i="11"/>
  <c r="AF35" i="11"/>
  <c r="AE35" i="11"/>
  <c r="AF27" i="11"/>
  <c r="AE27" i="11"/>
  <c r="AA23" i="11"/>
  <c r="AA19" i="11"/>
  <c r="AA15" i="11"/>
  <c r="AA11" i="11"/>
  <c r="AA7" i="11"/>
  <c r="AA3" i="11"/>
  <c r="AA20" i="11"/>
  <c r="AA12" i="11"/>
  <c r="AA113" i="11"/>
  <c r="AA105" i="11"/>
  <c r="AA97" i="11"/>
  <c r="AA89" i="11"/>
  <c r="AA81" i="11"/>
  <c r="AA73" i="11"/>
  <c r="AA65" i="11"/>
  <c r="AA57" i="11"/>
  <c r="AA49" i="11"/>
  <c r="AA41" i="11"/>
  <c r="AA33" i="11"/>
  <c r="AA25" i="11"/>
  <c r="AE110" i="11"/>
  <c r="AE106" i="11"/>
  <c r="AE102" i="11"/>
  <c r="AE98" i="11"/>
  <c r="AE94" i="11"/>
  <c r="AE90" i="11"/>
  <c r="AE86" i="11"/>
  <c r="AF77" i="11"/>
  <c r="AE47" i="11"/>
  <c r="W17" i="11"/>
  <c r="Y9" i="11"/>
  <c r="Y17" i="11"/>
  <c r="Y13" i="11"/>
  <c r="Y2" i="11"/>
  <c r="Y12" i="11"/>
  <c r="Y14" i="11"/>
  <c r="Y10" i="11"/>
  <c r="Y6" i="11"/>
  <c r="X15" i="11"/>
  <c r="D201" i="12"/>
  <c r="D27" i="12"/>
  <c r="P3" i="10"/>
  <c r="Q3" i="10"/>
  <c r="R3" i="10"/>
  <c r="S3" i="10"/>
  <c r="T3" i="10"/>
  <c r="U3" i="10"/>
  <c r="V3" i="10"/>
  <c r="P4" i="10"/>
  <c r="Q4" i="10"/>
  <c r="R4" i="10"/>
  <c r="S4" i="10"/>
  <c r="T4" i="10"/>
  <c r="U4" i="10"/>
  <c r="V4" i="10"/>
  <c r="P5" i="10"/>
  <c r="Q5" i="10"/>
  <c r="R5" i="10"/>
  <c r="S5" i="10"/>
  <c r="T5" i="10"/>
  <c r="U5" i="10"/>
  <c r="V5" i="10"/>
  <c r="P6" i="10"/>
  <c r="Q6" i="10"/>
  <c r="R6" i="10"/>
  <c r="S6" i="10"/>
  <c r="T6" i="10"/>
  <c r="U6" i="10"/>
  <c r="V6" i="10"/>
  <c r="P7" i="10"/>
  <c r="Q7" i="10"/>
  <c r="R7" i="10"/>
  <c r="S7" i="10"/>
  <c r="T7" i="10"/>
  <c r="U7" i="10"/>
  <c r="V7" i="10"/>
  <c r="P8" i="10"/>
  <c r="Q8" i="10"/>
  <c r="R8" i="10"/>
  <c r="S8" i="10"/>
  <c r="T8" i="10"/>
  <c r="U8" i="10"/>
  <c r="V8" i="10"/>
  <c r="P9" i="10"/>
  <c r="Q9" i="10"/>
  <c r="R9" i="10"/>
  <c r="S9" i="10"/>
  <c r="T9" i="10"/>
  <c r="U9" i="10"/>
  <c r="V9" i="10"/>
  <c r="P10" i="10"/>
  <c r="Q10" i="10"/>
  <c r="R10" i="10"/>
  <c r="S10" i="10"/>
  <c r="T10" i="10"/>
  <c r="U10" i="10"/>
  <c r="V10" i="10"/>
  <c r="P11" i="10"/>
  <c r="Q11" i="10"/>
  <c r="R11" i="10"/>
  <c r="S11" i="10"/>
  <c r="T11" i="10"/>
  <c r="U11" i="10"/>
  <c r="V11" i="10"/>
  <c r="P12" i="10"/>
  <c r="Q12" i="10"/>
  <c r="R12" i="10"/>
  <c r="S12" i="10"/>
  <c r="T12" i="10"/>
  <c r="U12" i="10"/>
  <c r="V12" i="10"/>
  <c r="P13" i="10"/>
  <c r="Q13" i="10"/>
  <c r="R13" i="10"/>
  <c r="S13" i="10"/>
  <c r="T13" i="10"/>
  <c r="U13" i="10"/>
  <c r="V13" i="10"/>
  <c r="P14" i="10"/>
  <c r="Q14" i="10"/>
  <c r="R14" i="10"/>
  <c r="S14" i="10"/>
  <c r="T14" i="10"/>
  <c r="U14" i="10"/>
  <c r="V14" i="10"/>
  <c r="P15" i="10"/>
  <c r="Q15" i="10"/>
  <c r="R15" i="10"/>
  <c r="S15" i="10"/>
  <c r="T15" i="10"/>
  <c r="U15" i="10"/>
  <c r="V15" i="10"/>
  <c r="P16" i="10"/>
  <c r="Q16" i="10"/>
  <c r="R16" i="10"/>
  <c r="S16" i="10"/>
  <c r="T16" i="10"/>
  <c r="U16" i="10"/>
  <c r="V16" i="10"/>
  <c r="P17" i="10"/>
  <c r="Q17" i="10"/>
  <c r="R17" i="10"/>
  <c r="S17" i="10"/>
  <c r="T17" i="10"/>
  <c r="U17" i="10"/>
  <c r="V17" i="10"/>
  <c r="P18" i="10"/>
  <c r="Q18" i="10"/>
  <c r="R18" i="10"/>
  <c r="S18" i="10"/>
  <c r="T18" i="10"/>
  <c r="U18" i="10"/>
  <c r="V18" i="10"/>
  <c r="P19" i="10"/>
  <c r="Q19" i="10"/>
  <c r="R19" i="10"/>
  <c r="S19" i="10"/>
  <c r="T19" i="10"/>
  <c r="U19" i="10"/>
  <c r="V19" i="10"/>
  <c r="P20" i="10"/>
  <c r="Q20" i="10"/>
  <c r="R20" i="10"/>
  <c r="S20" i="10"/>
  <c r="T20" i="10"/>
  <c r="U20" i="10"/>
  <c r="V20" i="10"/>
  <c r="P21" i="10"/>
  <c r="Q21" i="10"/>
  <c r="R21" i="10"/>
  <c r="S21" i="10"/>
  <c r="T21" i="10"/>
  <c r="U21" i="10"/>
  <c r="V21" i="10"/>
  <c r="P22" i="10"/>
  <c r="Q22" i="10"/>
  <c r="R22" i="10"/>
  <c r="S22" i="10"/>
  <c r="T22" i="10"/>
  <c r="U22" i="10"/>
  <c r="V22" i="10"/>
  <c r="P23" i="10"/>
  <c r="Q23" i="10"/>
  <c r="R23" i="10"/>
  <c r="S23" i="10"/>
  <c r="T23" i="10"/>
  <c r="U23" i="10"/>
  <c r="V23" i="10"/>
  <c r="P24" i="10"/>
  <c r="Q24" i="10"/>
  <c r="R24" i="10"/>
  <c r="S24" i="10"/>
  <c r="T24" i="10"/>
  <c r="U24" i="10"/>
  <c r="V24" i="10"/>
  <c r="W24" i="10"/>
  <c r="P25" i="10"/>
  <c r="Q25" i="10"/>
  <c r="R25" i="10"/>
  <c r="S25" i="10"/>
  <c r="T25" i="10"/>
  <c r="U25" i="10"/>
  <c r="V25" i="10"/>
  <c r="P26" i="10"/>
  <c r="Q26" i="10"/>
  <c r="R26" i="10"/>
  <c r="S26" i="10"/>
  <c r="T26" i="10"/>
  <c r="U26" i="10"/>
  <c r="V26" i="10"/>
  <c r="P27" i="10"/>
  <c r="Q27" i="10"/>
  <c r="R27" i="10"/>
  <c r="S27" i="10"/>
  <c r="T27" i="10"/>
  <c r="U27" i="10"/>
  <c r="V27" i="10"/>
  <c r="P28" i="10"/>
  <c r="Q28" i="10"/>
  <c r="R28" i="10"/>
  <c r="S28" i="10"/>
  <c r="T28" i="10"/>
  <c r="U28" i="10"/>
  <c r="V28" i="10"/>
  <c r="P29" i="10"/>
  <c r="Q29" i="10"/>
  <c r="R29" i="10"/>
  <c r="S29" i="10"/>
  <c r="T29" i="10"/>
  <c r="U29" i="10"/>
  <c r="V29" i="10"/>
  <c r="P30" i="10"/>
  <c r="Q30" i="10"/>
  <c r="R30" i="10"/>
  <c r="S30" i="10"/>
  <c r="T30" i="10"/>
  <c r="U30" i="10"/>
  <c r="V30" i="10"/>
  <c r="P31" i="10"/>
  <c r="Q31" i="10"/>
  <c r="R31" i="10"/>
  <c r="S31" i="10"/>
  <c r="T31" i="10"/>
  <c r="U31" i="10"/>
  <c r="V31" i="10"/>
  <c r="P32" i="10"/>
  <c r="Q32" i="10"/>
  <c r="R32" i="10"/>
  <c r="S32" i="10"/>
  <c r="T32" i="10"/>
  <c r="U32" i="10"/>
  <c r="V32" i="10"/>
  <c r="P33" i="10"/>
  <c r="Q33" i="10"/>
  <c r="R33" i="10"/>
  <c r="S33" i="10"/>
  <c r="T33" i="10"/>
  <c r="U33" i="10"/>
  <c r="V33" i="10"/>
  <c r="P34" i="10"/>
  <c r="Q34" i="10"/>
  <c r="R34" i="10"/>
  <c r="S34" i="10"/>
  <c r="T34" i="10"/>
  <c r="U34" i="10"/>
  <c r="V34" i="10"/>
  <c r="W34" i="10"/>
  <c r="P35" i="10"/>
  <c r="Q35" i="10"/>
  <c r="R35" i="10"/>
  <c r="S35" i="10"/>
  <c r="T35" i="10"/>
  <c r="U35" i="10"/>
  <c r="V35" i="10"/>
  <c r="W35" i="10"/>
  <c r="P36" i="10"/>
  <c r="Q36" i="10"/>
  <c r="R36" i="10"/>
  <c r="S36" i="10"/>
  <c r="T36" i="10"/>
  <c r="U36" i="10"/>
  <c r="V36" i="10"/>
  <c r="W36" i="10"/>
  <c r="P37" i="10"/>
  <c r="Q37" i="10"/>
  <c r="R37" i="10"/>
  <c r="S37" i="10"/>
  <c r="T37" i="10"/>
  <c r="U37" i="10"/>
  <c r="V37" i="10"/>
  <c r="W37" i="10"/>
  <c r="P38" i="10"/>
  <c r="Q38" i="10"/>
  <c r="R38" i="10"/>
  <c r="S38" i="10"/>
  <c r="T38" i="10"/>
  <c r="U38" i="10"/>
  <c r="V38" i="10"/>
  <c r="W38" i="10"/>
  <c r="P39" i="10"/>
  <c r="Q39" i="10"/>
  <c r="R39" i="10"/>
  <c r="S39" i="10"/>
  <c r="T39" i="10"/>
  <c r="U39" i="10"/>
  <c r="V39" i="10"/>
  <c r="W39" i="10"/>
  <c r="P40" i="10"/>
  <c r="Q40" i="10"/>
  <c r="R40" i="10"/>
  <c r="S40" i="10"/>
  <c r="T40" i="10"/>
  <c r="U40" i="10"/>
  <c r="V40" i="10"/>
  <c r="W40" i="10"/>
  <c r="P41" i="10"/>
  <c r="Q41" i="10"/>
  <c r="R41" i="10"/>
  <c r="S41" i="10"/>
  <c r="T41" i="10"/>
  <c r="U41" i="10"/>
  <c r="V41" i="10"/>
  <c r="W41" i="10"/>
  <c r="P42" i="10"/>
  <c r="Q42" i="10"/>
  <c r="R42" i="10"/>
  <c r="S42" i="10"/>
  <c r="T42" i="10"/>
  <c r="U42" i="10"/>
  <c r="V42" i="10"/>
  <c r="W42" i="10"/>
  <c r="P43" i="10"/>
  <c r="Q43" i="10"/>
  <c r="R43" i="10"/>
  <c r="S43" i="10"/>
  <c r="T43" i="10"/>
  <c r="U43" i="10"/>
  <c r="V43" i="10"/>
  <c r="W43" i="10"/>
  <c r="P44" i="10"/>
  <c r="Q44" i="10"/>
  <c r="R44" i="10"/>
  <c r="S44" i="10"/>
  <c r="T44" i="10"/>
  <c r="U44" i="10"/>
  <c r="V44" i="10"/>
  <c r="W44" i="10"/>
  <c r="P45" i="10"/>
  <c r="Q45" i="10"/>
  <c r="R45" i="10"/>
  <c r="S45" i="10"/>
  <c r="T45" i="10"/>
  <c r="U45" i="10"/>
  <c r="V45" i="10"/>
  <c r="W45" i="10"/>
  <c r="P46" i="10"/>
  <c r="Q46" i="10"/>
  <c r="R46" i="10"/>
  <c r="S46" i="10"/>
  <c r="T46" i="10"/>
  <c r="U46" i="10"/>
  <c r="V46" i="10"/>
  <c r="W46" i="10"/>
  <c r="P47" i="10"/>
  <c r="Q47" i="10"/>
  <c r="R47" i="10"/>
  <c r="S47" i="10"/>
  <c r="T47" i="10"/>
  <c r="U47" i="10"/>
  <c r="V47" i="10"/>
  <c r="W47" i="10"/>
  <c r="P48" i="10"/>
  <c r="Q48" i="10"/>
  <c r="R48" i="10"/>
  <c r="S48" i="10"/>
  <c r="T48" i="10"/>
  <c r="U48" i="10"/>
  <c r="V48" i="10"/>
  <c r="W48" i="10"/>
  <c r="P49" i="10"/>
  <c r="Q49" i="10"/>
  <c r="R49" i="10"/>
  <c r="S49" i="10"/>
  <c r="T49" i="10"/>
  <c r="U49" i="10"/>
  <c r="V49" i="10"/>
  <c r="W49" i="10"/>
  <c r="P50" i="10"/>
  <c r="Q50" i="10"/>
  <c r="R50" i="10"/>
  <c r="S50" i="10"/>
  <c r="T50" i="10"/>
  <c r="U50" i="10"/>
  <c r="V50" i="10"/>
  <c r="W50" i="10"/>
  <c r="P51" i="10"/>
  <c r="Q51" i="10"/>
  <c r="R51" i="10"/>
  <c r="S51" i="10"/>
  <c r="T51" i="10"/>
  <c r="U51" i="10"/>
  <c r="V51" i="10"/>
  <c r="W51" i="10"/>
  <c r="P52" i="10"/>
  <c r="Q52" i="10"/>
  <c r="R52" i="10"/>
  <c r="S52" i="10"/>
  <c r="T52" i="10"/>
  <c r="U52" i="10"/>
  <c r="V52" i="10"/>
  <c r="W52" i="10"/>
  <c r="P53" i="10"/>
  <c r="Q53" i="10"/>
  <c r="R53" i="10"/>
  <c r="S53" i="10"/>
  <c r="T53" i="10"/>
  <c r="U53" i="10"/>
  <c r="V53" i="10"/>
  <c r="W53" i="10"/>
  <c r="P54" i="10"/>
  <c r="Q54" i="10"/>
  <c r="R54" i="10"/>
  <c r="S54" i="10"/>
  <c r="T54" i="10"/>
  <c r="U54" i="10"/>
  <c r="V54" i="10"/>
  <c r="W54" i="10"/>
  <c r="P55" i="10"/>
  <c r="Q55" i="10"/>
  <c r="R55" i="10"/>
  <c r="S55" i="10"/>
  <c r="T55" i="10"/>
  <c r="U55" i="10"/>
  <c r="V55" i="10"/>
  <c r="W55" i="10"/>
  <c r="P56" i="10"/>
  <c r="Q56" i="10"/>
  <c r="R56" i="10"/>
  <c r="S56" i="10"/>
  <c r="T56" i="10"/>
  <c r="U56" i="10"/>
  <c r="V56" i="10"/>
  <c r="W56" i="10"/>
  <c r="P57" i="10"/>
  <c r="Q57" i="10"/>
  <c r="R57" i="10"/>
  <c r="S57" i="10"/>
  <c r="T57" i="10"/>
  <c r="U57" i="10"/>
  <c r="V57" i="10"/>
  <c r="W57" i="10"/>
  <c r="P58" i="10"/>
  <c r="Q58" i="10"/>
  <c r="R58" i="10"/>
  <c r="S58" i="10"/>
  <c r="T58" i="10"/>
  <c r="U58" i="10"/>
  <c r="V58" i="10"/>
  <c r="W58" i="10"/>
  <c r="P59" i="10"/>
  <c r="Q59" i="10"/>
  <c r="R59" i="10"/>
  <c r="S59" i="10"/>
  <c r="T59" i="10"/>
  <c r="U59" i="10"/>
  <c r="V59" i="10"/>
  <c r="W59" i="10"/>
  <c r="P60" i="10"/>
  <c r="Q60" i="10"/>
  <c r="R60" i="10"/>
  <c r="S60" i="10"/>
  <c r="T60" i="10"/>
  <c r="U60" i="10"/>
  <c r="V60" i="10"/>
  <c r="W60" i="10"/>
  <c r="X60" i="10"/>
  <c r="Y60" i="10"/>
  <c r="Z60" i="10"/>
  <c r="P61" i="10"/>
  <c r="Q61" i="10"/>
  <c r="R61" i="10"/>
  <c r="S61" i="10"/>
  <c r="T61" i="10"/>
  <c r="U61" i="10"/>
  <c r="V61" i="10"/>
  <c r="W61" i="10"/>
  <c r="X61" i="10"/>
  <c r="Y61" i="10"/>
  <c r="Z61" i="10"/>
  <c r="P62" i="10"/>
  <c r="Q62" i="10"/>
  <c r="R62" i="10"/>
  <c r="S62" i="10"/>
  <c r="T62" i="10"/>
  <c r="U62" i="10"/>
  <c r="V62" i="10"/>
  <c r="W62" i="10"/>
  <c r="X62" i="10"/>
  <c r="Y62" i="10"/>
  <c r="Z62" i="10"/>
  <c r="P63" i="10"/>
  <c r="Q63" i="10"/>
  <c r="R63" i="10"/>
  <c r="S63" i="10"/>
  <c r="T63" i="10"/>
  <c r="U63" i="10"/>
  <c r="V63" i="10"/>
  <c r="W63" i="10"/>
  <c r="X63" i="10"/>
  <c r="Y63" i="10"/>
  <c r="Z63" i="10"/>
  <c r="P64" i="10"/>
  <c r="Q64" i="10"/>
  <c r="R64" i="10"/>
  <c r="S64" i="10"/>
  <c r="T64" i="10"/>
  <c r="U64" i="10"/>
  <c r="V64" i="10"/>
  <c r="W64" i="10"/>
  <c r="X64" i="10"/>
  <c r="Y64" i="10"/>
  <c r="Z64" i="10"/>
  <c r="P65" i="10"/>
  <c r="Q65" i="10"/>
  <c r="R65" i="10"/>
  <c r="S65" i="10"/>
  <c r="T65" i="10"/>
  <c r="U65" i="10"/>
  <c r="V65" i="10"/>
  <c r="W65" i="10"/>
  <c r="X65" i="10"/>
  <c r="Y65" i="10"/>
  <c r="Z65" i="10"/>
  <c r="P66" i="10"/>
  <c r="Q66" i="10"/>
  <c r="R66" i="10"/>
  <c r="S66" i="10"/>
  <c r="T66" i="10"/>
  <c r="U66" i="10"/>
  <c r="V66" i="10"/>
  <c r="W66" i="10"/>
  <c r="X66" i="10"/>
  <c r="Y66" i="10"/>
  <c r="Z66" i="10"/>
  <c r="P67" i="10"/>
  <c r="Q67" i="10"/>
  <c r="R67" i="10"/>
  <c r="S67" i="10"/>
  <c r="T67" i="10"/>
  <c r="U67" i="10"/>
  <c r="V67" i="10"/>
  <c r="W67" i="10"/>
  <c r="X67" i="10"/>
  <c r="Y67" i="10"/>
  <c r="Z67" i="10"/>
  <c r="P68" i="10"/>
  <c r="Q68" i="10"/>
  <c r="R68" i="10"/>
  <c r="S68" i="10"/>
  <c r="T68" i="10"/>
  <c r="U68" i="10"/>
  <c r="V68" i="10"/>
  <c r="W68" i="10"/>
  <c r="X68" i="10"/>
  <c r="Y68" i="10"/>
  <c r="Z68" i="10"/>
  <c r="P69" i="10"/>
  <c r="Q69" i="10"/>
  <c r="R69" i="10"/>
  <c r="S69" i="10"/>
  <c r="T69" i="10"/>
  <c r="U69" i="10"/>
  <c r="V69" i="10"/>
  <c r="W69" i="10"/>
  <c r="X69" i="10"/>
  <c r="Y69" i="10"/>
  <c r="Z69" i="10"/>
  <c r="P70" i="10"/>
  <c r="Q70" i="10"/>
  <c r="R70" i="10"/>
  <c r="S70" i="10"/>
  <c r="T70" i="10"/>
  <c r="U70" i="10"/>
  <c r="V70" i="10"/>
  <c r="W70" i="10"/>
  <c r="X70" i="10"/>
  <c r="Y70" i="10"/>
  <c r="Z70" i="10"/>
  <c r="P71" i="10"/>
  <c r="Q71" i="10"/>
  <c r="R71" i="10"/>
  <c r="S71" i="10"/>
  <c r="T71" i="10"/>
  <c r="U71" i="10"/>
  <c r="V71" i="10"/>
  <c r="W71" i="10"/>
  <c r="X71" i="10"/>
  <c r="Y71" i="10"/>
  <c r="Z71" i="10"/>
  <c r="P72" i="10"/>
  <c r="Q72" i="10"/>
  <c r="R72" i="10"/>
  <c r="S72" i="10"/>
  <c r="T72" i="10"/>
  <c r="U72" i="10"/>
  <c r="V72" i="10"/>
  <c r="W72" i="10"/>
  <c r="X72" i="10"/>
  <c r="Y72" i="10"/>
  <c r="Z72" i="10"/>
  <c r="P73" i="10"/>
  <c r="Q73" i="10"/>
  <c r="R73" i="10"/>
  <c r="S73" i="10"/>
  <c r="T73" i="10"/>
  <c r="U73" i="10"/>
  <c r="V73" i="10"/>
  <c r="W73" i="10"/>
  <c r="X73" i="10"/>
  <c r="Y73" i="10"/>
  <c r="Z73" i="10"/>
  <c r="P74" i="10"/>
  <c r="Q74" i="10"/>
  <c r="R74" i="10"/>
  <c r="S74" i="10"/>
  <c r="T74" i="10"/>
  <c r="U74" i="10"/>
  <c r="V74" i="10"/>
  <c r="W74" i="10"/>
  <c r="X74" i="10"/>
  <c r="Y74" i="10"/>
  <c r="Z74" i="10"/>
  <c r="P75" i="10"/>
  <c r="Q75" i="10"/>
  <c r="R75" i="10"/>
  <c r="S75" i="10"/>
  <c r="T75" i="10"/>
  <c r="U75" i="10"/>
  <c r="V75" i="10"/>
  <c r="W75" i="10"/>
  <c r="X75" i="10"/>
  <c r="Y75" i="10"/>
  <c r="Z75" i="10"/>
  <c r="P76" i="10"/>
  <c r="Q76" i="10"/>
  <c r="R76" i="10"/>
  <c r="S76" i="10"/>
  <c r="T76" i="10"/>
  <c r="U76" i="10"/>
  <c r="V76" i="10"/>
  <c r="W76" i="10"/>
  <c r="X76" i="10"/>
  <c r="Y76" i="10"/>
  <c r="Z76" i="10"/>
  <c r="P77" i="10"/>
  <c r="Q77" i="10"/>
  <c r="R77" i="10"/>
  <c r="S77" i="10"/>
  <c r="T77" i="10"/>
  <c r="U77" i="10"/>
  <c r="V77" i="10"/>
  <c r="W77" i="10"/>
  <c r="X77" i="10"/>
  <c r="Y77" i="10"/>
  <c r="Z77" i="10"/>
  <c r="P78" i="10"/>
  <c r="Q78" i="10"/>
  <c r="R78" i="10"/>
  <c r="S78" i="10"/>
  <c r="T78" i="10"/>
  <c r="U78" i="10"/>
  <c r="V78" i="10"/>
  <c r="W78" i="10"/>
  <c r="X78" i="10"/>
  <c r="Y78" i="10"/>
  <c r="Z78" i="10"/>
  <c r="P79" i="10"/>
  <c r="Q79" i="10"/>
  <c r="R79" i="10"/>
  <c r="S79" i="10"/>
  <c r="T79" i="10"/>
  <c r="U79" i="10"/>
  <c r="V79" i="10"/>
  <c r="W79" i="10"/>
  <c r="X79" i="10"/>
  <c r="Y79" i="10"/>
  <c r="Z79" i="10"/>
  <c r="P80" i="10"/>
  <c r="Q80" i="10"/>
  <c r="R80" i="10"/>
  <c r="S80" i="10"/>
  <c r="T80" i="10"/>
  <c r="U80" i="10"/>
  <c r="V80" i="10"/>
  <c r="W80" i="10"/>
  <c r="X80" i="10"/>
  <c r="Y80" i="10"/>
  <c r="Z80" i="10"/>
  <c r="P81" i="10"/>
  <c r="Q81" i="10"/>
  <c r="R81" i="10"/>
  <c r="S81" i="10"/>
  <c r="T81" i="10"/>
  <c r="U81" i="10"/>
  <c r="V81" i="10"/>
  <c r="W81" i="10"/>
  <c r="X81" i="10"/>
  <c r="Y81" i="10"/>
  <c r="Z81" i="10"/>
  <c r="P82" i="10"/>
  <c r="Q82" i="10"/>
  <c r="R82" i="10"/>
  <c r="S82" i="10"/>
  <c r="T82" i="10"/>
  <c r="U82" i="10"/>
  <c r="V82" i="10"/>
  <c r="W82" i="10"/>
  <c r="X82" i="10"/>
  <c r="Y82" i="10"/>
  <c r="Z82" i="10"/>
  <c r="P83" i="10"/>
  <c r="Q83" i="10"/>
  <c r="R83" i="10"/>
  <c r="S83" i="10"/>
  <c r="T83" i="10"/>
  <c r="U83" i="10"/>
  <c r="V83" i="10"/>
  <c r="W83" i="10"/>
  <c r="X83" i="10"/>
  <c r="Y83" i="10"/>
  <c r="Z83" i="10"/>
  <c r="P84" i="10"/>
  <c r="Q84" i="10"/>
  <c r="R84" i="10"/>
  <c r="S84" i="10"/>
  <c r="T84" i="10"/>
  <c r="U84" i="10"/>
  <c r="V84" i="10"/>
  <c r="W84" i="10"/>
  <c r="X84" i="10"/>
  <c r="Y84" i="10"/>
  <c r="Z84" i="10"/>
  <c r="P85" i="10"/>
  <c r="Q85" i="10"/>
  <c r="R85" i="10"/>
  <c r="S85" i="10"/>
  <c r="T85" i="10"/>
  <c r="U85" i="10"/>
  <c r="V85" i="10"/>
  <c r="W85" i="10"/>
  <c r="X85" i="10"/>
  <c r="Y85" i="10"/>
  <c r="Z85" i="10"/>
  <c r="P86" i="10"/>
  <c r="Q86" i="10"/>
  <c r="R86" i="10"/>
  <c r="S86" i="10"/>
  <c r="T86" i="10"/>
  <c r="U86" i="10"/>
  <c r="V86" i="10"/>
  <c r="W86" i="10"/>
  <c r="X86" i="10"/>
  <c r="Y86" i="10"/>
  <c r="Z86" i="10"/>
  <c r="P87" i="10"/>
  <c r="Q87" i="10"/>
  <c r="R87" i="10"/>
  <c r="S87" i="10"/>
  <c r="T87" i="10"/>
  <c r="U87" i="10"/>
  <c r="V87" i="10"/>
  <c r="W87" i="10"/>
  <c r="X87" i="10"/>
  <c r="Y87" i="10"/>
  <c r="Z87" i="10"/>
  <c r="P88" i="10"/>
  <c r="Q88" i="10"/>
  <c r="R88" i="10"/>
  <c r="S88" i="10"/>
  <c r="T88" i="10"/>
  <c r="U88" i="10"/>
  <c r="V88" i="10"/>
  <c r="W88" i="10"/>
  <c r="X88" i="10"/>
  <c r="Y88" i="10"/>
  <c r="Z88" i="10"/>
  <c r="P89" i="10"/>
  <c r="Q89" i="10"/>
  <c r="R89" i="10"/>
  <c r="S89" i="10"/>
  <c r="T89" i="10"/>
  <c r="U89" i="10"/>
  <c r="V89" i="10"/>
  <c r="W89" i="10"/>
  <c r="X89" i="10"/>
  <c r="Y89" i="10"/>
  <c r="Z89" i="10"/>
  <c r="P90" i="10"/>
  <c r="Q90" i="10"/>
  <c r="R90" i="10"/>
  <c r="S90" i="10"/>
  <c r="T90" i="10"/>
  <c r="U90" i="10"/>
  <c r="V90" i="10"/>
  <c r="W90" i="10"/>
  <c r="X90" i="10"/>
  <c r="Y90" i="10"/>
  <c r="Z90" i="10"/>
  <c r="P91" i="10"/>
  <c r="Q91" i="10"/>
  <c r="R91" i="10"/>
  <c r="S91" i="10"/>
  <c r="T91" i="10"/>
  <c r="U91" i="10"/>
  <c r="V91" i="10"/>
  <c r="W91" i="10"/>
  <c r="X91" i="10"/>
  <c r="Y91" i="10"/>
  <c r="Z91" i="10"/>
  <c r="P92" i="10"/>
  <c r="Q92" i="10"/>
  <c r="R92" i="10"/>
  <c r="S92" i="10"/>
  <c r="T92" i="10"/>
  <c r="U92" i="10"/>
  <c r="V92" i="10"/>
  <c r="W92" i="10"/>
  <c r="X92" i="10"/>
  <c r="Y92" i="10"/>
  <c r="Z92" i="10"/>
  <c r="P93" i="10"/>
  <c r="Q93" i="10"/>
  <c r="R93" i="10"/>
  <c r="S93" i="10"/>
  <c r="T93" i="10"/>
  <c r="U93" i="10"/>
  <c r="V93" i="10"/>
  <c r="W93" i="10"/>
  <c r="X93" i="10"/>
  <c r="Y93" i="10"/>
  <c r="Z93" i="10"/>
  <c r="P94" i="10"/>
  <c r="Q94" i="10"/>
  <c r="R94" i="10"/>
  <c r="S94" i="10"/>
  <c r="T94" i="10"/>
  <c r="U94" i="10"/>
  <c r="V94" i="10"/>
  <c r="W94" i="10"/>
  <c r="X94" i="10"/>
  <c r="Y94" i="10"/>
  <c r="Z94" i="10"/>
  <c r="P95" i="10"/>
  <c r="Q95" i="10"/>
  <c r="R95" i="10"/>
  <c r="S95" i="10"/>
  <c r="T95" i="10"/>
  <c r="U95" i="10"/>
  <c r="V95" i="10"/>
  <c r="W95" i="10"/>
  <c r="X95" i="10"/>
  <c r="Y95" i="10"/>
  <c r="Z95" i="10"/>
  <c r="P96" i="10"/>
  <c r="Q96" i="10"/>
  <c r="R96" i="10"/>
  <c r="S96" i="10"/>
  <c r="T96" i="10"/>
  <c r="U96" i="10"/>
  <c r="V96" i="10"/>
  <c r="W96" i="10"/>
  <c r="X96" i="10"/>
  <c r="Y96" i="10"/>
  <c r="Z96" i="10"/>
  <c r="P97" i="10"/>
  <c r="Q97" i="10"/>
  <c r="R97" i="10"/>
  <c r="S97" i="10"/>
  <c r="T97" i="10"/>
  <c r="U97" i="10"/>
  <c r="V97" i="10"/>
  <c r="W97" i="10"/>
  <c r="X97" i="10"/>
  <c r="Y97" i="10"/>
  <c r="Z97" i="10"/>
  <c r="P98" i="10"/>
  <c r="Q98" i="10"/>
  <c r="R98" i="10"/>
  <c r="S98" i="10"/>
  <c r="T98" i="10"/>
  <c r="U98" i="10"/>
  <c r="V98" i="10"/>
  <c r="W98" i="10"/>
  <c r="X98" i="10"/>
  <c r="Y98" i="10"/>
  <c r="Z98" i="10"/>
  <c r="P99" i="10"/>
  <c r="Q99" i="10"/>
  <c r="R99" i="10"/>
  <c r="S99" i="10"/>
  <c r="T99" i="10"/>
  <c r="U99" i="10"/>
  <c r="V99" i="10"/>
  <c r="W99" i="10"/>
  <c r="X99" i="10"/>
  <c r="Y99" i="10"/>
  <c r="Z99" i="10"/>
  <c r="P100" i="10"/>
  <c r="Q100" i="10"/>
  <c r="R100" i="10"/>
  <c r="S100" i="10"/>
  <c r="T100" i="10"/>
  <c r="U100" i="10"/>
  <c r="V100" i="10"/>
  <c r="W100" i="10"/>
  <c r="X100" i="10"/>
  <c r="Y100" i="10"/>
  <c r="Z100" i="10"/>
  <c r="P101" i="10"/>
  <c r="Q101" i="10"/>
  <c r="R101" i="10"/>
  <c r="S101" i="10"/>
  <c r="T101" i="10"/>
  <c r="U101" i="10"/>
  <c r="V101" i="10"/>
  <c r="W101" i="10"/>
  <c r="X101" i="10"/>
  <c r="Y101" i="10"/>
  <c r="Z101" i="10"/>
  <c r="P102" i="10"/>
  <c r="Q102" i="10"/>
  <c r="R102" i="10"/>
  <c r="S102" i="10"/>
  <c r="T102" i="10"/>
  <c r="U102" i="10"/>
  <c r="V102" i="10"/>
  <c r="W102" i="10"/>
  <c r="X102" i="10"/>
  <c r="Y102" i="10"/>
  <c r="Z102" i="10"/>
  <c r="P103" i="10"/>
  <c r="Q103" i="10"/>
  <c r="R103" i="10"/>
  <c r="S103" i="10"/>
  <c r="T103" i="10"/>
  <c r="U103" i="10"/>
  <c r="V103" i="10"/>
  <c r="W103" i="10"/>
  <c r="X103" i="10"/>
  <c r="Y103" i="10"/>
  <c r="Z103" i="10"/>
  <c r="P104" i="10"/>
  <c r="Q104" i="10"/>
  <c r="R104" i="10"/>
  <c r="S104" i="10"/>
  <c r="T104" i="10"/>
  <c r="U104" i="10"/>
  <c r="V104" i="10"/>
  <c r="W104" i="10"/>
  <c r="X104" i="10"/>
  <c r="Y104" i="10"/>
  <c r="Z104" i="10"/>
  <c r="P105" i="10"/>
  <c r="Q105" i="10"/>
  <c r="R105" i="10"/>
  <c r="S105" i="10"/>
  <c r="T105" i="10"/>
  <c r="U105" i="10"/>
  <c r="V105" i="10"/>
  <c r="W105" i="10"/>
  <c r="X105" i="10"/>
  <c r="Y105" i="10"/>
  <c r="Z105" i="10"/>
  <c r="P106" i="10"/>
  <c r="Q106" i="10"/>
  <c r="R106" i="10"/>
  <c r="S106" i="10"/>
  <c r="T106" i="10"/>
  <c r="U106" i="10"/>
  <c r="V106" i="10"/>
  <c r="W106" i="10"/>
  <c r="X106" i="10"/>
  <c r="Y106" i="10"/>
  <c r="Z106" i="10"/>
  <c r="P107" i="10"/>
  <c r="Q107" i="10"/>
  <c r="R107" i="10"/>
  <c r="S107" i="10"/>
  <c r="T107" i="10"/>
  <c r="U107" i="10"/>
  <c r="V107" i="10"/>
  <c r="W107" i="10"/>
  <c r="X107" i="10"/>
  <c r="Y107" i="10"/>
  <c r="Z107" i="10"/>
  <c r="P108" i="10"/>
  <c r="Q108" i="10"/>
  <c r="R108" i="10"/>
  <c r="S108" i="10"/>
  <c r="T108" i="10"/>
  <c r="U108" i="10"/>
  <c r="V108" i="10"/>
  <c r="W108" i="10"/>
  <c r="X108" i="10"/>
  <c r="Y108" i="10"/>
  <c r="Z108" i="10"/>
  <c r="P109" i="10"/>
  <c r="Q109" i="10"/>
  <c r="R109" i="10"/>
  <c r="S109" i="10"/>
  <c r="T109" i="10"/>
  <c r="U109" i="10"/>
  <c r="V109" i="10"/>
  <c r="W109" i="10"/>
  <c r="X109" i="10"/>
  <c r="Y109" i="10"/>
  <c r="Z109" i="10"/>
  <c r="P110" i="10"/>
  <c r="Q110" i="10"/>
  <c r="R110" i="10"/>
  <c r="S110" i="10"/>
  <c r="T110" i="10"/>
  <c r="U110" i="10"/>
  <c r="V110" i="10"/>
  <c r="W110" i="10"/>
  <c r="X110" i="10"/>
  <c r="Y110" i="10"/>
  <c r="Z110" i="10"/>
  <c r="P111" i="10"/>
  <c r="Q111" i="10"/>
  <c r="R111" i="10"/>
  <c r="S111" i="10"/>
  <c r="T111" i="10"/>
  <c r="U111" i="10"/>
  <c r="V111" i="10"/>
  <c r="W111" i="10"/>
  <c r="X111" i="10"/>
  <c r="Y111" i="10"/>
  <c r="Z111" i="10"/>
  <c r="P112" i="10"/>
  <c r="Q112" i="10"/>
  <c r="R112" i="10"/>
  <c r="S112" i="10"/>
  <c r="T112" i="10"/>
  <c r="U112" i="10"/>
  <c r="V112" i="10"/>
  <c r="W112" i="10"/>
  <c r="X112" i="10"/>
  <c r="Y112" i="10"/>
  <c r="Z112" i="10"/>
  <c r="P113" i="10"/>
  <c r="Q113" i="10"/>
  <c r="R113" i="10"/>
  <c r="S113" i="10"/>
  <c r="T113" i="10"/>
  <c r="U113" i="10"/>
  <c r="V113" i="10"/>
  <c r="W113" i="10"/>
  <c r="X113" i="10"/>
  <c r="Y113" i="10"/>
  <c r="Z113" i="10"/>
  <c r="P114" i="10"/>
  <c r="Q114" i="10"/>
  <c r="R114" i="10"/>
  <c r="S114" i="10"/>
  <c r="T114" i="10"/>
  <c r="U114" i="10"/>
  <c r="V114" i="10"/>
  <c r="W114" i="10"/>
  <c r="X114" i="10"/>
  <c r="Y114" i="10"/>
  <c r="Z114" i="10"/>
  <c r="P115" i="10"/>
  <c r="Q115" i="10"/>
  <c r="R115" i="10"/>
  <c r="S115" i="10"/>
  <c r="T115" i="10"/>
  <c r="U115" i="10"/>
  <c r="V115" i="10"/>
  <c r="W115" i="10"/>
  <c r="X115" i="10"/>
  <c r="Y115" i="10"/>
  <c r="Z115" i="10"/>
  <c r="P116" i="10"/>
  <c r="Q116" i="10"/>
  <c r="R116" i="10"/>
  <c r="S116" i="10"/>
  <c r="T116" i="10"/>
  <c r="U116" i="10"/>
  <c r="V116" i="10"/>
  <c r="W116" i="10"/>
  <c r="X116" i="10"/>
  <c r="Y116" i="10"/>
  <c r="Z116" i="10"/>
  <c r="P117" i="10"/>
  <c r="Q117" i="10"/>
  <c r="R117" i="10"/>
  <c r="S117" i="10"/>
  <c r="T117" i="10"/>
  <c r="U117" i="10"/>
  <c r="V117" i="10"/>
  <c r="W117" i="10"/>
  <c r="X117" i="10"/>
  <c r="Y117" i="10"/>
  <c r="Z117" i="10"/>
  <c r="P118" i="10"/>
  <c r="Q118" i="10"/>
  <c r="R118" i="10"/>
  <c r="S118" i="10"/>
  <c r="T118" i="10"/>
  <c r="U118" i="10"/>
  <c r="V118" i="10"/>
  <c r="W118" i="10"/>
  <c r="X118" i="10"/>
  <c r="Y118" i="10"/>
  <c r="Z118" i="10"/>
  <c r="Q2" i="10"/>
  <c r="R2" i="10"/>
  <c r="S2" i="10"/>
  <c r="T2" i="10"/>
  <c r="U2" i="10"/>
  <c r="V2" i="10"/>
  <c r="P2" i="10"/>
  <c r="AD2" i="10"/>
  <c r="AI122" i="10"/>
  <c r="AG122" i="10"/>
  <c r="AE122" i="10"/>
  <c r="Z122" i="10"/>
  <c r="Y122" i="10"/>
  <c r="X122" i="10"/>
  <c r="W122" i="10"/>
  <c r="V122" i="10"/>
  <c r="U122" i="10"/>
  <c r="T122" i="10"/>
  <c r="AH122" i="10" s="1"/>
  <c r="S122" i="10"/>
  <c r="R122" i="10"/>
  <c r="AF122" i="10" s="1"/>
  <c r="Q122" i="10"/>
  <c r="AD122" i="10"/>
  <c r="AI119" i="10"/>
  <c r="AH119" i="10"/>
  <c r="AG119" i="10"/>
  <c r="AF119" i="10"/>
  <c r="AE119" i="10"/>
  <c r="AD119" i="10"/>
  <c r="A102" i="10"/>
  <c r="O102" i="10" s="1"/>
  <c r="AC102" i="10" s="1"/>
  <c r="O101" i="10"/>
  <c r="AC101" i="10" s="1"/>
  <c r="AL100" i="10"/>
  <c r="AK100" i="10"/>
  <c r="O100" i="10"/>
  <c r="AC100" i="10" s="1"/>
  <c r="AL99" i="10"/>
  <c r="AK99" i="10"/>
  <c r="O99" i="10"/>
  <c r="AC99" i="10" s="1"/>
  <c r="AL98" i="10"/>
  <c r="AK98" i="10"/>
  <c r="O98" i="10"/>
  <c r="AC98" i="10" s="1"/>
  <c r="AL97" i="10"/>
  <c r="AK97" i="10"/>
  <c r="O97" i="10"/>
  <c r="AC97" i="10" s="1"/>
  <c r="AL96" i="10"/>
  <c r="AK96" i="10"/>
  <c r="O96" i="10"/>
  <c r="AC96" i="10" s="1"/>
  <c r="AL95" i="10"/>
  <c r="AK95" i="10"/>
  <c r="O95" i="10"/>
  <c r="AC95" i="10" s="1"/>
  <c r="AL94" i="10"/>
  <c r="AK94" i="10"/>
  <c r="O94" i="10"/>
  <c r="AC94" i="10" s="1"/>
  <c r="AL93" i="10"/>
  <c r="AK93" i="10"/>
  <c r="O93" i="10"/>
  <c r="AC93" i="10" s="1"/>
  <c r="AL92" i="10"/>
  <c r="AK92" i="10"/>
  <c r="O92" i="10"/>
  <c r="AC92" i="10" s="1"/>
  <c r="AL91" i="10"/>
  <c r="AK91" i="10"/>
  <c r="O91" i="10"/>
  <c r="AC91" i="10" s="1"/>
  <c r="AL90" i="10"/>
  <c r="AK90" i="10"/>
  <c r="O90" i="10"/>
  <c r="AC90" i="10" s="1"/>
  <c r="AL89" i="10"/>
  <c r="AK89" i="10"/>
  <c r="O89" i="10"/>
  <c r="AC89" i="10" s="1"/>
  <c r="AL88" i="10"/>
  <c r="AK88" i="10"/>
  <c r="O88" i="10"/>
  <c r="AC88" i="10" s="1"/>
  <c r="AL87" i="10"/>
  <c r="AK87" i="10"/>
  <c r="O87" i="10"/>
  <c r="AC87" i="10" s="1"/>
  <c r="AL86" i="10"/>
  <c r="AK86" i="10"/>
  <c r="O86" i="10"/>
  <c r="AC86" i="10" s="1"/>
  <c r="AL85" i="10"/>
  <c r="AK85" i="10"/>
  <c r="O85" i="10"/>
  <c r="AC85" i="10" s="1"/>
  <c r="AL84" i="10"/>
  <c r="AK84" i="10"/>
  <c r="O84" i="10"/>
  <c r="AC84" i="10" s="1"/>
  <c r="AL83" i="10"/>
  <c r="AK83" i="10"/>
  <c r="O83" i="10"/>
  <c r="AC83" i="10" s="1"/>
  <c r="AL82" i="10"/>
  <c r="AK82" i="10"/>
  <c r="O82" i="10"/>
  <c r="AC82" i="10" s="1"/>
  <c r="AL81" i="10"/>
  <c r="AK81" i="10"/>
  <c r="O81" i="10"/>
  <c r="AC81" i="10" s="1"/>
  <c r="AL80" i="10"/>
  <c r="AK80" i="10"/>
  <c r="O80" i="10"/>
  <c r="AC80" i="10" s="1"/>
  <c r="AL79" i="10"/>
  <c r="AK79" i="10"/>
  <c r="O79" i="10"/>
  <c r="AC79" i="10" s="1"/>
  <c r="AL78" i="10"/>
  <c r="AK78" i="10"/>
  <c r="O78" i="10"/>
  <c r="AC78" i="10" s="1"/>
  <c r="AL77" i="10"/>
  <c r="AK77" i="10"/>
  <c r="O77" i="10"/>
  <c r="AC77" i="10" s="1"/>
  <c r="AL76" i="10"/>
  <c r="AK76" i="10"/>
  <c r="O76" i="10"/>
  <c r="AC76" i="10" s="1"/>
  <c r="AL75" i="10"/>
  <c r="AK75" i="10"/>
  <c r="O75" i="10"/>
  <c r="AC75" i="10" s="1"/>
  <c r="AL74" i="10"/>
  <c r="AK74" i="10"/>
  <c r="O74" i="10"/>
  <c r="AC74" i="10" s="1"/>
  <c r="AL73" i="10"/>
  <c r="AK73" i="10"/>
  <c r="O73" i="10"/>
  <c r="AC73" i="10" s="1"/>
  <c r="AL72" i="10"/>
  <c r="AK72" i="10"/>
  <c r="O72" i="10"/>
  <c r="AC72" i="10" s="1"/>
  <c r="AL71" i="10"/>
  <c r="AK71" i="10"/>
  <c r="O71" i="10"/>
  <c r="AC71" i="10" s="1"/>
  <c r="AL70" i="10"/>
  <c r="AK70" i="10"/>
  <c r="O70" i="10"/>
  <c r="AC70" i="10" s="1"/>
  <c r="AL69" i="10"/>
  <c r="AK69" i="10"/>
  <c r="O69" i="10"/>
  <c r="AC69" i="10" s="1"/>
  <c r="AL68" i="10"/>
  <c r="AK68" i="10"/>
  <c r="O68" i="10"/>
  <c r="AC68" i="10" s="1"/>
  <c r="AL67" i="10"/>
  <c r="O67" i="10"/>
  <c r="AC67" i="10" s="1"/>
  <c r="B67" i="10"/>
  <c r="AK67" i="10" s="1"/>
  <c r="AL66" i="10"/>
  <c r="O66" i="10"/>
  <c r="AC66" i="10" s="1"/>
  <c r="B66" i="10"/>
  <c r="AK66" i="10" s="1"/>
  <c r="AL65" i="10"/>
  <c r="AK65" i="10"/>
  <c r="O65" i="10"/>
  <c r="AC65" i="10" s="1"/>
  <c r="AL64" i="10"/>
  <c r="AK64" i="10"/>
  <c r="O64" i="10"/>
  <c r="AC64" i="10" s="1"/>
  <c r="AL63" i="10"/>
  <c r="AK63" i="10"/>
  <c r="O63" i="10"/>
  <c r="AC63" i="10" s="1"/>
  <c r="AL62" i="10"/>
  <c r="AK62" i="10"/>
  <c r="O62" i="10"/>
  <c r="AC62" i="10" s="1"/>
  <c r="AL61" i="10"/>
  <c r="AK61" i="10"/>
  <c r="O61" i="10"/>
  <c r="AC61" i="10" s="1"/>
  <c r="AL60" i="10"/>
  <c r="AK60" i="10"/>
  <c r="O60" i="10"/>
  <c r="AC60" i="10" s="1"/>
  <c r="AL59" i="10"/>
  <c r="AK59" i="10"/>
  <c r="O59" i="10"/>
  <c r="AC59" i="10" s="1"/>
  <c r="AL58" i="10"/>
  <c r="AK58" i="10"/>
  <c r="O58" i="10"/>
  <c r="AC58" i="10" s="1"/>
  <c r="AL57" i="10"/>
  <c r="AK57" i="10"/>
  <c r="O57" i="10"/>
  <c r="AC57" i="10" s="1"/>
  <c r="AL56" i="10"/>
  <c r="AK56" i="10"/>
  <c r="O56" i="10"/>
  <c r="AC56" i="10" s="1"/>
  <c r="AL55" i="10"/>
  <c r="AK55" i="10"/>
  <c r="O55" i="10"/>
  <c r="AC55" i="10" s="1"/>
  <c r="AL54" i="10"/>
  <c r="AK54" i="10"/>
  <c r="O54" i="10"/>
  <c r="AC54" i="10" s="1"/>
  <c r="AL53" i="10"/>
  <c r="AK53" i="10"/>
  <c r="O53" i="10"/>
  <c r="AC53" i="10" s="1"/>
  <c r="AL52" i="10"/>
  <c r="AK52" i="10"/>
  <c r="O52" i="10"/>
  <c r="AC52" i="10" s="1"/>
  <c r="AL51" i="10"/>
  <c r="AK51" i="10"/>
  <c r="O51" i="10"/>
  <c r="AC51" i="10" s="1"/>
  <c r="AL50" i="10"/>
  <c r="AK50" i="10"/>
  <c r="O50" i="10"/>
  <c r="AC50" i="10" s="1"/>
  <c r="AL49" i="10"/>
  <c r="AK49" i="10"/>
  <c r="O49" i="10"/>
  <c r="AC49" i="10" s="1"/>
  <c r="AL48" i="10"/>
  <c r="AK48" i="10"/>
  <c r="O48" i="10"/>
  <c r="AC48" i="10" s="1"/>
  <c r="AL47" i="10"/>
  <c r="AK47" i="10"/>
  <c r="O47" i="10"/>
  <c r="AC47" i="10" s="1"/>
  <c r="AL46" i="10"/>
  <c r="AK46" i="10"/>
  <c r="O46" i="10"/>
  <c r="AC46" i="10" s="1"/>
  <c r="AL45" i="10"/>
  <c r="AK45" i="10"/>
  <c r="O45" i="10"/>
  <c r="AC45" i="10" s="1"/>
  <c r="AL44" i="10"/>
  <c r="AK44" i="10"/>
  <c r="O44" i="10"/>
  <c r="AC44" i="10" s="1"/>
  <c r="AL43" i="10"/>
  <c r="AK43" i="10"/>
  <c r="O43" i="10"/>
  <c r="AC43" i="10" s="1"/>
  <c r="AL42" i="10"/>
  <c r="AK42" i="10"/>
  <c r="O42" i="10"/>
  <c r="AC42" i="10" s="1"/>
  <c r="AL41" i="10"/>
  <c r="AK41" i="10"/>
  <c r="O41" i="10"/>
  <c r="AC41" i="10" s="1"/>
  <c r="AL40" i="10"/>
  <c r="AK40" i="10"/>
  <c r="O40" i="10"/>
  <c r="AC40" i="10" s="1"/>
  <c r="AL39" i="10"/>
  <c r="AK39" i="10"/>
  <c r="O39" i="10"/>
  <c r="AC39" i="10" s="1"/>
  <c r="AL38" i="10"/>
  <c r="AK38" i="10"/>
  <c r="O38" i="10"/>
  <c r="AC38" i="10" s="1"/>
  <c r="AL37" i="10"/>
  <c r="AK37" i="10"/>
  <c r="O37" i="10"/>
  <c r="AC37" i="10" s="1"/>
  <c r="AL36" i="10"/>
  <c r="AK36" i="10"/>
  <c r="O36" i="10"/>
  <c r="AC36" i="10" s="1"/>
  <c r="AL35" i="10"/>
  <c r="AK35" i="10"/>
  <c r="O35" i="10"/>
  <c r="AC35" i="10" s="1"/>
  <c r="AL34" i="10"/>
  <c r="AK34" i="10"/>
  <c r="O34" i="10"/>
  <c r="AC34" i="10" s="1"/>
  <c r="AL33" i="10"/>
  <c r="AK33" i="10"/>
  <c r="O33" i="10"/>
  <c r="AC33" i="10" s="1"/>
  <c r="AL32" i="10"/>
  <c r="AK32" i="10"/>
  <c r="O32" i="10"/>
  <c r="AC32" i="10" s="1"/>
  <c r="AL31" i="10"/>
  <c r="AK31" i="10"/>
  <c r="O31" i="10"/>
  <c r="AC31" i="10" s="1"/>
  <c r="AL30" i="10"/>
  <c r="AK30" i="10"/>
  <c r="O30" i="10"/>
  <c r="AC30" i="10" s="1"/>
  <c r="AL29" i="10"/>
  <c r="AK29" i="10"/>
  <c r="O29" i="10"/>
  <c r="AC29" i="10" s="1"/>
  <c r="AL28" i="10"/>
  <c r="AK28" i="10"/>
  <c r="O28" i="10"/>
  <c r="AC28" i="10" s="1"/>
  <c r="AL27" i="10"/>
  <c r="AK27" i="10"/>
  <c r="O27" i="10"/>
  <c r="AC27" i="10" s="1"/>
  <c r="AL26" i="10"/>
  <c r="AK26" i="10"/>
  <c r="O26" i="10"/>
  <c r="AC26" i="10" s="1"/>
  <c r="AL25" i="10"/>
  <c r="AK25" i="10"/>
  <c r="O25" i="10"/>
  <c r="AC25" i="10" s="1"/>
  <c r="AL24" i="10"/>
  <c r="AK24" i="10"/>
  <c r="O24" i="10"/>
  <c r="AC24" i="10" s="1"/>
  <c r="AL23" i="10"/>
  <c r="AK23" i="10"/>
  <c r="O23" i="10"/>
  <c r="AC23" i="10" s="1"/>
  <c r="AL22" i="10"/>
  <c r="AK22" i="10"/>
  <c r="O22" i="10"/>
  <c r="AC22" i="10" s="1"/>
  <c r="AL21" i="10"/>
  <c r="AK21" i="10"/>
  <c r="O21" i="10"/>
  <c r="AC21" i="10" s="1"/>
  <c r="AL20" i="10"/>
  <c r="AK20" i="10"/>
  <c r="O20" i="10"/>
  <c r="AC20" i="10" s="1"/>
  <c r="AL19" i="10"/>
  <c r="AK19" i="10"/>
  <c r="O19" i="10"/>
  <c r="AC19" i="10" s="1"/>
  <c r="AL18" i="10"/>
  <c r="AK18" i="10"/>
  <c r="O18" i="10"/>
  <c r="AC18" i="10" s="1"/>
  <c r="AL17" i="10"/>
  <c r="AK17" i="10"/>
  <c r="O17" i="10"/>
  <c r="AC17" i="10" s="1"/>
  <c r="AL16" i="10"/>
  <c r="AK16" i="10"/>
  <c r="O16" i="10"/>
  <c r="AC16" i="10" s="1"/>
  <c r="AL15" i="10"/>
  <c r="AK15" i="10"/>
  <c r="O15" i="10"/>
  <c r="AC15" i="10" s="1"/>
  <c r="AL14" i="10"/>
  <c r="AK14" i="10"/>
  <c r="O14" i="10"/>
  <c r="AC14" i="10" s="1"/>
  <c r="AL13" i="10"/>
  <c r="AK13" i="10"/>
  <c r="O13" i="10"/>
  <c r="AC13" i="10" s="1"/>
  <c r="AL12" i="10"/>
  <c r="AK12" i="10"/>
  <c r="O12" i="10"/>
  <c r="AC12" i="10" s="1"/>
  <c r="AL11" i="10"/>
  <c r="AK11" i="10"/>
  <c r="O11" i="10"/>
  <c r="AC11" i="10" s="1"/>
  <c r="AL10" i="10"/>
  <c r="AK10" i="10"/>
  <c r="O10" i="10"/>
  <c r="AC10" i="10" s="1"/>
  <c r="AL9" i="10"/>
  <c r="AK9" i="10"/>
  <c r="O9" i="10"/>
  <c r="AC9" i="10" s="1"/>
  <c r="AL8" i="10"/>
  <c r="AK8" i="10"/>
  <c r="O8" i="10"/>
  <c r="AC8" i="10" s="1"/>
  <c r="AL7" i="10"/>
  <c r="AK7" i="10"/>
  <c r="O7" i="10"/>
  <c r="AC7" i="10" s="1"/>
  <c r="AL6" i="10"/>
  <c r="AK6" i="10"/>
  <c r="O6" i="10"/>
  <c r="AC6" i="10" s="1"/>
  <c r="AL5" i="10"/>
  <c r="AK5" i="10"/>
  <c r="O5" i="10"/>
  <c r="AC5" i="10" s="1"/>
  <c r="AL4" i="10"/>
  <c r="AK4" i="10"/>
  <c r="O4" i="10"/>
  <c r="AC4" i="10" s="1"/>
  <c r="AL3" i="10"/>
  <c r="AK3" i="10"/>
  <c r="O3" i="10"/>
  <c r="AC3" i="10" s="1"/>
  <c r="AL2" i="10"/>
  <c r="AK2" i="10"/>
  <c r="AH2" i="10"/>
  <c r="AH3" i="10" s="1"/>
  <c r="AF2" i="10"/>
  <c r="O2" i="10"/>
  <c r="AC2" i="10" s="1"/>
  <c r="Z1" i="10"/>
  <c r="Z120" i="10" s="1"/>
  <c r="Y1" i="10"/>
  <c r="Y120" i="10" s="1"/>
  <c r="X1" i="10"/>
  <c r="X120" i="10" s="1"/>
  <c r="W1" i="10"/>
  <c r="W120" i="10" s="1"/>
  <c r="V1" i="10"/>
  <c r="V120" i="10" s="1"/>
  <c r="U1" i="10"/>
  <c r="U120" i="10" s="1"/>
  <c r="T1" i="10"/>
  <c r="T120" i="10" s="1"/>
  <c r="S1" i="10"/>
  <c r="S120" i="10" s="1"/>
  <c r="R1" i="10"/>
  <c r="R120" i="10" s="1"/>
  <c r="Q1" i="10"/>
  <c r="Q120" i="10" s="1"/>
  <c r="P1" i="10"/>
  <c r="O1" i="10"/>
  <c r="V3" i="13" l="1"/>
  <c r="V7" i="13"/>
  <c r="V10" i="13"/>
  <c r="V14" i="13"/>
  <c r="V11" i="13"/>
  <c r="V12" i="13"/>
  <c r="V18" i="13"/>
  <c r="V19" i="13"/>
  <c r="V20" i="13"/>
  <c r="V6" i="13"/>
  <c r="V22" i="13"/>
  <c r="V35" i="13"/>
  <c r="V8" i="13"/>
  <c r="V9" i="13"/>
  <c r="V13" i="13"/>
  <c r="V15" i="13"/>
  <c r="V16" i="13"/>
  <c r="V17" i="13"/>
  <c r="V21" i="13"/>
  <c r="V25" i="13"/>
  <c r="V4" i="13"/>
  <c r="V41" i="13"/>
  <c r="V5" i="13"/>
  <c r="D5" i="13"/>
  <c r="B4" i="13"/>
  <c r="B5" i="13" s="1"/>
  <c r="F3" i="13"/>
  <c r="V18" i="11"/>
  <c r="V113" i="11"/>
  <c r="AF16" i="11"/>
  <c r="Y101" i="11"/>
  <c r="V105" i="11"/>
  <c r="Y108" i="11"/>
  <c r="X104" i="11"/>
  <c r="R19" i="11"/>
  <c r="R20" i="11" s="1"/>
  <c r="AD29" i="11"/>
  <c r="AD45" i="11"/>
  <c r="AD61" i="11"/>
  <c r="AD77" i="11"/>
  <c r="AD93" i="11"/>
  <c r="Q19" i="11"/>
  <c r="U112" i="11"/>
  <c r="E3" i="13"/>
  <c r="X107" i="11"/>
  <c r="W113" i="11"/>
  <c r="U109" i="11"/>
  <c r="Y104" i="11"/>
  <c r="Y112" i="11"/>
  <c r="W111" i="11"/>
  <c r="Y107" i="11"/>
  <c r="V106" i="11"/>
  <c r="Y111" i="11"/>
  <c r="U18" i="11"/>
  <c r="P19" i="11"/>
  <c r="X110" i="11"/>
  <c r="AD33" i="11"/>
  <c r="AD49" i="11"/>
  <c r="AD65" i="11"/>
  <c r="AD81" i="11"/>
  <c r="AD97" i="11"/>
  <c r="X113" i="11"/>
  <c r="V103" i="11"/>
  <c r="C3" i="13"/>
  <c r="X103" i="11"/>
  <c r="W101" i="11"/>
  <c r="U113" i="11"/>
  <c r="U110" i="11"/>
  <c r="V101" i="11"/>
  <c r="W107" i="11"/>
  <c r="Y103" i="11"/>
  <c r="V104" i="11"/>
  <c r="U102" i="11"/>
  <c r="Y110" i="11"/>
  <c r="X106" i="11"/>
  <c r="AD37" i="11"/>
  <c r="AD53" i="11"/>
  <c r="AD69" i="11"/>
  <c r="AD85" i="11"/>
  <c r="AD105" i="11"/>
  <c r="Y105" i="11"/>
  <c r="X18" i="11"/>
  <c r="S19" i="11"/>
  <c r="V107" i="11"/>
  <c r="U104" i="11"/>
  <c r="W105" i="11"/>
  <c r="U101" i="11"/>
  <c r="V102" i="11"/>
  <c r="Y106" i="11"/>
  <c r="V112" i="11"/>
  <c r="U106" i="11"/>
  <c r="X108" i="11"/>
  <c r="T19" i="11"/>
  <c r="X102" i="11"/>
  <c r="AD41" i="11"/>
  <c r="AD57" i="11"/>
  <c r="AD73" i="11"/>
  <c r="AD89" i="11"/>
  <c r="AD113" i="11"/>
  <c r="Y113" i="11"/>
  <c r="X105" i="11"/>
  <c r="V111" i="11"/>
  <c r="U108" i="11"/>
  <c r="X111" i="11"/>
  <c r="W109" i="11"/>
  <c r="U105" i="11"/>
  <c r="V108" i="11"/>
  <c r="V109" i="11"/>
  <c r="V110" i="11"/>
  <c r="Y109" i="11"/>
  <c r="Y18" i="11"/>
  <c r="W103" i="11"/>
  <c r="Y102" i="11"/>
  <c r="X112" i="11"/>
  <c r="V3" i="11"/>
  <c r="X7" i="11"/>
  <c r="V8" i="11"/>
  <c r="W9" i="11"/>
  <c r="AF58" i="11"/>
  <c r="AE58" i="11"/>
  <c r="AF3" i="11"/>
  <c r="AE3" i="11"/>
  <c r="AF11" i="11"/>
  <c r="AE11" i="11"/>
  <c r="AF19" i="11"/>
  <c r="AE19" i="11"/>
  <c r="AE24" i="11"/>
  <c r="AF24" i="11"/>
  <c r="AE40" i="11"/>
  <c r="AF40" i="11"/>
  <c r="AE56" i="11"/>
  <c r="AF56" i="11"/>
  <c r="AE60" i="11"/>
  <c r="AE64" i="11"/>
  <c r="AE68" i="11"/>
  <c r="AF5" i="11"/>
  <c r="AE5" i="11"/>
  <c r="AF13" i="11"/>
  <c r="AE13" i="11"/>
  <c r="AF21" i="11"/>
  <c r="AE21" i="11"/>
  <c r="AF61" i="11"/>
  <c r="AF69" i="11"/>
  <c r="AE81" i="11"/>
  <c r="AF46" i="11"/>
  <c r="AE46" i="11"/>
  <c r="AF54" i="11"/>
  <c r="AE54" i="11"/>
  <c r="AF90" i="11"/>
  <c r="AE111" i="11"/>
  <c r="AE100" i="11"/>
  <c r="AE91" i="11"/>
  <c r="X4" i="11"/>
  <c r="V5" i="11"/>
  <c r="AE36" i="11"/>
  <c r="AF36" i="11"/>
  <c r="AE52" i="11"/>
  <c r="AF52" i="11"/>
  <c r="AF83" i="11"/>
  <c r="AF74" i="11"/>
  <c r="AE74" i="11"/>
  <c r="AF86" i="11"/>
  <c r="AF98" i="11"/>
  <c r="AF106" i="11"/>
  <c r="AE88" i="11"/>
  <c r="AE104" i="11"/>
  <c r="AE103" i="11"/>
  <c r="AF7" i="11"/>
  <c r="AE7" i="11"/>
  <c r="AF15" i="11"/>
  <c r="AE15" i="11"/>
  <c r="AF23" i="11"/>
  <c r="AE23" i="11"/>
  <c r="AF79" i="11"/>
  <c r="AE32" i="11"/>
  <c r="AF32" i="11"/>
  <c r="AE48" i="11"/>
  <c r="AF48" i="11"/>
  <c r="AE76" i="11"/>
  <c r="AF76" i="11"/>
  <c r="AE80" i="11"/>
  <c r="AF84" i="11"/>
  <c r="AF10" i="11"/>
  <c r="AE10" i="11"/>
  <c r="AF9" i="11"/>
  <c r="AE9" i="11"/>
  <c r="AF17" i="11"/>
  <c r="AE17" i="11"/>
  <c r="AF65" i="11"/>
  <c r="AF30" i="11"/>
  <c r="AE30" i="11"/>
  <c r="AF38" i="11"/>
  <c r="AE38" i="11"/>
  <c r="AF62" i="11"/>
  <c r="AF66" i="11"/>
  <c r="AF70" i="11"/>
  <c r="AE78" i="11"/>
  <c r="AF82" i="11"/>
  <c r="AE87" i="11"/>
  <c r="AE92" i="11"/>
  <c r="AE108" i="11"/>
  <c r="AE95" i="11"/>
  <c r="Y3" i="11"/>
  <c r="X11" i="11"/>
  <c r="V12" i="11"/>
  <c r="V16" i="11"/>
  <c r="Y5" i="11"/>
  <c r="W13" i="11"/>
  <c r="AF26" i="11"/>
  <c r="AE26" i="11"/>
  <c r="AF34" i="11"/>
  <c r="AE34" i="11"/>
  <c r="AE28" i="11"/>
  <c r="AF28" i="11"/>
  <c r="AE44" i="11"/>
  <c r="AF44" i="11"/>
  <c r="AE72" i="11"/>
  <c r="AF72" i="11"/>
  <c r="AF42" i="11"/>
  <c r="AE42" i="11"/>
  <c r="AE77" i="11"/>
  <c r="AF50" i="11"/>
  <c r="AE50" i="11"/>
  <c r="AF94" i="11"/>
  <c r="AF102" i="11"/>
  <c r="AF110" i="11"/>
  <c r="AE99" i="11"/>
  <c r="AE96" i="11"/>
  <c r="AE112" i="11"/>
  <c r="AE107" i="11"/>
  <c r="W3" i="11"/>
  <c r="V7" i="11"/>
  <c r="V11" i="11"/>
  <c r="V15" i="11"/>
  <c r="W4" i="11"/>
  <c r="W8" i="11"/>
  <c r="W12" i="11"/>
  <c r="W16" i="11"/>
  <c r="W6" i="11"/>
  <c r="W10" i="11"/>
  <c r="W14" i="11"/>
  <c r="X5" i="11"/>
  <c r="V9" i="11"/>
  <c r="V13" i="11"/>
  <c r="V17" i="11"/>
  <c r="U3" i="11"/>
  <c r="U7" i="11"/>
  <c r="U11" i="11"/>
  <c r="U15" i="11"/>
  <c r="Y7" i="11"/>
  <c r="U4" i="11"/>
  <c r="U8" i="11"/>
  <c r="U12" i="11"/>
  <c r="U16" i="11"/>
  <c r="Y11" i="11"/>
  <c r="V2" i="11"/>
  <c r="V6" i="11"/>
  <c r="V10" i="11"/>
  <c r="V14" i="11"/>
  <c r="X2" i="11"/>
  <c r="W5" i="11"/>
  <c r="X9" i="11"/>
  <c r="X13" i="11"/>
  <c r="X17" i="11"/>
  <c r="Y16" i="11"/>
  <c r="Y15" i="11"/>
  <c r="W2" i="11"/>
  <c r="U6" i="11"/>
  <c r="U10" i="11"/>
  <c r="U14" i="11"/>
  <c r="U5" i="11"/>
  <c r="U9" i="11"/>
  <c r="U13" i="11"/>
  <c r="U17" i="11"/>
  <c r="Y4" i="11"/>
  <c r="X3" i="11"/>
  <c r="W7" i="11"/>
  <c r="W11" i="11"/>
  <c r="W15" i="11"/>
  <c r="V4" i="11"/>
  <c r="X8" i="11"/>
  <c r="X12" i="11"/>
  <c r="X16" i="11"/>
  <c r="X6" i="11"/>
  <c r="X10" i="11"/>
  <c r="X14" i="11"/>
  <c r="Y8" i="11"/>
  <c r="U2" i="11"/>
  <c r="E201" i="12"/>
  <c r="D202" i="12"/>
  <c r="D28" i="12"/>
  <c r="E27" i="12"/>
  <c r="AH4" i="10"/>
  <c r="AH5" i="10" s="1"/>
  <c r="AH6" i="10" s="1"/>
  <c r="AH7" i="10" s="1"/>
  <c r="AH8" i="10" s="1"/>
  <c r="AH9" i="10" s="1"/>
  <c r="AH10" i="10" s="1"/>
  <c r="AH11" i="10" s="1"/>
  <c r="AH12" i="10" s="1"/>
  <c r="AH13" i="10" s="1"/>
  <c r="AH14" i="10" s="1"/>
  <c r="AH15" i="10" s="1"/>
  <c r="AH16" i="10" s="1"/>
  <c r="AH17" i="10" s="1"/>
  <c r="AH18" i="10" s="1"/>
  <c r="AH19" i="10" s="1"/>
  <c r="AH20" i="10" s="1"/>
  <c r="AH21" i="10" s="1"/>
  <c r="AH22" i="10" s="1"/>
  <c r="AH23" i="10" s="1"/>
  <c r="AH24" i="10" s="1"/>
  <c r="AH25" i="10" s="1"/>
  <c r="AH26" i="10" s="1"/>
  <c r="AH27" i="10" s="1"/>
  <c r="AH28" i="10" s="1"/>
  <c r="AH29" i="10" s="1"/>
  <c r="AH30" i="10" s="1"/>
  <c r="AH31" i="10" s="1"/>
  <c r="AH32" i="10" s="1"/>
  <c r="AH33" i="10" s="1"/>
  <c r="AH34" i="10" s="1"/>
  <c r="AH35" i="10" s="1"/>
  <c r="AH36" i="10" s="1"/>
  <c r="AH37" i="10" s="1"/>
  <c r="AH38" i="10" s="1"/>
  <c r="AH39" i="10" s="1"/>
  <c r="AH40" i="10" s="1"/>
  <c r="AH41" i="10" s="1"/>
  <c r="AH42" i="10" s="1"/>
  <c r="AH43" i="10" s="1"/>
  <c r="AH44" i="10" s="1"/>
  <c r="AH45" i="10" s="1"/>
  <c r="AH46" i="10" s="1"/>
  <c r="AH47" i="10" s="1"/>
  <c r="AH48" i="10" s="1"/>
  <c r="AH49" i="10" s="1"/>
  <c r="AH50" i="10" s="1"/>
  <c r="AH51" i="10" s="1"/>
  <c r="AH52" i="10" s="1"/>
  <c r="AH53" i="10" s="1"/>
  <c r="AH54" i="10" s="1"/>
  <c r="AH55" i="10" s="1"/>
  <c r="AH56" i="10" s="1"/>
  <c r="AH57" i="10" s="1"/>
  <c r="AH58" i="10" s="1"/>
  <c r="AH59" i="10" s="1"/>
  <c r="AH60" i="10" s="1"/>
  <c r="AH61" i="10" s="1"/>
  <c r="AH62" i="10" s="1"/>
  <c r="AH63" i="10" s="1"/>
  <c r="AH64" i="10" s="1"/>
  <c r="AH65" i="10" s="1"/>
  <c r="AH66" i="10" s="1"/>
  <c r="AH67" i="10" s="1"/>
  <c r="AH68" i="10" s="1"/>
  <c r="AH69" i="10" s="1"/>
  <c r="AH70" i="10" s="1"/>
  <c r="AH71" i="10" s="1"/>
  <c r="AH72" i="10" s="1"/>
  <c r="AH73" i="10" s="1"/>
  <c r="AH74" i="10" s="1"/>
  <c r="AH75" i="10" s="1"/>
  <c r="AH76" i="10" s="1"/>
  <c r="AH77" i="10" s="1"/>
  <c r="AH78" i="10" s="1"/>
  <c r="AH79" i="10" s="1"/>
  <c r="AH80" i="10" s="1"/>
  <c r="AH81" i="10" s="1"/>
  <c r="AH82" i="10" s="1"/>
  <c r="AH83" i="10" s="1"/>
  <c r="AH84" i="10" s="1"/>
  <c r="AH85" i="10" s="1"/>
  <c r="AH86" i="10" s="1"/>
  <c r="AH87" i="10" s="1"/>
  <c r="AH88" i="10" s="1"/>
  <c r="AH89" i="10" s="1"/>
  <c r="AH90" i="10" s="1"/>
  <c r="AH91" i="10" s="1"/>
  <c r="AH92" i="10" s="1"/>
  <c r="AH93" i="10" s="1"/>
  <c r="AH94" i="10" s="1"/>
  <c r="AH95" i="10" s="1"/>
  <c r="AH96" i="10" s="1"/>
  <c r="AH97" i="10" s="1"/>
  <c r="AH98" i="10" s="1"/>
  <c r="AH99" i="10" s="1"/>
  <c r="AH100" i="10" s="1"/>
  <c r="AH101" i="10" s="1"/>
  <c r="AH102" i="10" s="1"/>
  <c r="AH103" i="10" s="1"/>
  <c r="AH104" i="10" s="1"/>
  <c r="AH105" i="10" s="1"/>
  <c r="AH106" i="10" s="1"/>
  <c r="AH107" i="10" s="1"/>
  <c r="AH108" i="10" s="1"/>
  <c r="AH109" i="10" s="1"/>
  <c r="AH110" i="10" s="1"/>
  <c r="AH111" i="10" s="1"/>
  <c r="AH112" i="10" s="1"/>
  <c r="AH113" i="10" s="1"/>
  <c r="AH114" i="10" s="1"/>
  <c r="AH115" i="10" s="1"/>
  <c r="AH116" i="10" s="1"/>
  <c r="AH117" i="10" s="1"/>
  <c r="AD3" i="10"/>
  <c r="AD4" i="10" s="1"/>
  <c r="AD5" i="10" s="1"/>
  <c r="AD6" i="10" s="1"/>
  <c r="AD7" i="10" s="1"/>
  <c r="AD8" i="10" s="1"/>
  <c r="AD9" i="10" s="1"/>
  <c r="AD10" i="10" s="1"/>
  <c r="AD11" i="10" s="1"/>
  <c r="AD12" i="10" s="1"/>
  <c r="AD13" i="10" s="1"/>
  <c r="AD14" i="10" s="1"/>
  <c r="AD15" i="10" s="1"/>
  <c r="AD16" i="10" s="1"/>
  <c r="AD17" i="10" s="1"/>
  <c r="AD18" i="10" s="1"/>
  <c r="AD19" i="10" s="1"/>
  <c r="AD20" i="10" s="1"/>
  <c r="AD21" i="10" s="1"/>
  <c r="AD22" i="10" s="1"/>
  <c r="AD23" i="10" s="1"/>
  <c r="AD24" i="10" s="1"/>
  <c r="AD25" i="10" s="1"/>
  <c r="AD26" i="10" s="1"/>
  <c r="AD27" i="10" s="1"/>
  <c r="AD28" i="10" s="1"/>
  <c r="AD29" i="10" s="1"/>
  <c r="AD30" i="10" s="1"/>
  <c r="AD31" i="10" s="1"/>
  <c r="AD32" i="10" s="1"/>
  <c r="AD33" i="10" s="1"/>
  <c r="AD34" i="10" s="1"/>
  <c r="AD35" i="10" s="1"/>
  <c r="AD36" i="10" s="1"/>
  <c r="AD37" i="10" s="1"/>
  <c r="AD38" i="10" s="1"/>
  <c r="AD39" i="10" s="1"/>
  <c r="AD40" i="10" s="1"/>
  <c r="AD41" i="10" s="1"/>
  <c r="AD42" i="10" s="1"/>
  <c r="AD43" i="10" s="1"/>
  <c r="AD44" i="10" s="1"/>
  <c r="AD45" i="10" s="1"/>
  <c r="AD46" i="10" s="1"/>
  <c r="AD47" i="10" s="1"/>
  <c r="AD48" i="10" s="1"/>
  <c r="AD49" i="10" s="1"/>
  <c r="AD50" i="10" s="1"/>
  <c r="AD51" i="10" s="1"/>
  <c r="AD52" i="10" s="1"/>
  <c r="AD53" i="10" s="1"/>
  <c r="AD54" i="10" s="1"/>
  <c r="AD55" i="10" s="1"/>
  <c r="AD56" i="10" s="1"/>
  <c r="AD57" i="10" s="1"/>
  <c r="AD58" i="10" s="1"/>
  <c r="AD59" i="10" s="1"/>
  <c r="AD60" i="10" s="1"/>
  <c r="AD61" i="10" s="1"/>
  <c r="AD62" i="10" s="1"/>
  <c r="AD63" i="10" s="1"/>
  <c r="AD64" i="10" s="1"/>
  <c r="AD65" i="10" s="1"/>
  <c r="AD66" i="10" s="1"/>
  <c r="U121" i="10"/>
  <c r="U123" i="10" s="1"/>
  <c r="U119" i="10"/>
  <c r="AF3" i="10"/>
  <c r="AF4" i="10" s="1"/>
  <c r="AF5" i="10" s="1"/>
  <c r="AF6" i="10" s="1"/>
  <c r="AF7" i="10" s="1"/>
  <c r="AF8" i="10" s="1"/>
  <c r="AF9" i="10" s="1"/>
  <c r="AF10" i="10" s="1"/>
  <c r="AF11" i="10" s="1"/>
  <c r="AF12" i="10" s="1"/>
  <c r="AF13" i="10" s="1"/>
  <c r="AF14" i="10" s="1"/>
  <c r="AF15" i="10" s="1"/>
  <c r="AF16" i="10" s="1"/>
  <c r="AF17" i="10" s="1"/>
  <c r="AF18" i="10" s="1"/>
  <c r="AF19" i="10" s="1"/>
  <c r="AF20" i="10" s="1"/>
  <c r="AF21" i="10" s="1"/>
  <c r="AF22" i="10" s="1"/>
  <c r="AF23" i="10" s="1"/>
  <c r="AF24" i="10" s="1"/>
  <c r="AF25" i="10" s="1"/>
  <c r="AF26" i="10" s="1"/>
  <c r="AF27" i="10" s="1"/>
  <c r="AF28" i="10" s="1"/>
  <c r="AF29" i="10" s="1"/>
  <c r="AF30" i="10" s="1"/>
  <c r="AF31" i="10" s="1"/>
  <c r="AF32" i="10" s="1"/>
  <c r="AF33" i="10" s="1"/>
  <c r="AF34" i="10" s="1"/>
  <c r="AF35" i="10" s="1"/>
  <c r="AF36" i="10" s="1"/>
  <c r="AF37" i="10" s="1"/>
  <c r="AF38" i="10" s="1"/>
  <c r="AF39" i="10" s="1"/>
  <c r="AF40" i="10" s="1"/>
  <c r="AF41" i="10" s="1"/>
  <c r="AF42" i="10" s="1"/>
  <c r="AF43" i="10" s="1"/>
  <c r="AF44" i="10" s="1"/>
  <c r="AF45" i="10" s="1"/>
  <c r="AF46" i="10" s="1"/>
  <c r="AF47" i="10" s="1"/>
  <c r="AF48" i="10" s="1"/>
  <c r="AF49" i="10" s="1"/>
  <c r="AF50" i="10" s="1"/>
  <c r="AF51" i="10" s="1"/>
  <c r="AF52" i="10" s="1"/>
  <c r="AF53" i="10" s="1"/>
  <c r="AF54" i="10" s="1"/>
  <c r="AF55" i="10" s="1"/>
  <c r="AF56" i="10" s="1"/>
  <c r="AF57" i="10" s="1"/>
  <c r="AF58" i="10" s="1"/>
  <c r="AF59" i="10" s="1"/>
  <c r="AF60" i="10" s="1"/>
  <c r="AF61" i="10" s="1"/>
  <c r="AF62" i="10" s="1"/>
  <c r="AF63" i="10" s="1"/>
  <c r="AF64" i="10" s="1"/>
  <c r="AF65" i="10" s="1"/>
  <c r="AF66" i="10" s="1"/>
  <c r="AF67" i="10" s="1"/>
  <c r="AF68" i="10" s="1"/>
  <c r="AF69" i="10" s="1"/>
  <c r="AF70" i="10" s="1"/>
  <c r="AF71" i="10" s="1"/>
  <c r="AF72" i="10" s="1"/>
  <c r="AF73" i="10" s="1"/>
  <c r="AF74" i="10" s="1"/>
  <c r="AF75" i="10" s="1"/>
  <c r="AF76" i="10" s="1"/>
  <c r="AF77" i="10" s="1"/>
  <c r="AF78" i="10" s="1"/>
  <c r="AF79" i="10" s="1"/>
  <c r="AF80" i="10" s="1"/>
  <c r="AF81" i="10" s="1"/>
  <c r="AF82" i="10" s="1"/>
  <c r="AF83" i="10" s="1"/>
  <c r="AF84" i="10" s="1"/>
  <c r="AF85" i="10" s="1"/>
  <c r="AF86" i="10" s="1"/>
  <c r="AF87" i="10" s="1"/>
  <c r="AF88" i="10" s="1"/>
  <c r="AF89" i="10" s="1"/>
  <c r="AF90" i="10" s="1"/>
  <c r="AF91" i="10" s="1"/>
  <c r="AF92" i="10" s="1"/>
  <c r="AF93" i="10" s="1"/>
  <c r="AF94" i="10" s="1"/>
  <c r="AF95" i="10" s="1"/>
  <c r="AF96" i="10" s="1"/>
  <c r="AF97" i="10" s="1"/>
  <c r="AF98" i="10" s="1"/>
  <c r="AF99" i="10" s="1"/>
  <c r="AF100" i="10" s="1"/>
  <c r="AF101" i="10" s="1"/>
  <c r="AF102" i="10" s="1"/>
  <c r="AF103" i="10" s="1"/>
  <c r="AF104" i="10" s="1"/>
  <c r="AF105" i="10" s="1"/>
  <c r="AF106" i="10" s="1"/>
  <c r="AF107" i="10" s="1"/>
  <c r="AF108" i="10" s="1"/>
  <c r="AF109" i="10" s="1"/>
  <c r="AF110" i="10" s="1"/>
  <c r="AF111" i="10" s="1"/>
  <c r="AF112" i="10" s="1"/>
  <c r="AF113" i="10" s="1"/>
  <c r="AF114" i="10" s="1"/>
  <c r="AF115" i="10" s="1"/>
  <c r="AF116" i="10" s="1"/>
  <c r="AF117" i="10" s="1"/>
  <c r="V121" i="10"/>
  <c r="V123" i="10" s="1"/>
  <c r="V119" i="10"/>
  <c r="Z121" i="10"/>
  <c r="Z123" i="10" s="1"/>
  <c r="Z119" i="10"/>
  <c r="AI2" i="10"/>
  <c r="AI3" i="10" s="1"/>
  <c r="AI4" i="10" s="1"/>
  <c r="AI5" i="10" s="1"/>
  <c r="AI6" i="10" s="1"/>
  <c r="AI7" i="10" s="1"/>
  <c r="AI8" i="10" s="1"/>
  <c r="AI9" i="10" s="1"/>
  <c r="AI10" i="10" s="1"/>
  <c r="AI11" i="10" s="1"/>
  <c r="AI12" i="10" s="1"/>
  <c r="AI13" i="10" s="1"/>
  <c r="AI14" i="10" s="1"/>
  <c r="AI15" i="10" s="1"/>
  <c r="AI16" i="10" s="1"/>
  <c r="AI17" i="10" s="1"/>
  <c r="AI18" i="10" s="1"/>
  <c r="AI19" i="10" s="1"/>
  <c r="AI20" i="10" s="1"/>
  <c r="AI21" i="10" s="1"/>
  <c r="AI22" i="10" s="1"/>
  <c r="AI23" i="10" s="1"/>
  <c r="AI24" i="10" s="1"/>
  <c r="AI25" i="10" s="1"/>
  <c r="AI26" i="10" s="1"/>
  <c r="AI27" i="10" s="1"/>
  <c r="AI28" i="10" s="1"/>
  <c r="AI29" i="10" s="1"/>
  <c r="AI30" i="10" s="1"/>
  <c r="AI31" i="10" s="1"/>
  <c r="AI32" i="10" s="1"/>
  <c r="AI33" i="10" s="1"/>
  <c r="AI34" i="10" s="1"/>
  <c r="AI35" i="10" s="1"/>
  <c r="AI36" i="10" s="1"/>
  <c r="AI37" i="10" s="1"/>
  <c r="AI38" i="10" s="1"/>
  <c r="AI39" i="10" s="1"/>
  <c r="AI40" i="10" s="1"/>
  <c r="AI41" i="10" s="1"/>
  <c r="AI42" i="10" s="1"/>
  <c r="AI43" i="10" s="1"/>
  <c r="AI44" i="10" s="1"/>
  <c r="AI45" i="10" s="1"/>
  <c r="AI46" i="10" s="1"/>
  <c r="AI47" i="10" s="1"/>
  <c r="AI48" i="10" s="1"/>
  <c r="AI49" i="10" s="1"/>
  <c r="AI50" i="10" s="1"/>
  <c r="AI51" i="10" s="1"/>
  <c r="AI52" i="10" s="1"/>
  <c r="AI53" i="10" s="1"/>
  <c r="AI54" i="10" s="1"/>
  <c r="AI55" i="10" s="1"/>
  <c r="AI56" i="10" s="1"/>
  <c r="AI57" i="10" s="1"/>
  <c r="AI58" i="10" s="1"/>
  <c r="AI59" i="10" s="1"/>
  <c r="AI60" i="10" s="1"/>
  <c r="AI61" i="10" s="1"/>
  <c r="AI62" i="10" s="1"/>
  <c r="AI63" i="10" s="1"/>
  <c r="AI64" i="10" s="1"/>
  <c r="AI65" i="10" s="1"/>
  <c r="AI66" i="10" s="1"/>
  <c r="AI67" i="10" s="1"/>
  <c r="AI68" i="10" s="1"/>
  <c r="AI69" i="10" s="1"/>
  <c r="AI70" i="10" s="1"/>
  <c r="AI71" i="10" s="1"/>
  <c r="AI72" i="10" s="1"/>
  <c r="AI73" i="10" s="1"/>
  <c r="AI74" i="10" s="1"/>
  <c r="AI75" i="10" s="1"/>
  <c r="AI76" i="10" s="1"/>
  <c r="AI77" i="10" s="1"/>
  <c r="AI78" i="10" s="1"/>
  <c r="AI79" i="10" s="1"/>
  <c r="AI80" i="10" s="1"/>
  <c r="AI81" i="10" s="1"/>
  <c r="AI82" i="10" s="1"/>
  <c r="AI83" i="10" s="1"/>
  <c r="AI84" i="10" s="1"/>
  <c r="AI85" i="10" s="1"/>
  <c r="AI86" i="10" s="1"/>
  <c r="AI87" i="10" s="1"/>
  <c r="AI88" i="10" s="1"/>
  <c r="AI89" i="10" s="1"/>
  <c r="AI90" i="10" s="1"/>
  <c r="AI91" i="10" s="1"/>
  <c r="AI92" i="10" s="1"/>
  <c r="AI93" i="10" s="1"/>
  <c r="AI94" i="10" s="1"/>
  <c r="AI95" i="10" s="1"/>
  <c r="AI96" i="10" s="1"/>
  <c r="AI97" i="10" s="1"/>
  <c r="AI98" i="10" s="1"/>
  <c r="AI99" i="10" s="1"/>
  <c r="AI100" i="10" s="1"/>
  <c r="AI101" i="10" s="1"/>
  <c r="AI102" i="10" s="1"/>
  <c r="AI103" i="10" s="1"/>
  <c r="AI104" i="10" s="1"/>
  <c r="AI105" i="10" s="1"/>
  <c r="AI106" i="10" s="1"/>
  <c r="AI107" i="10" s="1"/>
  <c r="AI108" i="10" s="1"/>
  <c r="AI109" i="10" s="1"/>
  <c r="AI110" i="10" s="1"/>
  <c r="AI111" i="10" s="1"/>
  <c r="AI112" i="10" s="1"/>
  <c r="AI113" i="10" s="1"/>
  <c r="AI114" i="10" s="1"/>
  <c r="AI115" i="10" s="1"/>
  <c r="AI116" i="10" s="1"/>
  <c r="AI117" i="10" s="1"/>
  <c r="Q121" i="10"/>
  <c r="Q123" i="10" s="1"/>
  <c r="Q119" i="10"/>
  <c r="Y121" i="10"/>
  <c r="Y123" i="10" s="1"/>
  <c r="Y119" i="10"/>
  <c r="R121" i="10"/>
  <c r="R123" i="10" s="1"/>
  <c r="R119" i="10"/>
  <c r="T121" i="10"/>
  <c r="T123" i="10" s="1"/>
  <c r="T119" i="10"/>
  <c r="X121" i="10"/>
  <c r="X123" i="10" s="1"/>
  <c r="X119" i="10"/>
  <c r="AE2" i="10"/>
  <c r="AE3" i="10" s="1"/>
  <c r="AE4" i="10" s="1"/>
  <c r="AE5" i="10" s="1"/>
  <c r="AE6" i="10" s="1"/>
  <c r="AE7" i="10" s="1"/>
  <c r="AE8" i="10" s="1"/>
  <c r="AE9" i="10" s="1"/>
  <c r="AE10" i="10" s="1"/>
  <c r="AE11" i="10" s="1"/>
  <c r="AE12" i="10" s="1"/>
  <c r="AE13" i="10" s="1"/>
  <c r="AE14" i="10" s="1"/>
  <c r="AE15" i="10" s="1"/>
  <c r="AE16" i="10" s="1"/>
  <c r="AE17" i="10" s="1"/>
  <c r="AE18" i="10" s="1"/>
  <c r="AE19" i="10" s="1"/>
  <c r="AE20" i="10" s="1"/>
  <c r="AE21" i="10" s="1"/>
  <c r="AE22" i="10" s="1"/>
  <c r="AE23" i="10" s="1"/>
  <c r="AE24" i="10" s="1"/>
  <c r="AE25" i="10" s="1"/>
  <c r="AE26" i="10" s="1"/>
  <c r="AE27" i="10" s="1"/>
  <c r="AE28" i="10" s="1"/>
  <c r="AE29" i="10" s="1"/>
  <c r="AE30" i="10" s="1"/>
  <c r="AE31" i="10" s="1"/>
  <c r="AE32" i="10" s="1"/>
  <c r="AE33" i="10" s="1"/>
  <c r="AE34" i="10" s="1"/>
  <c r="AE35" i="10" s="1"/>
  <c r="AE36" i="10" s="1"/>
  <c r="AE37" i="10" s="1"/>
  <c r="AE38" i="10" s="1"/>
  <c r="AE39" i="10" s="1"/>
  <c r="AE40" i="10" s="1"/>
  <c r="AE41" i="10" s="1"/>
  <c r="AE42" i="10" s="1"/>
  <c r="AE43" i="10" s="1"/>
  <c r="AE44" i="10" s="1"/>
  <c r="AE45" i="10" s="1"/>
  <c r="AE46" i="10" s="1"/>
  <c r="AE47" i="10" s="1"/>
  <c r="AE48" i="10" s="1"/>
  <c r="AE49" i="10" s="1"/>
  <c r="AE50" i="10" s="1"/>
  <c r="AE51" i="10" s="1"/>
  <c r="AE52" i="10" s="1"/>
  <c r="AE53" i="10" s="1"/>
  <c r="AE54" i="10" s="1"/>
  <c r="AE55" i="10" s="1"/>
  <c r="AE56" i="10" s="1"/>
  <c r="AE57" i="10" s="1"/>
  <c r="AE58" i="10" s="1"/>
  <c r="AE59" i="10" s="1"/>
  <c r="AE60" i="10" s="1"/>
  <c r="AE61" i="10" s="1"/>
  <c r="AE62" i="10" s="1"/>
  <c r="AE63" i="10" s="1"/>
  <c r="AE64" i="10" s="1"/>
  <c r="AE65" i="10" s="1"/>
  <c r="AE66" i="10" s="1"/>
  <c r="AE67" i="10" s="1"/>
  <c r="AE68" i="10" s="1"/>
  <c r="AE69" i="10" s="1"/>
  <c r="AE70" i="10" s="1"/>
  <c r="AE71" i="10" s="1"/>
  <c r="AE72" i="10" s="1"/>
  <c r="AE73" i="10" s="1"/>
  <c r="AE74" i="10" s="1"/>
  <c r="AE75" i="10" s="1"/>
  <c r="AE76" i="10" s="1"/>
  <c r="AE77" i="10" s="1"/>
  <c r="AE78" i="10" s="1"/>
  <c r="AE79" i="10" s="1"/>
  <c r="AE80" i="10" s="1"/>
  <c r="AE81" i="10" s="1"/>
  <c r="AE82" i="10" s="1"/>
  <c r="AE83" i="10" s="1"/>
  <c r="AE84" i="10" s="1"/>
  <c r="AE85" i="10" s="1"/>
  <c r="AE86" i="10" s="1"/>
  <c r="AE87" i="10" s="1"/>
  <c r="AE88" i="10" s="1"/>
  <c r="AE89" i="10" s="1"/>
  <c r="AE90" i="10" s="1"/>
  <c r="AE91" i="10" s="1"/>
  <c r="AE92" i="10" s="1"/>
  <c r="AE93" i="10" s="1"/>
  <c r="AE94" i="10" s="1"/>
  <c r="AE95" i="10" s="1"/>
  <c r="AE96" i="10" s="1"/>
  <c r="AE97" i="10" s="1"/>
  <c r="AE98" i="10" s="1"/>
  <c r="AE99" i="10" s="1"/>
  <c r="AE100" i="10" s="1"/>
  <c r="AE101" i="10" s="1"/>
  <c r="AE102" i="10" s="1"/>
  <c r="AE103" i="10" s="1"/>
  <c r="AE104" i="10" s="1"/>
  <c r="AE105" i="10" s="1"/>
  <c r="AE106" i="10" s="1"/>
  <c r="AE107" i="10" s="1"/>
  <c r="AE108" i="10" s="1"/>
  <c r="AE109" i="10" s="1"/>
  <c r="AE110" i="10" s="1"/>
  <c r="AE111" i="10" s="1"/>
  <c r="AE112" i="10" s="1"/>
  <c r="AE113" i="10" s="1"/>
  <c r="AE114" i="10" s="1"/>
  <c r="AE115" i="10" s="1"/>
  <c r="AE116" i="10" s="1"/>
  <c r="AE117" i="10" s="1"/>
  <c r="S121" i="10"/>
  <c r="S123" i="10" s="1"/>
  <c r="S119" i="10"/>
  <c r="W119" i="10"/>
  <c r="AG2" i="10"/>
  <c r="AG3" i="10" s="1"/>
  <c r="AG4" i="10" s="1"/>
  <c r="AG5" i="10" s="1"/>
  <c r="AG6" i="10" s="1"/>
  <c r="AG7" i="10" s="1"/>
  <c r="AG8" i="10" s="1"/>
  <c r="AG9" i="10" s="1"/>
  <c r="AG10" i="10" s="1"/>
  <c r="AG11" i="10" s="1"/>
  <c r="AG12" i="10" s="1"/>
  <c r="AG13" i="10" s="1"/>
  <c r="AG14" i="10" s="1"/>
  <c r="AG15" i="10" s="1"/>
  <c r="AG16" i="10" s="1"/>
  <c r="AG17" i="10" s="1"/>
  <c r="AG18" i="10" s="1"/>
  <c r="AG19" i="10" s="1"/>
  <c r="AG20" i="10" s="1"/>
  <c r="AG21" i="10" s="1"/>
  <c r="AG22" i="10" s="1"/>
  <c r="AG23" i="10" s="1"/>
  <c r="AG24" i="10" s="1"/>
  <c r="AG25" i="10" s="1"/>
  <c r="AG26" i="10" s="1"/>
  <c r="AG27" i="10" s="1"/>
  <c r="AG28" i="10" s="1"/>
  <c r="AG29" i="10" s="1"/>
  <c r="AG30" i="10" s="1"/>
  <c r="AG31" i="10" s="1"/>
  <c r="AG32" i="10" s="1"/>
  <c r="AG33" i="10" s="1"/>
  <c r="AG34" i="10" s="1"/>
  <c r="AG35" i="10" s="1"/>
  <c r="AG36" i="10" s="1"/>
  <c r="AG37" i="10" s="1"/>
  <c r="AG38" i="10" s="1"/>
  <c r="AG39" i="10" s="1"/>
  <c r="AG40" i="10" s="1"/>
  <c r="AG41" i="10" s="1"/>
  <c r="AG42" i="10" s="1"/>
  <c r="AG43" i="10" s="1"/>
  <c r="AG44" i="10" s="1"/>
  <c r="AG45" i="10" s="1"/>
  <c r="AG46" i="10" s="1"/>
  <c r="AG47" i="10" s="1"/>
  <c r="AG48" i="10" s="1"/>
  <c r="AG49" i="10" s="1"/>
  <c r="AG50" i="10" s="1"/>
  <c r="AG51" i="10" s="1"/>
  <c r="AG52" i="10" s="1"/>
  <c r="AG53" i="10" s="1"/>
  <c r="AG54" i="10" s="1"/>
  <c r="AG55" i="10" s="1"/>
  <c r="AG56" i="10" s="1"/>
  <c r="AG57" i="10" s="1"/>
  <c r="AG58" i="10" s="1"/>
  <c r="AG59" i="10" s="1"/>
  <c r="AG60" i="10" s="1"/>
  <c r="AG61" i="10" s="1"/>
  <c r="AG62" i="10" s="1"/>
  <c r="AG63" i="10" s="1"/>
  <c r="AG64" i="10" s="1"/>
  <c r="AG65" i="10" s="1"/>
  <c r="AG66" i="10" s="1"/>
  <c r="AG67" i="10" s="1"/>
  <c r="AG68" i="10" s="1"/>
  <c r="AG69" i="10" s="1"/>
  <c r="AG70" i="10" s="1"/>
  <c r="AG71" i="10" s="1"/>
  <c r="AG72" i="10" s="1"/>
  <c r="AG73" i="10" s="1"/>
  <c r="AG74" i="10" s="1"/>
  <c r="AG75" i="10" s="1"/>
  <c r="AG76" i="10" s="1"/>
  <c r="AG77" i="10" s="1"/>
  <c r="AG78" i="10" s="1"/>
  <c r="AG79" i="10" s="1"/>
  <c r="AG80" i="10" s="1"/>
  <c r="AG81" i="10" s="1"/>
  <c r="AG82" i="10" s="1"/>
  <c r="AG83" i="10" s="1"/>
  <c r="AG84" i="10" s="1"/>
  <c r="AG85" i="10" s="1"/>
  <c r="AG86" i="10" s="1"/>
  <c r="AG87" i="10" s="1"/>
  <c r="AG88" i="10" s="1"/>
  <c r="AG89" i="10" s="1"/>
  <c r="AG90" i="10" s="1"/>
  <c r="AG91" i="10" s="1"/>
  <c r="AG92" i="10" s="1"/>
  <c r="AG93" i="10" s="1"/>
  <c r="AG94" i="10" s="1"/>
  <c r="AG95" i="10" s="1"/>
  <c r="AG96" i="10" s="1"/>
  <c r="AG97" i="10" s="1"/>
  <c r="AG98" i="10" s="1"/>
  <c r="AG99" i="10" s="1"/>
  <c r="AG100" i="10" s="1"/>
  <c r="AG101" i="10" s="1"/>
  <c r="AG102" i="10" s="1"/>
  <c r="AG103" i="10" s="1"/>
  <c r="AG104" i="10" s="1"/>
  <c r="AG105" i="10" s="1"/>
  <c r="AG106" i="10" s="1"/>
  <c r="AG107" i="10" s="1"/>
  <c r="AG108" i="10" s="1"/>
  <c r="AG109" i="10" s="1"/>
  <c r="AG110" i="10" s="1"/>
  <c r="AG111" i="10" s="1"/>
  <c r="AG112" i="10" s="1"/>
  <c r="AG113" i="10" s="1"/>
  <c r="AG114" i="10" s="1"/>
  <c r="AG115" i="10" s="1"/>
  <c r="AG116" i="10" s="1"/>
  <c r="AG117" i="10" s="1"/>
  <c r="W121" i="10"/>
  <c r="W123" i="10" s="1"/>
  <c r="A103" i="10"/>
  <c r="P124" i="8"/>
  <c r="AE122" i="8"/>
  <c r="AF122" i="8"/>
  <c r="AG122" i="8"/>
  <c r="AH122" i="8"/>
  <c r="AI122" i="8"/>
  <c r="AD122" i="8"/>
  <c r="AE119" i="8"/>
  <c r="AF119" i="8"/>
  <c r="AG119" i="8"/>
  <c r="AH119" i="8"/>
  <c r="AI119" i="8"/>
  <c r="AD119" i="8"/>
  <c r="AC4" i="8"/>
  <c r="AD4" i="8"/>
  <c r="AE4" i="8"/>
  <c r="AF4" i="8"/>
  <c r="AF5" i="8" s="1"/>
  <c r="AF6" i="8" s="1"/>
  <c r="AF7" i="8" s="1"/>
  <c r="AF8" i="8" s="1"/>
  <c r="AF9" i="8" s="1"/>
  <c r="AF10" i="8" s="1"/>
  <c r="AF11" i="8" s="1"/>
  <c r="AG4" i="8"/>
  <c r="AH4" i="8"/>
  <c r="AH5" i="8" s="1"/>
  <c r="AI4" i="8"/>
  <c r="AC5" i="8"/>
  <c r="AD5" i="8"/>
  <c r="AE5" i="8"/>
  <c r="AG5" i="8"/>
  <c r="AG6" i="8" s="1"/>
  <c r="AG7" i="8" s="1"/>
  <c r="AG8" i="8" s="1"/>
  <c r="AI5" i="8"/>
  <c r="AC6" i="8"/>
  <c r="AD6" i="8"/>
  <c r="AD7" i="8" s="1"/>
  <c r="AD8" i="8" s="1"/>
  <c r="AD9" i="8" s="1"/>
  <c r="AE6" i="8"/>
  <c r="AH6" i="8"/>
  <c r="AH7" i="8" s="1"/>
  <c r="AH8" i="8" s="1"/>
  <c r="AH9" i="8" s="1"/>
  <c r="AH10" i="8" s="1"/>
  <c r="AH11" i="8" s="1"/>
  <c r="AH12" i="8" s="1"/>
  <c r="AH13" i="8" s="1"/>
  <c r="AH14" i="8" s="1"/>
  <c r="AH15" i="8" s="1"/>
  <c r="AH16" i="8" s="1"/>
  <c r="AH17" i="8" s="1"/>
  <c r="AH18" i="8" s="1"/>
  <c r="AH19" i="8" s="1"/>
  <c r="AH20" i="8" s="1"/>
  <c r="AH21" i="8" s="1"/>
  <c r="AH22" i="8" s="1"/>
  <c r="AH23" i="8" s="1"/>
  <c r="AH24" i="8" s="1"/>
  <c r="AH25" i="8" s="1"/>
  <c r="AI6" i="8"/>
  <c r="AC7" i="8"/>
  <c r="AE7" i="8"/>
  <c r="AE8" i="8" s="1"/>
  <c r="AE9" i="8" s="1"/>
  <c r="AE10" i="8" s="1"/>
  <c r="AE11" i="8" s="1"/>
  <c r="AE12" i="8" s="1"/>
  <c r="AE13" i="8" s="1"/>
  <c r="AE14" i="8" s="1"/>
  <c r="AI7" i="8"/>
  <c r="AI8" i="8" s="1"/>
  <c r="AI9" i="8" s="1"/>
  <c r="AI10" i="8" s="1"/>
  <c r="AI11" i="8" s="1"/>
  <c r="AI12" i="8" s="1"/>
  <c r="AI13" i="8" s="1"/>
  <c r="AI14" i="8" s="1"/>
  <c r="AC8" i="8"/>
  <c r="AC9" i="8"/>
  <c r="AG9" i="8"/>
  <c r="AG10" i="8" s="1"/>
  <c r="AG11" i="8" s="1"/>
  <c r="AG12" i="8" s="1"/>
  <c r="AG13" i="8" s="1"/>
  <c r="AG14" i="8" s="1"/>
  <c r="AG15" i="8" s="1"/>
  <c r="AG16" i="8" s="1"/>
  <c r="AC10" i="8"/>
  <c r="AD10" i="8"/>
  <c r="AD11" i="8" s="1"/>
  <c r="AD12" i="8" s="1"/>
  <c r="AD13" i="8" s="1"/>
  <c r="AC11" i="8"/>
  <c r="AC12" i="8"/>
  <c r="AF12" i="8"/>
  <c r="AF13" i="8" s="1"/>
  <c r="AF14" i="8" s="1"/>
  <c r="AF15" i="8" s="1"/>
  <c r="AF16" i="8" s="1"/>
  <c r="AF17" i="8" s="1"/>
  <c r="AF18" i="8" s="1"/>
  <c r="AF19" i="8" s="1"/>
  <c r="AC13" i="8"/>
  <c r="AC14" i="8"/>
  <c r="AD14" i="8"/>
  <c r="AD15" i="8" s="1"/>
  <c r="AD16" i="8" s="1"/>
  <c r="AD17" i="8" s="1"/>
  <c r="AD18" i="8" s="1"/>
  <c r="AD19" i="8" s="1"/>
  <c r="AD20" i="8" s="1"/>
  <c r="AD21" i="8" s="1"/>
  <c r="AC15" i="8"/>
  <c r="AE15" i="8"/>
  <c r="AE16" i="8" s="1"/>
  <c r="AE17" i="8" s="1"/>
  <c r="AE18" i="8" s="1"/>
  <c r="AE19" i="8" s="1"/>
  <c r="AE20" i="8" s="1"/>
  <c r="AE21" i="8" s="1"/>
  <c r="AE22" i="8" s="1"/>
  <c r="AE23" i="8" s="1"/>
  <c r="AE24" i="8" s="1"/>
  <c r="AE25" i="8" s="1"/>
  <c r="AE26" i="8" s="1"/>
  <c r="AE27" i="8" s="1"/>
  <c r="AE28" i="8" s="1"/>
  <c r="AE29" i="8" s="1"/>
  <c r="AE30" i="8" s="1"/>
  <c r="AE31" i="8" s="1"/>
  <c r="AE32" i="8" s="1"/>
  <c r="AE33" i="8" s="1"/>
  <c r="AE34" i="8" s="1"/>
  <c r="AE35" i="8" s="1"/>
  <c r="AE36" i="8" s="1"/>
  <c r="AE37" i="8" s="1"/>
  <c r="AE38" i="8" s="1"/>
  <c r="AE39" i="8" s="1"/>
  <c r="AE40" i="8" s="1"/>
  <c r="AE41" i="8" s="1"/>
  <c r="AE42" i="8" s="1"/>
  <c r="AE43" i="8" s="1"/>
  <c r="AE44" i="8" s="1"/>
  <c r="AE45" i="8" s="1"/>
  <c r="AE46" i="8" s="1"/>
  <c r="AE47" i="8" s="1"/>
  <c r="AE48" i="8" s="1"/>
  <c r="AE49" i="8" s="1"/>
  <c r="AE50" i="8" s="1"/>
  <c r="AE51" i="8" s="1"/>
  <c r="AE52" i="8" s="1"/>
  <c r="AE53" i="8" s="1"/>
  <c r="AE54" i="8" s="1"/>
  <c r="AE55" i="8" s="1"/>
  <c r="AE56" i="8" s="1"/>
  <c r="AE57" i="8" s="1"/>
  <c r="AE58" i="8" s="1"/>
  <c r="AE59" i="8" s="1"/>
  <c r="AE60" i="8" s="1"/>
  <c r="AE61" i="8" s="1"/>
  <c r="AE62" i="8" s="1"/>
  <c r="AE63" i="8" s="1"/>
  <c r="AE64" i="8" s="1"/>
  <c r="AE65" i="8" s="1"/>
  <c r="AE66" i="8" s="1"/>
  <c r="AE67" i="8" s="1"/>
  <c r="AE68" i="8" s="1"/>
  <c r="AE69" i="8" s="1"/>
  <c r="AE70" i="8" s="1"/>
  <c r="AE71" i="8" s="1"/>
  <c r="AE72" i="8" s="1"/>
  <c r="AE73" i="8" s="1"/>
  <c r="AE74" i="8" s="1"/>
  <c r="AE75" i="8" s="1"/>
  <c r="AE76" i="8" s="1"/>
  <c r="AE77" i="8" s="1"/>
  <c r="AE78" i="8" s="1"/>
  <c r="AE79" i="8" s="1"/>
  <c r="AE80" i="8" s="1"/>
  <c r="AE81" i="8" s="1"/>
  <c r="AE82" i="8" s="1"/>
  <c r="AE83" i="8" s="1"/>
  <c r="AE84" i="8" s="1"/>
  <c r="AE85" i="8" s="1"/>
  <c r="AE86" i="8" s="1"/>
  <c r="AE87" i="8" s="1"/>
  <c r="AE88" i="8" s="1"/>
  <c r="AE89" i="8" s="1"/>
  <c r="AE90" i="8" s="1"/>
  <c r="AE91" i="8" s="1"/>
  <c r="AE92" i="8" s="1"/>
  <c r="AE93" i="8" s="1"/>
  <c r="AE94" i="8" s="1"/>
  <c r="AE95" i="8" s="1"/>
  <c r="AE96" i="8" s="1"/>
  <c r="AE97" i="8" s="1"/>
  <c r="AE98" i="8" s="1"/>
  <c r="AE99" i="8" s="1"/>
  <c r="AE100" i="8" s="1"/>
  <c r="AE101" i="8" s="1"/>
  <c r="AE102" i="8" s="1"/>
  <c r="AE103" i="8" s="1"/>
  <c r="AE104" i="8" s="1"/>
  <c r="AE105" i="8" s="1"/>
  <c r="AE106" i="8" s="1"/>
  <c r="AE107" i="8" s="1"/>
  <c r="AE108" i="8" s="1"/>
  <c r="AE109" i="8" s="1"/>
  <c r="AE110" i="8" s="1"/>
  <c r="AE111" i="8" s="1"/>
  <c r="AE112" i="8" s="1"/>
  <c r="AE113" i="8" s="1"/>
  <c r="AE114" i="8" s="1"/>
  <c r="AE115" i="8" s="1"/>
  <c r="AE116" i="8" s="1"/>
  <c r="AE117" i="8" s="1"/>
  <c r="AI15" i="8"/>
  <c r="AI16" i="8" s="1"/>
  <c r="AI17" i="8" s="1"/>
  <c r="AI18" i="8" s="1"/>
  <c r="AI19" i="8" s="1"/>
  <c r="AI20" i="8" s="1"/>
  <c r="AI21" i="8" s="1"/>
  <c r="AI22" i="8" s="1"/>
  <c r="AI23" i="8" s="1"/>
  <c r="AI24" i="8" s="1"/>
  <c r="AI25" i="8" s="1"/>
  <c r="AI26" i="8" s="1"/>
  <c r="AI27" i="8" s="1"/>
  <c r="AI28" i="8" s="1"/>
  <c r="AI29" i="8" s="1"/>
  <c r="AI30" i="8" s="1"/>
  <c r="AI31" i="8" s="1"/>
  <c r="AI32" i="8" s="1"/>
  <c r="AI33" i="8" s="1"/>
  <c r="AI34" i="8" s="1"/>
  <c r="AI35" i="8" s="1"/>
  <c r="AI36" i="8" s="1"/>
  <c r="AI37" i="8" s="1"/>
  <c r="AI38" i="8" s="1"/>
  <c r="AI39" i="8" s="1"/>
  <c r="AI40" i="8" s="1"/>
  <c r="AI41" i="8" s="1"/>
  <c r="AI42" i="8" s="1"/>
  <c r="AI43" i="8" s="1"/>
  <c r="AI44" i="8" s="1"/>
  <c r="AI45" i="8" s="1"/>
  <c r="AI46" i="8" s="1"/>
  <c r="AI47" i="8" s="1"/>
  <c r="AI48" i="8" s="1"/>
  <c r="AI49" i="8" s="1"/>
  <c r="AI50" i="8" s="1"/>
  <c r="AI51" i="8" s="1"/>
  <c r="AI52" i="8" s="1"/>
  <c r="AI53" i="8" s="1"/>
  <c r="AI54" i="8" s="1"/>
  <c r="AI55" i="8" s="1"/>
  <c r="AI56" i="8" s="1"/>
  <c r="AI57" i="8" s="1"/>
  <c r="AI58" i="8" s="1"/>
  <c r="AI59" i="8" s="1"/>
  <c r="AI60" i="8" s="1"/>
  <c r="AI61" i="8" s="1"/>
  <c r="AI62" i="8" s="1"/>
  <c r="AI63" i="8" s="1"/>
  <c r="AI64" i="8" s="1"/>
  <c r="AI65" i="8" s="1"/>
  <c r="AI66" i="8" s="1"/>
  <c r="AI67" i="8" s="1"/>
  <c r="AI68" i="8" s="1"/>
  <c r="AI69" i="8" s="1"/>
  <c r="AI70" i="8" s="1"/>
  <c r="AI71" i="8" s="1"/>
  <c r="AI72" i="8" s="1"/>
  <c r="AI73" i="8" s="1"/>
  <c r="AI74" i="8" s="1"/>
  <c r="AI75" i="8" s="1"/>
  <c r="AI76" i="8" s="1"/>
  <c r="AI77" i="8" s="1"/>
  <c r="AI78" i="8" s="1"/>
  <c r="AI79" i="8" s="1"/>
  <c r="AI80" i="8" s="1"/>
  <c r="AI81" i="8" s="1"/>
  <c r="AI82" i="8" s="1"/>
  <c r="AI83" i="8" s="1"/>
  <c r="AI84" i="8" s="1"/>
  <c r="AI85" i="8" s="1"/>
  <c r="AI86" i="8" s="1"/>
  <c r="AI87" i="8" s="1"/>
  <c r="AI88" i="8" s="1"/>
  <c r="AI89" i="8" s="1"/>
  <c r="AI90" i="8" s="1"/>
  <c r="AI91" i="8" s="1"/>
  <c r="AI92" i="8" s="1"/>
  <c r="AI93" i="8" s="1"/>
  <c r="AI94" i="8" s="1"/>
  <c r="AI95" i="8" s="1"/>
  <c r="AI96" i="8" s="1"/>
  <c r="AI97" i="8" s="1"/>
  <c r="AI98" i="8" s="1"/>
  <c r="AI99" i="8" s="1"/>
  <c r="AI100" i="8" s="1"/>
  <c r="AI101" i="8" s="1"/>
  <c r="AI102" i="8" s="1"/>
  <c r="AI103" i="8" s="1"/>
  <c r="AI104" i="8" s="1"/>
  <c r="AI105" i="8" s="1"/>
  <c r="AI106" i="8" s="1"/>
  <c r="AI107" i="8" s="1"/>
  <c r="AI108" i="8" s="1"/>
  <c r="AI109" i="8" s="1"/>
  <c r="AI110" i="8" s="1"/>
  <c r="AI111" i="8" s="1"/>
  <c r="AI112" i="8" s="1"/>
  <c r="AI113" i="8" s="1"/>
  <c r="AI114" i="8" s="1"/>
  <c r="AI115" i="8" s="1"/>
  <c r="AI116" i="8" s="1"/>
  <c r="AI117" i="8" s="1"/>
  <c r="AC16" i="8"/>
  <c r="AC17" i="8"/>
  <c r="AG17" i="8"/>
  <c r="AG18" i="8" s="1"/>
  <c r="AG19" i="8" s="1"/>
  <c r="AG20" i="8" s="1"/>
  <c r="AG21" i="8" s="1"/>
  <c r="AG22" i="8" s="1"/>
  <c r="AG23" i="8" s="1"/>
  <c r="AG24" i="8" s="1"/>
  <c r="AG25" i="8" s="1"/>
  <c r="AG26" i="8" s="1"/>
  <c r="AG27" i="8" s="1"/>
  <c r="AG28" i="8" s="1"/>
  <c r="AG29" i="8" s="1"/>
  <c r="AG30" i="8" s="1"/>
  <c r="AG31" i="8" s="1"/>
  <c r="AG32" i="8" s="1"/>
  <c r="AG33" i="8" s="1"/>
  <c r="AG34" i="8" s="1"/>
  <c r="AG35" i="8" s="1"/>
  <c r="AG36" i="8" s="1"/>
  <c r="AG37" i="8" s="1"/>
  <c r="AG38" i="8" s="1"/>
  <c r="AG39" i="8" s="1"/>
  <c r="AG40" i="8" s="1"/>
  <c r="AG41" i="8" s="1"/>
  <c r="AG42" i="8" s="1"/>
  <c r="AG43" i="8" s="1"/>
  <c r="AG44" i="8" s="1"/>
  <c r="AG45" i="8" s="1"/>
  <c r="AG46" i="8" s="1"/>
  <c r="AG47" i="8" s="1"/>
  <c r="AG48" i="8" s="1"/>
  <c r="AG49" i="8" s="1"/>
  <c r="AG50" i="8" s="1"/>
  <c r="AG51" i="8" s="1"/>
  <c r="AG52" i="8" s="1"/>
  <c r="AG53" i="8" s="1"/>
  <c r="AG54" i="8" s="1"/>
  <c r="AG55" i="8" s="1"/>
  <c r="AG56" i="8" s="1"/>
  <c r="AG57" i="8" s="1"/>
  <c r="AG58" i="8" s="1"/>
  <c r="AG59" i="8" s="1"/>
  <c r="AG60" i="8" s="1"/>
  <c r="AG61" i="8" s="1"/>
  <c r="AG62" i="8" s="1"/>
  <c r="AG63" i="8" s="1"/>
  <c r="AG64" i="8" s="1"/>
  <c r="AG65" i="8" s="1"/>
  <c r="AG66" i="8" s="1"/>
  <c r="AG67" i="8" s="1"/>
  <c r="AG68" i="8" s="1"/>
  <c r="AG69" i="8" s="1"/>
  <c r="AG70" i="8" s="1"/>
  <c r="AG71" i="8" s="1"/>
  <c r="AG72" i="8" s="1"/>
  <c r="AG73" i="8" s="1"/>
  <c r="AG74" i="8" s="1"/>
  <c r="AG75" i="8" s="1"/>
  <c r="AG76" i="8" s="1"/>
  <c r="AG77" i="8" s="1"/>
  <c r="AG78" i="8" s="1"/>
  <c r="AG79" i="8" s="1"/>
  <c r="AG80" i="8" s="1"/>
  <c r="AG81" i="8" s="1"/>
  <c r="AG82" i="8" s="1"/>
  <c r="AG83" i="8" s="1"/>
  <c r="AG84" i="8" s="1"/>
  <c r="AG85" i="8" s="1"/>
  <c r="AG86" i="8" s="1"/>
  <c r="AG87" i="8" s="1"/>
  <c r="AG88" i="8" s="1"/>
  <c r="AG89" i="8" s="1"/>
  <c r="AG90" i="8" s="1"/>
  <c r="AG91" i="8" s="1"/>
  <c r="AG92" i="8" s="1"/>
  <c r="AG93" i="8" s="1"/>
  <c r="AG94" i="8" s="1"/>
  <c r="AG95" i="8" s="1"/>
  <c r="AG96" i="8" s="1"/>
  <c r="AG97" i="8" s="1"/>
  <c r="AG98" i="8" s="1"/>
  <c r="AG99" i="8" s="1"/>
  <c r="AG100" i="8" s="1"/>
  <c r="AG101" i="8" s="1"/>
  <c r="AG102" i="8" s="1"/>
  <c r="AG103" i="8" s="1"/>
  <c r="AG104" i="8" s="1"/>
  <c r="AG105" i="8" s="1"/>
  <c r="AG106" i="8" s="1"/>
  <c r="AG107" i="8" s="1"/>
  <c r="AG108" i="8" s="1"/>
  <c r="AG109" i="8" s="1"/>
  <c r="AG110" i="8" s="1"/>
  <c r="AG111" i="8" s="1"/>
  <c r="AG112" i="8" s="1"/>
  <c r="AG113" i="8" s="1"/>
  <c r="AG114" i="8" s="1"/>
  <c r="AG115" i="8" s="1"/>
  <c r="AG116" i="8" s="1"/>
  <c r="AG117" i="8" s="1"/>
  <c r="AC18" i="8"/>
  <c r="AC19" i="8"/>
  <c r="AC20" i="8"/>
  <c r="AF20" i="8"/>
  <c r="AF21" i="8" s="1"/>
  <c r="AF22" i="8" s="1"/>
  <c r="AF23" i="8" s="1"/>
  <c r="AF24" i="8" s="1"/>
  <c r="AF25" i="8" s="1"/>
  <c r="AF26" i="8" s="1"/>
  <c r="AF27" i="8" s="1"/>
  <c r="AF28" i="8" s="1"/>
  <c r="AF29" i="8" s="1"/>
  <c r="AF30" i="8" s="1"/>
  <c r="AF31" i="8" s="1"/>
  <c r="AF32" i="8" s="1"/>
  <c r="AF33" i="8" s="1"/>
  <c r="AF34" i="8" s="1"/>
  <c r="AF35" i="8" s="1"/>
  <c r="AF36" i="8" s="1"/>
  <c r="AF37" i="8" s="1"/>
  <c r="AF38" i="8" s="1"/>
  <c r="AF39" i="8" s="1"/>
  <c r="AF40" i="8" s="1"/>
  <c r="AF41" i="8" s="1"/>
  <c r="AF42" i="8" s="1"/>
  <c r="AF43" i="8" s="1"/>
  <c r="AF44" i="8" s="1"/>
  <c r="AF45" i="8" s="1"/>
  <c r="AF46" i="8" s="1"/>
  <c r="AF47" i="8" s="1"/>
  <c r="AF48" i="8" s="1"/>
  <c r="AF49" i="8" s="1"/>
  <c r="AF50" i="8" s="1"/>
  <c r="AF51" i="8" s="1"/>
  <c r="AF52" i="8" s="1"/>
  <c r="AF53" i="8" s="1"/>
  <c r="AF54" i="8" s="1"/>
  <c r="AF55" i="8" s="1"/>
  <c r="AF56" i="8" s="1"/>
  <c r="AF57" i="8" s="1"/>
  <c r="AF58" i="8" s="1"/>
  <c r="AF59" i="8" s="1"/>
  <c r="AF60" i="8" s="1"/>
  <c r="AF61" i="8" s="1"/>
  <c r="AF62" i="8" s="1"/>
  <c r="AF63" i="8" s="1"/>
  <c r="AF64" i="8" s="1"/>
  <c r="AF65" i="8" s="1"/>
  <c r="AF66" i="8" s="1"/>
  <c r="AF67" i="8" s="1"/>
  <c r="AF68" i="8" s="1"/>
  <c r="AF69" i="8" s="1"/>
  <c r="AF70" i="8" s="1"/>
  <c r="AF71" i="8" s="1"/>
  <c r="AF72" i="8" s="1"/>
  <c r="AF73" i="8" s="1"/>
  <c r="AF74" i="8" s="1"/>
  <c r="AF75" i="8" s="1"/>
  <c r="AF76" i="8" s="1"/>
  <c r="AF77" i="8" s="1"/>
  <c r="AF78" i="8" s="1"/>
  <c r="AF79" i="8" s="1"/>
  <c r="AF80" i="8" s="1"/>
  <c r="AF81" i="8" s="1"/>
  <c r="AF82" i="8" s="1"/>
  <c r="AF83" i="8" s="1"/>
  <c r="AF84" i="8" s="1"/>
  <c r="AF85" i="8" s="1"/>
  <c r="AF86" i="8" s="1"/>
  <c r="AF87" i="8" s="1"/>
  <c r="AF88" i="8" s="1"/>
  <c r="AF89" i="8" s="1"/>
  <c r="AF90" i="8" s="1"/>
  <c r="AF91" i="8" s="1"/>
  <c r="AF92" i="8" s="1"/>
  <c r="AF93" i="8" s="1"/>
  <c r="AF94" i="8" s="1"/>
  <c r="AF95" i="8" s="1"/>
  <c r="AF96" i="8" s="1"/>
  <c r="AF97" i="8" s="1"/>
  <c r="AF98" i="8" s="1"/>
  <c r="AF99" i="8" s="1"/>
  <c r="AF100" i="8" s="1"/>
  <c r="AF101" i="8" s="1"/>
  <c r="AF102" i="8" s="1"/>
  <c r="AF103" i="8" s="1"/>
  <c r="AF104" i="8" s="1"/>
  <c r="AF105" i="8" s="1"/>
  <c r="AF106" i="8" s="1"/>
  <c r="AF107" i="8" s="1"/>
  <c r="AF108" i="8" s="1"/>
  <c r="AF109" i="8" s="1"/>
  <c r="AF110" i="8" s="1"/>
  <c r="AF111" i="8" s="1"/>
  <c r="AF112" i="8" s="1"/>
  <c r="AF113" i="8" s="1"/>
  <c r="AF114" i="8" s="1"/>
  <c r="AF115" i="8" s="1"/>
  <c r="AF116" i="8" s="1"/>
  <c r="AF117" i="8" s="1"/>
  <c r="AC21" i="8"/>
  <c r="AC22" i="8"/>
  <c r="AD22" i="8"/>
  <c r="AD23" i="8" s="1"/>
  <c r="AD24" i="8" s="1"/>
  <c r="AD25" i="8" s="1"/>
  <c r="AD26" i="8" s="1"/>
  <c r="AD27" i="8" s="1"/>
  <c r="AD28" i="8" s="1"/>
  <c r="AD29" i="8" s="1"/>
  <c r="AD30" i="8" s="1"/>
  <c r="AD31" i="8" s="1"/>
  <c r="AD32" i="8" s="1"/>
  <c r="AD33" i="8" s="1"/>
  <c r="AD34" i="8" s="1"/>
  <c r="AD35" i="8" s="1"/>
  <c r="AD36" i="8" s="1"/>
  <c r="AD37" i="8" s="1"/>
  <c r="AD38" i="8" s="1"/>
  <c r="AD39" i="8" s="1"/>
  <c r="AD40" i="8" s="1"/>
  <c r="AD41" i="8" s="1"/>
  <c r="AD42" i="8" s="1"/>
  <c r="AD43" i="8" s="1"/>
  <c r="AD44" i="8" s="1"/>
  <c r="AD45" i="8" s="1"/>
  <c r="AD46" i="8" s="1"/>
  <c r="AD47" i="8" s="1"/>
  <c r="AD48" i="8" s="1"/>
  <c r="AD49" i="8" s="1"/>
  <c r="AD50" i="8" s="1"/>
  <c r="AD51" i="8" s="1"/>
  <c r="AD52" i="8" s="1"/>
  <c r="AD53" i="8" s="1"/>
  <c r="AD54" i="8" s="1"/>
  <c r="AD55" i="8" s="1"/>
  <c r="AD56" i="8" s="1"/>
  <c r="AD57" i="8" s="1"/>
  <c r="AD58" i="8" s="1"/>
  <c r="AD59" i="8" s="1"/>
  <c r="AD60" i="8" s="1"/>
  <c r="AD61" i="8" s="1"/>
  <c r="AD62" i="8" s="1"/>
  <c r="AD63" i="8" s="1"/>
  <c r="AD64" i="8" s="1"/>
  <c r="AD65" i="8" s="1"/>
  <c r="AD66" i="8" s="1"/>
  <c r="AD67" i="8" s="1"/>
  <c r="AD68" i="8" s="1"/>
  <c r="AD69" i="8" s="1"/>
  <c r="AD70" i="8" s="1"/>
  <c r="AD71" i="8" s="1"/>
  <c r="AD72" i="8" s="1"/>
  <c r="AD73" i="8" s="1"/>
  <c r="AD74" i="8" s="1"/>
  <c r="AD75" i="8" s="1"/>
  <c r="AD76" i="8" s="1"/>
  <c r="AD77" i="8" s="1"/>
  <c r="AD78" i="8" s="1"/>
  <c r="AD79" i="8" s="1"/>
  <c r="AD80" i="8" s="1"/>
  <c r="AD81" i="8" s="1"/>
  <c r="AD82" i="8" s="1"/>
  <c r="AD83" i="8" s="1"/>
  <c r="AD84" i="8" s="1"/>
  <c r="AD85" i="8" s="1"/>
  <c r="AD86" i="8" s="1"/>
  <c r="AD87" i="8" s="1"/>
  <c r="AD88" i="8" s="1"/>
  <c r="AD89" i="8" s="1"/>
  <c r="AD90" i="8" s="1"/>
  <c r="AD91" i="8" s="1"/>
  <c r="AD92" i="8" s="1"/>
  <c r="AD93" i="8" s="1"/>
  <c r="AD94" i="8" s="1"/>
  <c r="AD95" i="8" s="1"/>
  <c r="AD96" i="8" s="1"/>
  <c r="AD97" i="8" s="1"/>
  <c r="AD98" i="8" s="1"/>
  <c r="AD99" i="8" s="1"/>
  <c r="AD100" i="8" s="1"/>
  <c r="AD101" i="8" s="1"/>
  <c r="AD102" i="8" s="1"/>
  <c r="AD103" i="8" s="1"/>
  <c r="AD104" i="8" s="1"/>
  <c r="AD105" i="8" s="1"/>
  <c r="AD106" i="8" s="1"/>
  <c r="AC23" i="8"/>
  <c r="AC24" i="8"/>
  <c r="AC25" i="8"/>
  <c r="AC26" i="8"/>
  <c r="AH26" i="8"/>
  <c r="AH27" i="8" s="1"/>
  <c r="AH28" i="8" s="1"/>
  <c r="AH29" i="8" s="1"/>
  <c r="AH30" i="8" s="1"/>
  <c r="AH31" i="8" s="1"/>
  <c r="AH32" i="8" s="1"/>
  <c r="AH33" i="8" s="1"/>
  <c r="AH34" i="8" s="1"/>
  <c r="AH35" i="8" s="1"/>
  <c r="AH36" i="8" s="1"/>
  <c r="AH37" i="8" s="1"/>
  <c r="AH38" i="8" s="1"/>
  <c r="AH39" i="8" s="1"/>
  <c r="AH40" i="8" s="1"/>
  <c r="AH41" i="8" s="1"/>
  <c r="AH42" i="8" s="1"/>
  <c r="AH43" i="8" s="1"/>
  <c r="AH44" i="8" s="1"/>
  <c r="AH45" i="8" s="1"/>
  <c r="AH46" i="8" s="1"/>
  <c r="AH47" i="8" s="1"/>
  <c r="AH48" i="8" s="1"/>
  <c r="AH49" i="8" s="1"/>
  <c r="AH50" i="8" s="1"/>
  <c r="AH51" i="8" s="1"/>
  <c r="AH52" i="8" s="1"/>
  <c r="AH53" i="8" s="1"/>
  <c r="AH54" i="8" s="1"/>
  <c r="AH55" i="8" s="1"/>
  <c r="AH56" i="8" s="1"/>
  <c r="AH57" i="8" s="1"/>
  <c r="AH58" i="8" s="1"/>
  <c r="AH59" i="8" s="1"/>
  <c r="AH60" i="8" s="1"/>
  <c r="AH61" i="8" s="1"/>
  <c r="AH62" i="8" s="1"/>
  <c r="AH63" i="8" s="1"/>
  <c r="AH64" i="8" s="1"/>
  <c r="AH65" i="8" s="1"/>
  <c r="AH66" i="8" s="1"/>
  <c r="AH67" i="8" s="1"/>
  <c r="AH68" i="8" s="1"/>
  <c r="AH69" i="8" s="1"/>
  <c r="AH70" i="8" s="1"/>
  <c r="AH71" i="8" s="1"/>
  <c r="AH72" i="8" s="1"/>
  <c r="AH73" i="8" s="1"/>
  <c r="AH74" i="8" s="1"/>
  <c r="AH75" i="8" s="1"/>
  <c r="AH76" i="8" s="1"/>
  <c r="AH77" i="8" s="1"/>
  <c r="AH78" i="8" s="1"/>
  <c r="AH79" i="8" s="1"/>
  <c r="AH80" i="8" s="1"/>
  <c r="AH81" i="8" s="1"/>
  <c r="AH82" i="8" s="1"/>
  <c r="AH83" i="8" s="1"/>
  <c r="AH84" i="8" s="1"/>
  <c r="AH85" i="8" s="1"/>
  <c r="AH86" i="8" s="1"/>
  <c r="AH87" i="8" s="1"/>
  <c r="AH88" i="8" s="1"/>
  <c r="AH89" i="8" s="1"/>
  <c r="AH90" i="8" s="1"/>
  <c r="AH91" i="8" s="1"/>
  <c r="AH92" i="8" s="1"/>
  <c r="AH93" i="8" s="1"/>
  <c r="AH94" i="8" s="1"/>
  <c r="AH95" i="8" s="1"/>
  <c r="AH96" i="8" s="1"/>
  <c r="AH97" i="8" s="1"/>
  <c r="AH98" i="8" s="1"/>
  <c r="AH99" i="8" s="1"/>
  <c r="AH100" i="8" s="1"/>
  <c r="AH101" i="8" s="1"/>
  <c r="AH102" i="8" s="1"/>
  <c r="AH103" i="8" s="1"/>
  <c r="AH104" i="8" s="1"/>
  <c r="AH105" i="8" s="1"/>
  <c r="AH106" i="8" s="1"/>
  <c r="AH107" i="8" s="1"/>
  <c r="AH108" i="8" s="1"/>
  <c r="AH109" i="8" s="1"/>
  <c r="AH110" i="8" s="1"/>
  <c r="AH111" i="8" s="1"/>
  <c r="AH112" i="8" s="1"/>
  <c r="AH113" i="8" s="1"/>
  <c r="AH114" i="8" s="1"/>
  <c r="AH115" i="8" s="1"/>
  <c r="AH116" i="8" s="1"/>
  <c r="AH117" i="8" s="1"/>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98" i="8"/>
  <c r="AC99" i="8"/>
  <c r="AC100" i="8"/>
  <c r="AC101" i="8"/>
  <c r="AC102" i="8"/>
  <c r="AC103" i="8"/>
  <c r="AC104" i="8"/>
  <c r="AC105" i="8"/>
  <c r="AC106" i="8"/>
  <c r="AC107" i="8"/>
  <c r="AD107" i="8"/>
  <c r="AC108" i="8"/>
  <c r="AD108" i="8"/>
  <c r="AC109" i="8"/>
  <c r="AD109" i="8"/>
  <c r="AD110" i="8" s="1"/>
  <c r="AD111" i="8" s="1"/>
  <c r="AD112" i="8" s="1"/>
  <c r="AD113" i="8" s="1"/>
  <c r="AD114" i="8" s="1"/>
  <c r="AD115" i="8" s="1"/>
  <c r="AD116" i="8" s="1"/>
  <c r="AD117" i="8" s="1"/>
  <c r="AC110" i="8"/>
  <c r="AC111" i="8"/>
  <c r="AC112" i="8"/>
  <c r="AC113" i="8"/>
  <c r="AC114" i="8"/>
  <c r="AC115" i="8"/>
  <c r="AC116" i="8"/>
  <c r="AC117" i="8"/>
  <c r="AC118" i="8"/>
  <c r="AE3" i="8"/>
  <c r="AF3" i="8"/>
  <c r="AG3" i="8"/>
  <c r="AH3" i="8"/>
  <c r="AI3" i="8"/>
  <c r="AD3" i="8"/>
  <c r="AC3" i="8"/>
  <c r="AD2" i="8"/>
  <c r="AE2" i="8"/>
  <c r="AF2" i="8"/>
  <c r="AG2" i="8"/>
  <c r="AH2" i="8"/>
  <c r="AI2" i="8"/>
  <c r="AC2" i="8"/>
  <c r="Q123" i="8"/>
  <c r="R123" i="8"/>
  <c r="S123" i="8"/>
  <c r="T123" i="8"/>
  <c r="U123" i="8"/>
  <c r="V123" i="8"/>
  <c r="W123" i="8"/>
  <c r="X123" i="8"/>
  <c r="Y123" i="8"/>
  <c r="Z123" i="8"/>
  <c r="P123" i="8"/>
  <c r="Y122" i="8"/>
  <c r="Y121" i="8"/>
  <c r="W122" i="8"/>
  <c r="Q122" i="8"/>
  <c r="R122" i="8"/>
  <c r="S122" i="8"/>
  <c r="T122" i="8"/>
  <c r="U122" i="8"/>
  <c r="V122" i="8"/>
  <c r="X122" i="8"/>
  <c r="Z122" i="8"/>
  <c r="P122" i="8"/>
  <c r="Q121" i="8"/>
  <c r="R121" i="8"/>
  <c r="S121" i="8"/>
  <c r="T121" i="8"/>
  <c r="U121" i="8"/>
  <c r="V121" i="8"/>
  <c r="W121" i="8"/>
  <c r="X121" i="8"/>
  <c r="Z121" i="8"/>
  <c r="P121" i="8"/>
  <c r="Q120" i="8"/>
  <c r="R120" i="8"/>
  <c r="S120" i="8"/>
  <c r="T120" i="8"/>
  <c r="U120" i="8"/>
  <c r="V120" i="8"/>
  <c r="W120" i="8"/>
  <c r="X120" i="8"/>
  <c r="Y120" i="8"/>
  <c r="Z120" i="8"/>
  <c r="P120" i="8"/>
  <c r="Q119" i="8"/>
  <c r="R119" i="8"/>
  <c r="S119" i="8"/>
  <c r="T119" i="8"/>
  <c r="U119" i="8"/>
  <c r="V119" i="8"/>
  <c r="W119" i="8"/>
  <c r="X119" i="8"/>
  <c r="Y119" i="8"/>
  <c r="Z119" i="8"/>
  <c r="P119" i="8"/>
  <c r="Q2" i="8"/>
  <c r="R2" i="8"/>
  <c r="S2" i="8"/>
  <c r="T2" i="8"/>
  <c r="U2" i="8"/>
  <c r="V2" i="8"/>
  <c r="W2" i="8"/>
  <c r="X2" i="8"/>
  <c r="Y2" i="8"/>
  <c r="Z2" i="8"/>
  <c r="Q3" i="8"/>
  <c r="R3" i="8"/>
  <c r="S3" i="8"/>
  <c r="T3" i="8"/>
  <c r="U3" i="8"/>
  <c r="V3" i="8"/>
  <c r="W3" i="8"/>
  <c r="X3" i="8"/>
  <c r="Y3" i="8"/>
  <c r="Z3" i="8"/>
  <c r="Q4" i="8"/>
  <c r="R4" i="8"/>
  <c r="S4" i="8"/>
  <c r="T4" i="8"/>
  <c r="U4" i="8"/>
  <c r="V4" i="8"/>
  <c r="W4" i="8"/>
  <c r="X4" i="8"/>
  <c r="Y4" i="8"/>
  <c r="Z4" i="8"/>
  <c r="Q5" i="8"/>
  <c r="R5" i="8"/>
  <c r="S5" i="8"/>
  <c r="T5" i="8"/>
  <c r="U5" i="8"/>
  <c r="V5" i="8"/>
  <c r="W5" i="8"/>
  <c r="X5" i="8"/>
  <c r="Y5" i="8"/>
  <c r="Z5" i="8"/>
  <c r="Q6" i="8"/>
  <c r="R6" i="8"/>
  <c r="S6" i="8"/>
  <c r="T6" i="8"/>
  <c r="U6" i="8"/>
  <c r="V6" i="8"/>
  <c r="W6" i="8"/>
  <c r="X6" i="8"/>
  <c r="Y6" i="8"/>
  <c r="Z6" i="8"/>
  <c r="Q7" i="8"/>
  <c r="R7" i="8"/>
  <c r="S7" i="8"/>
  <c r="T7" i="8"/>
  <c r="U7" i="8"/>
  <c r="V7" i="8"/>
  <c r="W7" i="8"/>
  <c r="X7" i="8"/>
  <c r="Y7" i="8"/>
  <c r="Z7" i="8"/>
  <c r="Q8" i="8"/>
  <c r="R8" i="8"/>
  <c r="S8" i="8"/>
  <c r="T8" i="8"/>
  <c r="U8" i="8"/>
  <c r="V8" i="8"/>
  <c r="W8" i="8"/>
  <c r="X8" i="8"/>
  <c r="Y8" i="8"/>
  <c r="Z8" i="8"/>
  <c r="Q9" i="8"/>
  <c r="R9" i="8"/>
  <c r="S9" i="8"/>
  <c r="T9" i="8"/>
  <c r="U9" i="8"/>
  <c r="V9" i="8"/>
  <c r="W9" i="8"/>
  <c r="X9" i="8"/>
  <c r="Y9" i="8"/>
  <c r="Z9" i="8"/>
  <c r="Q10" i="8"/>
  <c r="R10" i="8"/>
  <c r="S10" i="8"/>
  <c r="T10" i="8"/>
  <c r="U10" i="8"/>
  <c r="V10" i="8"/>
  <c r="W10" i="8"/>
  <c r="X10" i="8"/>
  <c r="Y10" i="8"/>
  <c r="Z10" i="8"/>
  <c r="Q11" i="8"/>
  <c r="R11" i="8"/>
  <c r="S11" i="8"/>
  <c r="T11" i="8"/>
  <c r="U11" i="8"/>
  <c r="V11" i="8"/>
  <c r="W11" i="8"/>
  <c r="X11" i="8"/>
  <c r="Y11" i="8"/>
  <c r="Z11" i="8"/>
  <c r="Q12" i="8"/>
  <c r="R12" i="8"/>
  <c r="S12" i="8"/>
  <c r="T12" i="8"/>
  <c r="U12" i="8"/>
  <c r="V12" i="8"/>
  <c r="W12" i="8"/>
  <c r="X12" i="8"/>
  <c r="Y12" i="8"/>
  <c r="Z12" i="8"/>
  <c r="Q13" i="8"/>
  <c r="R13" i="8"/>
  <c r="S13" i="8"/>
  <c r="T13" i="8"/>
  <c r="U13" i="8"/>
  <c r="V13" i="8"/>
  <c r="W13" i="8"/>
  <c r="X13" i="8"/>
  <c r="Y13" i="8"/>
  <c r="Z13" i="8"/>
  <c r="Q14" i="8"/>
  <c r="R14" i="8"/>
  <c r="S14" i="8"/>
  <c r="T14" i="8"/>
  <c r="U14" i="8"/>
  <c r="V14" i="8"/>
  <c r="W14" i="8"/>
  <c r="X14" i="8"/>
  <c r="Y14" i="8"/>
  <c r="Z14" i="8"/>
  <c r="Q15" i="8"/>
  <c r="R15" i="8"/>
  <c r="S15" i="8"/>
  <c r="T15" i="8"/>
  <c r="U15" i="8"/>
  <c r="V15" i="8"/>
  <c r="W15" i="8"/>
  <c r="X15" i="8"/>
  <c r="Y15" i="8"/>
  <c r="Z15" i="8"/>
  <c r="Q16" i="8"/>
  <c r="R16" i="8"/>
  <c r="S16" i="8"/>
  <c r="T16" i="8"/>
  <c r="U16" i="8"/>
  <c r="V16" i="8"/>
  <c r="W16" i="8"/>
  <c r="X16" i="8"/>
  <c r="Y16" i="8"/>
  <c r="Z16" i="8"/>
  <c r="Q17" i="8"/>
  <c r="R17" i="8"/>
  <c r="S17" i="8"/>
  <c r="T17" i="8"/>
  <c r="U17" i="8"/>
  <c r="V17" i="8"/>
  <c r="W17" i="8"/>
  <c r="X17" i="8"/>
  <c r="Y17" i="8"/>
  <c r="Z17" i="8"/>
  <c r="Q18" i="8"/>
  <c r="R18" i="8"/>
  <c r="S18" i="8"/>
  <c r="T18" i="8"/>
  <c r="U18" i="8"/>
  <c r="V18" i="8"/>
  <c r="W18" i="8"/>
  <c r="X18" i="8"/>
  <c r="Y18" i="8"/>
  <c r="Z18" i="8"/>
  <c r="Q19" i="8"/>
  <c r="R19" i="8"/>
  <c r="S19" i="8"/>
  <c r="T19" i="8"/>
  <c r="U19" i="8"/>
  <c r="V19" i="8"/>
  <c r="W19" i="8"/>
  <c r="X19" i="8"/>
  <c r="Y19" i="8"/>
  <c r="Z19" i="8"/>
  <c r="Q20" i="8"/>
  <c r="R20" i="8"/>
  <c r="S20" i="8"/>
  <c r="T20" i="8"/>
  <c r="U20" i="8"/>
  <c r="V20" i="8"/>
  <c r="W20" i="8"/>
  <c r="X20" i="8"/>
  <c r="Y20" i="8"/>
  <c r="Z20" i="8"/>
  <c r="Q21" i="8"/>
  <c r="R21" i="8"/>
  <c r="S21" i="8"/>
  <c r="T21" i="8"/>
  <c r="U21" i="8"/>
  <c r="V21" i="8"/>
  <c r="W21" i="8"/>
  <c r="X21" i="8"/>
  <c r="Y21" i="8"/>
  <c r="Z21" i="8"/>
  <c r="Q22" i="8"/>
  <c r="R22" i="8"/>
  <c r="S22" i="8"/>
  <c r="T22" i="8"/>
  <c r="U22" i="8"/>
  <c r="V22" i="8"/>
  <c r="W22" i="8"/>
  <c r="X22" i="8"/>
  <c r="Y22" i="8"/>
  <c r="Z22" i="8"/>
  <c r="Q23" i="8"/>
  <c r="R23" i="8"/>
  <c r="S23" i="8"/>
  <c r="T23" i="8"/>
  <c r="U23" i="8"/>
  <c r="V23" i="8"/>
  <c r="W23" i="8"/>
  <c r="X23" i="8"/>
  <c r="Y23" i="8"/>
  <c r="Z23" i="8"/>
  <c r="Q24" i="8"/>
  <c r="R24" i="8"/>
  <c r="S24" i="8"/>
  <c r="T24" i="8"/>
  <c r="U24" i="8"/>
  <c r="V24" i="8"/>
  <c r="W24" i="8"/>
  <c r="X24" i="8"/>
  <c r="Y24" i="8"/>
  <c r="Z24" i="8"/>
  <c r="Q25" i="8"/>
  <c r="R25" i="8"/>
  <c r="S25" i="8"/>
  <c r="T25" i="8"/>
  <c r="U25" i="8"/>
  <c r="V25" i="8"/>
  <c r="W25" i="8"/>
  <c r="X25" i="8"/>
  <c r="Y25" i="8"/>
  <c r="Z25" i="8"/>
  <c r="Q26" i="8"/>
  <c r="R26" i="8"/>
  <c r="S26" i="8"/>
  <c r="T26" i="8"/>
  <c r="U26" i="8"/>
  <c r="V26" i="8"/>
  <c r="W26" i="8"/>
  <c r="X26" i="8"/>
  <c r="Y26" i="8"/>
  <c r="Z26" i="8"/>
  <c r="Q27" i="8"/>
  <c r="R27" i="8"/>
  <c r="S27" i="8"/>
  <c r="T27" i="8"/>
  <c r="U27" i="8"/>
  <c r="V27" i="8"/>
  <c r="W27" i="8"/>
  <c r="X27" i="8"/>
  <c r="Y27" i="8"/>
  <c r="Z27" i="8"/>
  <c r="Q28" i="8"/>
  <c r="R28" i="8"/>
  <c r="S28" i="8"/>
  <c r="T28" i="8"/>
  <c r="U28" i="8"/>
  <c r="V28" i="8"/>
  <c r="W28" i="8"/>
  <c r="X28" i="8"/>
  <c r="Y28" i="8"/>
  <c r="Z28" i="8"/>
  <c r="Q29" i="8"/>
  <c r="R29" i="8"/>
  <c r="S29" i="8"/>
  <c r="T29" i="8"/>
  <c r="U29" i="8"/>
  <c r="V29" i="8"/>
  <c r="W29" i="8"/>
  <c r="X29" i="8"/>
  <c r="Y29" i="8"/>
  <c r="Z29" i="8"/>
  <c r="Q30" i="8"/>
  <c r="R30" i="8"/>
  <c r="S30" i="8"/>
  <c r="T30" i="8"/>
  <c r="U30" i="8"/>
  <c r="V30" i="8"/>
  <c r="W30" i="8"/>
  <c r="X30" i="8"/>
  <c r="Y30" i="8"/>
  <c r="Z30" i="8"/>
  <c r="Q31" i="8"/>
  <c r="R31" i="8"/>
  <c r="S31" i="8"/>
  <c r="T31" i="8"/>
  <c r="U31" i="8"/>
  <c r="V31" i="8"/>
  <c r="W31" i="8"/>
  <c r="X31" i="8"/>
  <c r="Y31" i="8"/>
  <c r="Z31" i="8"/>
  <c r="Q32" i="8"/>
  <c r="R32" i="8"/>
  <c r="S32" i="8"/>
  <c r="T32" i="8"/>
  <c r="U32" i="8"/>
  <c r="V32" i="8"/>
  <c r="W32" i="8"/>
  <c r="X32" i="8"/>
  <c r="Y32" i="8"/>
  <c r="Z32" i="8"/>
  <c r="Q33" i="8"/>
  <c r="R33" i="8"/>
  <c r="S33" i="8"/>
  <c r="T33" i="8"/>
  <c r="U33" i="8"/>
  <c r="V33" i="8"/>
  <c r="W33" i="8"/>
  <c r="X33" i="8"/>
  <c r="Y33" i="8"/>
  <c r="Z33" i="8"/>
  <c r="Q34" i="8"/>
  <c r="R34" i="8"/>
  <c r="S34" i="8"/>
  <c r="T34" i="8"/>
  <c r="U34" i="8"/>
  <c r="V34" i="8"/>
  <c r="W34" i="8"/>
  <c r="X34" i="8"/>
  <c r="Y34" i="8"/>
  <c r="Z34" i="8"/>
  <c r="Q35" i="8"/>
  <c r="R35" i="8"/>
  <c r="S35" i="8"/>
  <c r="T35" i="8"/>
  <c r="U35" i="8"/>
  <c r="V35" i="8"/>
  <c r="W35" i="8"/>
  <c r="X35" i="8"/>
  <c r="Y35" i="8"/>
  <c r="Z35" i="8"/>
  <c r="Q36" i="8"/>
  <c r="R36" i="8"/>
  <c r="S36" i="8"/>
  <c r="T36" i="8"/>
  <c r="U36" i="8"/>
  <c r="V36" i="8"/>
  <c r="W36" i="8"/>
  <c r="X36" i="8"/>
  <c r="Y36" i="8"/>
  <c r="Z36" i="8"/>
  <c r="Q37" i="8"/>
  <c r="R37" i="8"/>
  <c r="S37" i="8"/>
  <c r="T37" i="8"/>
  <c r="U37" i="8"/>
  <c r="V37" i="8"/>
  <c r="W37" i="8"/>
  <c r="X37" i="8"/>
  <c r="Y37" i="8"/>
  <c r="Z37" i="8"/>
  <c r="Q38" i="8"/>
  <c r="R38" i="8"/>
  <c r="S38" i="8"/>
  <c r="T38" i="8"/>
  <c r="U38" i="8"/>
  <c r="V38" i="8"/>
  <c r="W38" i="8"/>
  <c r="X38" i="8"/>
  <c r="Y38" i="8"/>
  <c r="Z38" i="8"/>
  <c r="Q39" i="8"/>
  <c r="R39" i="8"/>
  <c r="S39" i="8"/>
  <c r="T39" i="8"/>
  <c r="U39" i="8"/>
  <c r="V39" i="8"/>
  <c r="W39" i="8"/>
  <c r="X39" i="8"/>
  <c r="Y39" i="8"/>
  <c r="Z39" i="8"/>
  <c r="Q40" i="8"/>
  <c r="R40" i="8"/>
  <c r="S40" i="8"/>
  <c r="T40" i="8"/>
  <c r="U40" i="8"/>
  <c r="V40" i="8"/>
  <c r="W40" i="8"/>
  <c r="X40" i="8"/>
  <c r="Y40" i="8"/>
  <c r="Z40" i="8"/>
  <c r="Q41" i="8"/>
  <c r="R41" i="8"/>
  <c r="S41" i="8"/>
  <c r="T41" i="8"/>
  <c r="U41" i="8"/>
  <c r="V41" i="8"/>
  <c r="W41" i="8"/>
  <c r="X41" i="8"/>
  <c r="Y41" i="8"/>
  <c r="Z41" i="8"/>
  <c r="Q42" i="8"/>
  <c r="R42" i="8"/>
  <c r="S42" i="8"/>
  <c r="T42" i="8"/>
  <c r="U42" i="8"/>
  <c r="V42" i="8"/>
  <c r="W42" i="8"/>
  <c r="X42" i="8"/>
  <c r="Y42" i="8"/>
  <c r="Z42" i="8"/>
  <c r="Q43" i="8"/>
  <c r="R43" i="8"/>
  <c r="S43" i="8"/>
  <c r="T43" i="8"/>
  <c r="U43" i="8"/>
  <c r="V43" i="8"/>
  <c r="W43" i="8"/>
  <c r="X43" i="8"/>
  <c r="Y43" i="8"/>
  <c r="Z43" i="8"/>
  <c r="Q44" i="8"/>
  <c r="R44" i="8"/>
  <c r="S44" i="8"/>
  <c r="T44" i="8"/>
  <c r="U44" i="8"/>
  <c r="V44" i="8"/>
  <c r="W44" i="8"/>
  <c r="X44" i="8"/>
  <c r="Y44" i="8"/>
  <c r="Z44" i="8"/>
  <c r="Q45" i="8"/>
  <c r="R45" i="8"/>
  <c r="S45" i="8"/>
  <c r="T45" i="8"/>
  <c r="U45" i="8"/>
  <c r="V45" i="8"/>
  <c r="W45" i="8"/>
  <c r="X45" i="8"/>
  <c r="Y45" i="8"/>
  <c r="Z45" i="8"/>
  <c r="Q46" i="8"/>
  <c r="R46" i="8"/>
  <c r="S46" i="8"/>
  <c r="T46" i="8"/>
  <c r="U46" i="8"/>
  <c r="V46" i="8"/>
  <c r="W46" i="8"/>
  <c r="X46" i="8"/>
  <c r="Y46" i="8"/>
  <c r="Z46" i="8"/>
  <c r="Q47" i="8"/>
  <c r="R47" i="8"/>
  <c r="S47" i="8"/>
  <c r="T47" i="8"/>
  <c r="U47" i="8"/>
  <c r="V47" i="8"/>
  <c r="W47" i="8"/>
  <c r="X47" i="8"/>
  <c r="Y47" i="8"/>
  <c r="Z47" i="8"/>
  <c r="Q48" i="8"/>
  <c r="R48" i="8"/>
  <c r="S48" i="8"/>
  <c r="T48" i="8"/>
  <c r="U48" i="8"/>
  <c r="V48" i="8"/>
  <c r="W48" i="8"/>
  <c r="X48" i="8"/>
  <c r="Y48" i="8"/>
  <c r="Z48" i="8"/>
  <c r="Q49" i="8"/>
  <c r="R49" i="8"/>
  <c r="S49" i="8"/>
  <c r="T49" i="8"/>
  <c r="U49" i="8"/>
  <c r="V49" i="8"/>
  <c r="W49" i="8"/>
  <c r="X49" i="8"/>
  <c r="Y49" i="8"/>
  <c r="Z49" i="8"/>
  <c r="Q50" i="8"/>
  <c r="R50" i="8"/>
  <c r="S50" i="8"/>
  <c r="T50" i="8"/>
  <c r="U50" i="8"/>
  <c r="V50" i="8"/>
  <c r="W50" i="8"/>
  <c r="X50" i="8"/>
  <c r="Y50" i="8"/>
  <c r="Z50" i="8"/>
  <c r="Q51" i="8"/>
  <c r="R51" i="8"/>
  <c r="S51" i="8"/>
  <c r="T51" i="8"/>
  <c r="U51" i="8"/>
  <c r="V51" i="8"/>
  <c r="W51" i="8"/>
  <c r="X51" i="8"/>
  <c r="Y51" i="8"/>
  <c r="Z51" i="8"/>
  <c r="Q52" i="8"/>
  <c r="R52" i="8"/>
  <c r="S52" i="8"/>
  <c r="T52" i="8"/>
  <c r="U52" i="8"/>
  <c r="V52" i="8"/>
  <c r="W52" i="8"/>
  <c r="X52" i="8"/>
  <c r="Y52" i="8"/>
  <c r="Z52" i="8"/>
  <c r="Q53" i="8"/>
  <c r="R53" i="8"/>
  <c r="S53" i="8"/>
  <c r="T53" i="8"/>
  <c r="U53" i="8"/>
  <c r="V53" i="8"/>
  <c r="W53" i="8"/>
  <c r="X53" i="8"/>
  <c r="Y53" i="8"/>
  <c r="Z53" i="8"/>
  <c r="Q54" i="8"/>
  <c r="R54" i="8"/>
  <c r="S54" i="8"/>
  <c r="T54" i="8"/>
  <c r="U54" i="8"/>
  <c r="V54" i="8"/>
  <c r="W54" i="8"/>
  <c r="X54" i="8"/>
  <c r="Y54" i="8"/>
  <c r="Z54" i="8"/>
  <c r="Q55" i="8"/>
  <c r="R55" i="8"/>
  <c r="S55" i="8"/>
  <c r="T55" i="8"/>
  <c r="U55" i="8"/>
  <c r="V55" i="8"/>
  <c r="W55" i="8"/>
  <c r="X55" i="8"/>
  <c r="Y55" i="8"/>
  <c r="Z55" i="8"/>
  <c r="Q56" i="8"/>
  <c r="R56" i="8"/>
  <c r="S56" i="8"/>
  <c r="T56" i="8"/>
  <c r="U56" i="8"/>
  <c r="V56" i="8"/>
  <c r="W56" i="8"/>
  <c r="X56" i="8"/>
  <c r="Y56" i="8"/>
  <c r="Z56" i="8"/>
  <c r="Q57" i="8"/>
  <c r="R57" i="8"/>
  <c r="S57" i="8"/>
  <c r="T57" i="8"/>
  <c r="U57" i="8"/>
  <c r="V57" i="8"/>
  <c r="W57" i="8"/>
  <c r="X57" i="8"/>
  <c r="Y57" i="8"/>
  <c r="Z57" i="8"/>
  <c r="Q58" i="8"/>
  <c r="R58" i="8"/>
  <c r="S58" i="8"/>
  <c r="T58" i="8"/>
  <c r="U58" i="8"/>
  <c r="V58" i="8"/>
  <c r="W58" i="8"/>
  <c r="X58" i="8"/>
  <c r="Y58" i="8"/>
  <c r="Z58" i="8"/>
  <c r="Q59" i="8"/>
  <c r="R59" i="8"/>
  <c r="S59" i="8"/>
  <c r="T59" i="8"/>
  <c r="U59" i="8"/>
  <c r="V59" i="8"/>
  <c r="W59" i="8"/>
  <c r="X59" i="8"/>
  <c r="Y59" i="8"/>
  <c r="Z59" i="8"/>
  <c r="Q60" i="8"/>
  <c r="R60" i="8"/>
  <c r="S60" i="8"/>
  <c r="T60" i="8"/>
  <c r="U60" i="8"/>
  <c r="V60" i="8"/>
  <c r="W60" i="8"/>
  <c r="X60" i="8"/>
  <c r="Y60" i="8"/>
  <c r="Z60" i="8"/>
  <c r="Q61" i="8"/>
  <c r="R61" i="8"/>
  <c r="S61" i="8"/>
  <c r="T61" i="8"/>
  <c r="U61" i="8"/>
  <c r="V61" i="8"/>
  <c r="W61" i="8"/>
  <c r="X61" i="8"/>
  <c r="Y61" i="8"/>
  <c r="Z61" i="8"/>
  <c r="Q62" i="8"/>
  <c r="R62" i="8"/>
  <c r="S62" i="8"/>
  <c r="T62" i="8"/>
  <c r="U62" i="8"/>
  <c r="V62" i="8"/>
  <c r="W62" i="8"/>
  <c r="X62" i="8"/>
  <c r="Y62" i="8"/>
  <c r="Z62" i="8"/>
  <c r="Q63" i="8"/>
  <c r="R63" i="8"/>
  <c r="S63" i="8"/>
  <c r="T63" i="8"/>
  <c r="U63" i="8"/>
  <c r="V63" i="8"/>
  <c r="W63" i="8"/>
  <c r="X63" i="8"/>
  <c r="Y63" i="8"/>
  <c r="Z63" i="8"/>
  <c r="Q64" i="8"/>
  <c r="R64" i="8"/>
  <c r="S64" i="8"/>
  <c r="T64" i="8"/>
  <c r="U64" i="8"/>
  <c r="V64" i="8"/>
  <c r="W64" i="8"/>
  <c r="X64" i="8"/>
  <c r="Y64" i="8"/>
  <c r="Z64" i="8"/>
  <c r="Q65" i="8"/>
  <c r="R65" i="8"/>
  <c r="S65" i="8"/>
  <c r="T65" i="8"/>
  <c r="U65" i="8"/>
  <c r="V65" i="8"/>
  <c r="W65" i="8"/>
  <c r="X65" i="8"/>
  <c r="Y65" i="8"/>
  <c r="Z65" i="8"/>
  <c r="Q66" i="8"/>
  <c r="R66" i="8"/>
  <c r="S66" i="8"/>
  <c r="T66" i="8"/>
  <c r="U66" i="8"/>
  <c r="V66" i="8"/>
  <c r="W66" i="8"/>
  <c r="X66" i="8"/>
  <c r="Y66" i="8"/>
  <c r="Z66" i="8"/>
  <c r="Q67" i="8"/>
  <c r="R67" i="8"/>
  <c r="S67" i="8"/>
  <c r="T67" i="8"/>
  <c r="U67" i="8"/>
  <c r="V67" i="8"/>
  <c r="W67" i="8"/>
  <c r="X67" i="8"/>
  <c r="Y67" i="8"/>
  <c r="Z67" i="8"/>
  <c r="Q68" i="8"/>
  <c r="R68" i="8"/>
  <c r="S68" i="8"/>
  <c r="T68" i="8"/>
  <c r="U68" i="8"/>
  <c r="V68" i="8"/>
  <c r="W68" i="8"/>
  <c r="X68" i="8"/>
  <c r="Y68" i="8"/>
  <c r="Z68" i="8"/>
  <c r="Q69" i="8"/>
  <c r="R69" i="8"/>
  <c r="S69" i="8"/>
  <c r="T69" i="8"/>
  <c r="U69" i="8"/>
  <c r="V69" i="8"/>
  <c r="W69" i="8"/>
  <c r="X69" i="8"/>
  <c r="Y69" i="8"/>
  <c r="Z69" i="8"/>
  <c r="Q70" i="8"/>
  <c r="R70" i="8"/>
  <c r="S70" i="8"/>
  <c r="T70" i="8"/>
  <c r="U70" i="8"/>
  <c r="V70" i="8"/>
  <c r="W70" i="8"/>
  <c r="X70" i="8"/>
  <c r="Y70" i="8"/>
  <c r="Z70" i="8"/>
  <c r="Q71" i="8"/>
  <c r="R71" i="8"/>
  <c r="S71" i="8"/>
  <c r="T71" i="8"/>
  <c r="U71" i="8"/>
  <c r="V71" i="8"/>
  <c r="W71" i="8"/>
  <c r="X71" i="8"/>
  <c r="Y71" i="8"/>
  <c r="Z71" i="8"/>
  <c r="Q72" i="8"/>
  <c r="R72" i="8"/>
  <c r="S72" i="8"/>
  <c r="T72" i="8"/>
  <c r="U72" i="8"/>
  <c r="V72" i="8"/>
  <c r="W72" i="8"/>
  <c r="X72" i="8"/>
  <c r="Y72" i="8"/>
  <c r="Z72" i="8"/>
  <c r="Q73" i="8"/>
  <c r="R73" i="8"/>
  <c r="S73" i="8"/>
  <c r="T73" i="8"/>
  <c r="U73" i="8"/>
  <c r="V73" i="8"/>
  <c r="W73" i="8"/>
  <c r="X73" i="8"/>
  <c r="Y73" i="8"/>
  <c r="Z73" i="8"/>
  <c r="Q74" i="8"/>
  <c r="R74" i="8"/>
  <c r="S74" i="8"/>
  <c r="T74" i="8"/>
  <c r="U74" i="8"/>
  <c r="V74" i="8"/>
  <c r="W74" i="8"/>
  <c r="X74" i="8"/>
  <c r="Y74" i="8"/>
  <c r="Z74" i="8"/>
  <c r="Q75" i="8"/>
  <c r="R75" i="8"/>
  <c r="S75" i="8"/>
  <c r="T75" i="8"/>
  <c r="U75" i="8"/>
  <c r="V75" i="8"/>
  <c r="W75" i="8"/>
  <c r="X75" i="8"/>
  <c r="Y75" i="8"/>
  <c r="Z75" i="8"/>
  <c r="Q76" i="8"/>
  <c r="R76" i="8"/>
  <c r="S76" i="8"/>
  <c r="T76" i="8"/>
  <c r="U76" i="8"/>
  <c r="V76" i="8"/>
  <c r="W76" i="8"/>
  <c r="X76" i="8"/>
  <c r="Y76" i="8"/>
  <c r="Z76" i="8"/>
  <c r="Q77" i="8"/>
  <c r="R77" i="8"/>
  <c r="S77" i="8"/>
  <c r="T77" i="8"/>
  <c r="U77" i="8"/>
  <c r="V77" i="8"/>
  <c r="W77" i="8"/>
  <c r="X77" i="8"/>
  <c r="Y77" i="8"/>
  <c r="Z77" i="8"/>
  <c r="Q78" i="8"/>
  <c r="R78" i="8"/>
  <c r="S78" i="8"/>
  <c r="T78" i="8"/>
  <c r="U78" i="8"/>
  <c r="V78" i="8"/>
  <c r="W78" i="8"/>
  <c r="X78" i="8"/>
  <c r="Y78" i="8"/>
  <c r="Z78" i="8"/>
  <c r="Q79" i="8"/>
  <c r="R79" i="8"/>
  <c r="S79" i="8"/>
  <c r="T79" i="8"/>
  <c r="U79" i="8"/>
  <c r="V79" i="8"/>
  <c r="W79" i="8"/>
  <c r="X79" i="8"/>
  <c r="Y79" i="8"/>
  <c r="Z79" i="8"/>
  <c r="Q80" i="8"/>
  <c r="R80" i="8"/>
  <c r="S80" i="8"/>
  <c r="T80" i="8"/>
  <c r="U80" i="8"/>
  <c r="V80" i="8"/>
  <c r="W80" i="8"/>
  <c r="X80" i="8"/>
  <c r="Y80" i="8"/>
  <c r="Z80" i="8"/>
  <c r="Q81" i="8"/>
  <c r="R81" i="8"/>
  <c r="S81" i="8"/>
  <c r="T81" i="8"/>
  <c r="U81" i="8"/>
  <c r="V81" i="8"/>
  <c r="W81" i="8"/>
  <c r="X81" i="8"/>
  <c r="Y81" i="8"/>
  <c r="Z81" i="8"/>
  <c r="Q82" i="8"/>
  <c r="R82" i="8"/>
  <c r="S82" i="8"/>
  <c r="T82" i="8"/>
  <c r="U82" i="8"/>
  <c r="V82" i="8"/>
  <c r="W82" i="8"/>
  <c r="X82" i="8"/>
  <c r="Y82" i="8"/>
  <c r="Z82" i="8"/>
  <c r="Q83" i="8"/>
  <c r="R83" i="8"/>
  <c r="S83" i="8"/>
  <c r="T83" i="8"/>
  <c r="U83" i="8"/>
  <c r="V83" i="8"/>
  <c r="W83" i="8"/>
  <c r="X83" i="8"/>
  <c r="Y83" i="8"/>
  <c r="Z83" i="8"/>
  <c r="Q84" i="8"/>
  <c r="R84" i="8"/>
  <c r="S84" i="8"/>
  <c r="T84" i="8"/>
  <c r="U84" i="8"/>
  <c r="V84" i="8"/>
  <c r="W84" i="8"/>
  <c r="X84" i="8"/>
  <c r="Y84" i="8"/>
  <c r="Z84" i="8"/>
  <c r="Q85" i="8"/>
  <c r="R85" i="8"/>
  <c r="S85" i="8"/>
  <c r="T85" i="8"/>
  <c r="U85" i="8"/>
  <c r="V85" i="8"/>
  <c r="W85" i="8"/>
  <c r="X85" i="8"/>
  <c r="Y85" i="8"/>
  <c r="Z85" i="8"/>
  <c r="Q86" i="8"/>
  <c r="R86" i="8"/>
  <c r="S86" i="8"/>
  <c r="T86" i="8"/>
  <c r="U86" i="8"/>
  <c r="V86" i="8"/>
  <c r="W86" i="8"/>
  <c r="X86" i="8"/>
  <c r="Y86" i="8"/>
  <c r="Z86" i="8"/>
  <c r="Q87" i="8"/>
  <c r="R87" i="8"/>
  <c r="S87" i="8"/>
  <c r="T87" i="8"/>
  <c r="U87" i="8"/>
  <c r="V87" i="8"/>
  <c r="W87" i="8"/>
  <c r="X87" i="8"/>
  <c r="Y87" i="8"/>
  <c r="Z87" i="8"/>
  <c r="Q88" i="8"/>
  <c r="R88" i="8"/>
  <c r="S88" i="8"/>
  <c r="T88" i="8"/>
  <c r="U88" i="8"/>
  <c r="V88" i="8"/>
  <c r="W88" i="8"/>
  <c r="X88" i="8"/>
  <c r="Y88" i="8"/>
  <c r="Z88" i="8"/>
  <c r="Q89" i="8"/>
  <c r="R89" i="8"/>
  <c r="S89" i="8"/>
  <c r="T89" i="8"/>
  <c r="U89" i="8"/>
  <c r="V89" i="8"/>
  <c r="W89" i="8"/>
  <c r="X89" i="8"/>
  <c r="Y89" i="8"/>
  <c r="Z89" i="8"/>
  <c r="Q90" i="8"/>
  <c r="R90" i="8"/>
  <c r="S90" i="8"/>
  <c r="T90" i="8"/>
  <c r="U90" i="8"/>
  <c r="V90" i="8"/>
  <c r="W90" i="8"/>
  <c r="X90" i="8"/>
  <c r="Y90" i="8"/>
  <c r="Z90" i="8"/>
  <c r="Q91" i="8"/>
  <c r="R91" i="8"/>
  <c r="S91" i="8"/>
  <c r="T91" i="8"/>
  <c r="U91" i="8"/>
  <c r="V91" i="8"/>
  <c r="W91" i="8"/>
  <c r="X91" i="8"/>
  <c r="Y91" i="8"/>
  <c r="Z91" i="8"/>
  <c r="Q92" i="8"/>
  <c r="R92" i="8"/>
  <c r="S92" i="8"/>
  <c r="T92" i="8"/>
  <c r="U92" i="8"/>
  <c r="V92" i="8"/>
  <c r="W92" i="8"/>
  <c r="X92" i="8"/>
  <c r="Y92" i="8"/>
  <c r="Z92" i="8"/>
  <c r="Q93" i="8"/>
  <c r="R93" i="8"/>
  <c r="S93" i="8"/>
  <c r="T93" i="8"/>
  <c r="U93" i="8"/>
  <c r="V93" i="8"/>
  <c r="W93" i="8"/>
  <c r="X93" i="8"/>
  <c r="Y93" i="8"/>
  <c r="Z93" i="8"/>
  <c r="Q94" i="8"/>
  <c r="R94" i="8"/>
  <c r="S94" i="8"/>
  <c r="T94" i="8"/>
  <c r="U94" i="8"/>
  <c r="V94" i="8"/>
  <c r="W94" i="8"/>
  <c r="X94" i="8"/>
  <c r="Y94" i="8"/>
  <c r="Z94" i="8"/>
  <c r="Q95" i="8"/>
  <c r="R95" i="8"/>
  <c r="S95" i="8"/>
  <c r="T95" i="8"/>
  <c r="U95" i="8"/>
  <c r="V95" i="8"/>
  <c r="W95" i="8"/>
  <c r="X95" i="8"/>
  <c r="Y95" i="8"/>
  <c r="Z95" i="8"/>
  <c r="Q96" i="8"/>
  <c r="R96" i="8"/>
  <c r="S96" i="8"/>
  <c r="T96" i="8"/>
  <c r="U96" i="8"/>
  <c r="V96" i="8"/>
  <c r="W96" i="8"/>
  <c r="X96" i="8"/>
  <c r="Y96" i="8"/>
  <c r="Z96" i="8"/>
  <c r="Q97" i="8"/>
  <c r="R97" i="8"/>
  <c r="S97" i="8"/>
  <c r="T97" i="8"/>
  <c r="U97" i="8"/>
  <c r="V97" i="8"/>
  <c r="W97" i="8"/>
  <c r="X97" i="8"/>
  <c r="Y97" i="8"/>
  <c r="Z97" i="8"/>
  <c r="Q98" i="8"/>
  <c r="R98" i="8"/>
  <c r="S98" i="8"/>
  <c r="T98" i="8"/>
  <c r="U98" i="8"/>
  <c r="V98" i="8"/>
  <c r="W98" i="8"/>
  <c r="X98" i="8"/>
  <c r="Y98" i="8"/>
  <c r="Z98" i="8"/>
  <c r="Q99" i="8"/>
  <c r="R99" i="8"/>
  <c r="S99" i="8"/>
  <c r="T99" i="8"/>
  <c r="U99" i="8"/>
  <c r="V99" i="8"/>
  <c r="W99" i="8"/>
  <c r="X99" i="8"/>
  <c r="Y99" i="8"/>
  <c r="Z99" i="8"/>
  <c r="Q100" i="8"/>
  <c r="R100" i="8"/>
  <c r="S100" i="8"/>
  <c r="T100" i="8"/>
  <c r="U100" i="8"/>
  <c r="V100" i="8"/>
  <c r="W100" i="8"/>
  <c r="X100" i="8"/>
  <c r="Y100" i="8"/>
  <c r="Z100" i="8"/>
  <c r="Q101" i="8"/>
  <c r="R101" i="8"/>
  <c r="S101" i="8"/>
  <c r="T101" i="8"/>
  <c r="U101" i="8"/>
  <c r="V101" i="8"/>
  <c r="W101" i="8"/>
  <c r="X101" i="8"/>
  <c r="Y101" i="8"/>
  <c r="Z101" i="8"/>
  <c r="Q102" i="8"/>
  <c r="R102" i="8"/>
  <c r="S102" i="8"/>
  <c r="T102" i="8"/>
  <c r="U102" i="8"/>
  <c r="V102" i="8"/>
  <c r="W102" i="8"/>
  <c r="X102" i="8"/>
  <c r="Y102" i="8"/>
  <c r="Z102" i="8"/>
  <c r="Q103" i="8"/>
  <c r="R103" i="8"/>
  <c r="S103" i="8"/>
  <c r="T103" i="8"/>
  <c r="U103" i="8"/>
  <c r="V103" i="8"/>
  <c r="W103" i="8"/>
  <c r="X103" i="8"/>
  <c r="Y103" i="8"/>
  <c r="Z103" i="8"/>
  <c r="Q104" i="8"/>
  <c r="R104" i="8"/>
  <c r="S104" i="8"/>
  <c r="T104" i="8"/>
  <c r="U104" i="8"/>
  <c r="V104" i="8"/>
  <c r="W104" i="8"/>
  <c r="X104" i="8"/>
  <c r="Y104" i="8"/>
  <c r="Z104" i="8"/>
  <c r="Q105" i="8"/>
  <c r="R105" i="8"/>
  <c r="S105" i="8"/>
  <c r="T105" i="8"/>
  <c r="U105" i="8"/>
  <c r="V105" i="8"/>
  <c r="W105" i="8"/>
  <c r="X105" i="8"/>
  <c r="Y105" i="8"/>
  <c r="Z105" i="8"/>
  <c r="Q106" i="8"/>
  <c r="R106" i="8"/>
  <c r="S106" i="8"/>
  <c r="T106" i="8"/>
  <c r="U106" i="8"/>
  <c r="V106" i="8"/>
  <c r="W106" i="8"/>
  <c r="X106" i="8"/>
  <c r="Y106" i="8"/>
  <c r="Z106" i="8"/>
  <c r="Q107" i="8"/>
  <c r="R107" i="8"/>
  <c r="S107" i="8"/>
  <c r="T107" i="8"/>
  <c r="U107" i="8"/>
  <c r="V107" i="8"/>
  <c r="W107" i="8"/>
  <c r="X107" i="8"/>
  <c r="Y107" i="8"/>
  <c r="Z107" i="8"/>
  <c r="Q108" i="8"/>
  <c r="R108" i="8"/>
  <c r="S108" i="8"/>
  <c r="T108" i="8"/>
  <c r="U108" i="8"/>
  <c r="V108" i="8"/>
  <c r="W108" i="8"/>
  <c r="X108" i="8"/>
  <c r="Y108" i="8"/>
  <c r="Z108" i="8"/>
  <c r="Q109" i="8"/>
  <c r="R109" i="8"/>
  <c r="S109" i="8"/>
  <c r="T109" i="8"/>
  <c r="U109" i="8"/>
  <c r="V109" i="8"/>
  <c r="W109" i="8"/>
  <c r="X109" i="8"/>
  <c r="Y109" i="8"/>
  <c r="Z109" i="8"/>
  <c r="Q110" i="8"/>
  <c r="R110" i="8"/>
  <c r="S110" i="8"/>
  <c r="T110" i="8"/>
  <c r="U110" i="8"/>
  <c r="V110" i="8"/>
  <c r="W110" i="8"/>
  <c r="X110" i="8"/>
  <c r="Y110" i="8"/>
  <c r="Z110" i="8"/>
  <c r="Q111" i="8"/>
  <c r="R111" i="8"/>
  <c r="S111" i="8"/>
  <c r="T111" i="8"/>
  <c r="U111" i="8"/>
  <c r="V111" i="8"/>
  <c r="W111" i="8"/>
  <c r="X111" i="8"/>
  <c r="Y111" i="8"/>
  <c r="Z111" i="8"/>
  <c r="Q112" i="8"/>
  <c r="R112" i="8"/>
  <c r="S112" i="8"/>
  <c r="T112" i="8"/>
  <c r="U112" i="8"/>
  <c r="V112" i="8"/>
  <c r="W112" i="8"/>
  <c r="X112" i="8"/>
  <c r="Y112" i="8"/>
  <c r="Z112" i="8"/>
  <c r="Q113" i="8"/>
  <c r="R113" i="8"/>
  <c r="S113" i="8"/>
  <c r="T113" i="8"/>
  <c r="U113" i="8"/>
  <c r="V113" i="8"/>
  <c r="W113" i="8"/>
  <c r="X113" i="8"/>
  <c r="Y113" i="8"/>
  <c r="Z113" i="8"/>
  <c r="Q114" i="8"/>
  <c r="R114" i="8"/>
  <c r="S114" i="8"/>
  <c r="T114" i="8"/>
  <c r="U114" i="8"/>
  <c r="V114" i="8"/>
  <c r="W114" i="8"/>
  <c r="X114" i="8"/>
  <c r="Y114" i="8"/>
  <c r="Z114" i="8"/>
  <c r="Q115" i="8"/>
  <c r="R115" i="8"/>
  <c r="S115" i="8"/>
  <c r="T115" i="8"/>
  <c r="U115" i="8"/>
  <c r="V115" i="8"/>
  <c r="W115" i="8"/>
  <c r="X115" i="8"/>
  <c r="Y115" i="8"/>
  <c r="Z115" i="8"/>
  <c r="Q116" i="8"/>
  <c r="R116" i="8"/>
  <c r="S116" i="8"/>
  <c r="T116" i="8"/>
  <c r="U116" i="8"/>
  <c r="V116" i="8"/>
  <c r="W116" i="8"/>
  <c r="X116" i="8"/>
  <c r="Y116" i="8"/>
  <c r="Z116" i="8"/>
  <c r="Q117" i="8"/>
  <c r="R117" i="8"/>
  <c r="S117" i="8"/>
  <c r="T117" i="8"/>
  <c r="U117" i="8"/>
  <c r="V117" i="8"/>
  <c r="W117" i="8"/>
  <c r="X117" i="8"/>
  <c r="Y117" i="8"/>
  <c r="Z117"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Z1" i="8"/>
  <c r="O2" i="8"/>
  <c r="P1" i="8"/>
  <c r="Q1" i="8"/>
  <c r="R1" i="8"/>
  <c r="S1" i="8"/>
  <c r="T1" i="8"/>
  <c r="U1" i="8"/>
  <c r="V1" i="8"/>
  <c r="W1" i="8"/>
  <c r="X1" i="8"/>
  <c r="Y1" i="8"/>
  <c r="O1" i="8"/>
  <c r="A103" i="8"/>
  <c r="A104" i="8" s="1"/>
  <c r="A105" i="8" s="1"/>
  <c r="A106" i="8" s="1"/>
  <c r="A107" i="8" s="1"/>
  <c r="A108" i="8" s="1"/>
  <c r="A109" i="8" s="1"/>
  <c r="A110" i="8" s="1"/>
  <c r="A111" i="8" s="1"/>
  <c r="A112" i="8" s="1"/>
  <c r="A113" i="8" s="1"/>
  <c r="A114" i="8" s="1"/>
  <c r="A115" i="8" s="1"/>
  <c r="A116" i="8" s="1"/>
  <c r="A117" i="8" s="1"/>
  <c r="A118" i="8" s="1"/>
  <c r="A102" i="8"/>
  <c r="DP3" i="1"/>
  <c r="DP4" i="1"/>
  <c r="DP5" i="1"/>
  <c r="DP6" i="1"/>
  <c r="DP7" i="1"/>
  <c r="DP8" i="1"/>
  <c r="DP9" i="1"/>
  <c r="DP2" i="1"/>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98" i="8"/>
  <c r="AL99" i="8"/>
  <c r="AL100" i="8"/>
  <c r="AL2" i="8"/>
  <c r="A101" i="9"/>
  <c r="A102" i="9" s="1"/>
  <c r="A103" i="9" s="1"/>
  <c r="A104" i="9" s="1"/>
  <c r="A105" i="9" s="1"/>
  <c r="A106" i="9" s="1"/>
  <c r="A107" i="9" s="1"/>
  <c r="A108" i="9" s="1"/>
  <c r="A109" i="9" s="1"/>
  <c r="A110" i="9" s="1"/>
  <c r="A111" i="9" s="1"/>
  <c r="A112" i="9" s="1"/>
  <c r="A113" i="9" s="1"/>
  <c r="A114" i="9" s="1"/>
  <c r="A115" i="9" s="1"/>
  <c r="A116" i="9" s="1"/>
  <c r="A117" i="9" s="1"/>
  <c r="AI3" i="9"/>
  <c r="AJ3" i="9"/>
  <c r="AK3" i="9"/>
  <c r="AL3" i="9"/>
  <c r="AM3" i="9"/>
  <c r="AN3" i="9"/>
  <c r="AI4" i="9"/>
  <c r="AJ4" i="9"/>
  <c r="AK4" i="9"/>
  <c r="AL4" i="9"/>
  <c r="AM4" i="9"/>
  <c r="AN4" i="9"/>
  <c r="AI5" i="9"/>
  <c r="AJ5" i="9"/>
  <c r="AK5" i="9"/>
  <c r="AL5" i="9"/>
  <c r="AM5" i="9"/>
  <c r="AN5" i="9"/>
  <c r="AI6" i="9"/>
  <c r="AJ6" i="9"/>
  <c r="AK6" i="9"/>
  <c r="AL6" i="9"/>
  <c r="AM6" i="9"/>
  <c r="AN6" i="9"/>
  <c r="AI7" i="9"/>
  <c r="AJ7" i="9"/>
  <c r="AK7" i="9"/>
  <c r="AL7" i="9"/>
  <c r="AM7" i="9"/>
  <c r="AN7" i="9"/>
  <c r="AI8" i="9"/>
  <c r="AJ8" i="9"/>
  <c r="AK8" i="9"/>
  <c r="AL8" i="9"/>
  <c r="AM8" i="9"/>
  <c r="AN8" i="9"/>
  <c r="AI9" i="9"/>
  <c r="AJ9" i="9"/>
  <c r="AK9" i="9"/>
  <c r="AL9" i="9"/>
  <c r="AM9" i="9"/>
  <c r="AN9" i="9"/>
  <c r="AI10" i="9"/>
  <c r="AJ10" i="9"/>
  <c r="AK10" i="9"/>
  <c r="AL10" i="9"/>
  <c r="AM10" i="9"/>
  <c r="AN10" i="9"/>
  <c r="AI11" i="9"/>
  <c r="AJ11" i="9"/>
  <c r="AK11" i="9"/>
  <c r="AL11" i="9"/>
  <c r="AM11" i="9"/>
  <c r="AN11" i="9"/>
  <c r="AI12" i="9"/>
  <c r="AJ12" i="9"/>
  <c r="AK12" i="9"/>
  <c r="AL12" i="9"/>
  <c r="AM12" i="9"/>
  <c r="AN12" i="9"/>
  <c r="AI13" i="9"/>
  <c r="AJ13" i="9"/>
  <c r="AK13" i="9"/>
  <c r="AL13" i="9"/>
  <c r="AM13" i="9"/>
  <c r="AN13" i="9"/>
  <c r="AI14" i="9"/>
  <c r="AJ14" i="9"/>
  <c r="AK14" i="9"/>
  <c r="AL14" i="9"/>
  <c r="AM14" i="9"/>
  <c r="AN14" i="9"/>
  <c r="AI15" i="9"/>
  <c r="AJ15" i="9"/>
  <c r="AK15" i="9"/>
  <c r="AL15" i="9"/>
  <c r="AM15" i="9"/>
  <c r="AN15" i="9"/>
  <c r="AI16" i="9"/>
  <c r="AJ16" i="9"/>
  <c r="AK16" i="9"/>
  <c r="AL16" i="9"/>
  <c r="AM16" i="9"/>
  <c r="AN16" i="9"/>
  <c r="AI17" i="9"/>
  <c r="AJ17" i="9"/>
  <c r="AK17" i="9"/>
  <c r="AL17" i="9"/>
  <c r="AM17" i="9"/>
  <c r="AN17" i="9"/>
  <c r="AI18" i="9"/>
  <c r="AJ18" i="9"/>
  <c r="AK18" i="9"/>
  <c r="AL18" i="9"/>
  <c r="AM18" i="9"/>
  <c r="AN18" i="9"/>
  <c r="AI19" i="9"/>
  <c r="AJ19" i="9"/>
  <c r="AK19" i="9"/>
  <c r="AL19" i="9"/>
  <c r="AM19" i="9"/>
  <c r="AN19" i="9"/>
  <c r="AI20" i="9"/>
  <c r="AJ20" i="9"/>
  <c r="AK20" i="9"/>
  <c r="AL20" i="9"/>
  <c r="AM20" i="9"/>
  <c r="AN20" i="9"/>
  <c r="AI21" i="9"/>
  <c r="AJ21" i="9"/>
  <c r="AK21" i="9"/>
  <c r="AL21" i="9"/>
  <c r="AM21" i="9"/>
  <c r="AN21" i="9"/>
  <c r="AI22" i="9"/>
  <c r="AJ22" i="9"/>
  <c r="AK22" i="9"/>
  <c r="AL22" i="9"/>
  <c r="AM22" i="9"/>
  <c r="AN22" i="9"/>
  <c r="AI23" i="9"/>
  <c r="AJ23" i="9"/>
  <c r="AK23" i="9"/>
  <c r="AL23" i="9"/>
  <c r="AM23" i="9"/>
  <c r="AN23" i="9"/>
  <c r="AI24" i="9"/>
  <c r="AJ24" i="9"/>
  <c r="AK24" i="9"/>
  <c r="AL24" i="9"/>
  <c r="AM24" i="9"/>
  <c r="AN24" i="9"/>
  <c r="AI25" i="9"/>
  <c r="AJ25" i="9"/>
  <c r="AK25" i="9"/>
  <c r="AL25" i="9"/>
  <c r="AM25" i="9"/>
  <c r="AN25" i="9"/>
  <c r="AI26" i="9"/>
  <c r="AJ26" i="9"/>
  <c r="AK26" i="9"/>
  <c r="AL26" i="9"/>
  <c r="AM26" i="9"/>
  <c r="AN26" i="9"/>
  <c r="AI27" i="9"/>
  <c r="AJ27" i="9"/>
  <c r="AK27" i="9"/>
  <c r="AL27" i="9"/>
  <c r="AM27" i="9"/>
  <c r="AN27" i="9"/>
  <c r="AI28" i="9"/>
  <c r="AJ28" i="9"/>
  <c r="AK28" i="9"/>
  <c r="AL28" i="9"/>
  <c r="AM28" i="9"/>
  <c r="AN28" i="9"/>
  <c r="AI29" i="9"/>
  <c r="AJ29" i="9"/>
  <c r="AK29" i="9"/>
  <c r="AL29" i="9"/>
  <c r="AM29" i="9"/>
  <c r="AN29" i="9"/>
  <c r="AI30" i="9"/>
  <c r="AJ30" i="9"/>
  <c r="AK30" i="9"/>
  <c r="AL30" i="9"/>
  <c r="AM30" i="9"/>
  <c r="AN30" i="9"/>
  <c r="AI31" i="9"/>
  <c r="AJ31" i="9"/>
  <c r="AK31" i="9"/>
  <c r="AL31" i="9"/>
  <c r="AM31" i="9"/>
  <c r="AN31" i="9"/>
  <c r="AI32" i="9"/>
  <c r="AJ32" i="9"/>
  <c r="AK32" i="9"/>
  <c r="AL32" i="9"/>
  <c r="AM32" i="9"/>
  <c r="AN32" i="9"/>
  <c r="AI33" i="9"/>
  <c r="AJ33" i="9"/>
  <c r="AK33" i="9"/>
  <c r="AL33" i="9"/>
  <c r="AM33" i="9"/>
  <c r="AN33" i="9"/>
  <c r="AI34" i="9"/>
  <c r="AJ34" i="9"/>
  <c r="AK34" i="9"/>
  <c r="AL34" i="9"/>
  <c r="AM34" i="9"/>
  <c r="AN34" i="9"/>
  <c r="AI35" i="9"/>
  <c r="AJ35" i="9"/>
  <c r="AK35" i="9"/>
  <c r="AL35" i="9"/>
  <c r="AM35" i="9"/>
  <c r="AN35" i="9"/>
  <c r="AI36" i="9"/>
  <c r="AJ36" i="9"/>
  <c r="AK36" i="9"/>
  <c r="AL36" i="9"/>
  <c r="AM36" i="9"/>
  <c r="AN36" i="9"/>
  <c r="AI37" i="9"/>
  <c r="AJ37" i="9"/>
  <c r="AK37" i="9"/>
  <c r="AL37" i="9"/>
  <c r="AM37" i="9"/>
  <c r="AN37" i="9"/>
  <c r="AI38" i="9"/>
  <c r="AJ38" i="9"/>
  <c r="AK38" i="9"/>
  <c r="AL38" i="9"/>
  <c r="AM38" i="9"/>
  <c r="AN38" i="9"/>
  <c r="AI39" i="9"/>
  <c r="AJ39" i="9"/>
  <c r="AK39" i="9"/>
  <c r="AL39" i="9"/>
  <c r="AM39" i="9"/>
  <c r="AN39" i="9"/>
  <c r="AI40" i="9"/>
  <c r="AJ40" i="9"/>
  <c r="AK40" i="9"/>
  <c r="AL40" i="9"/>
  <c r="AM40" i="9"/>
  <c r="AN40" i="9"/>
  <c r="AI41" i="9"/>
  <c r="AJ41" i="9"/>
  <c r="AK41" i="9"/>
  <c r="AL41" i="9"/>
  <c r="AM41" i="9"/>
  <c r="AN41" i="9"/>
  <c r="AI42" i="9"/>
  <c r="AJ42" i="9"/>
  <c r="AK42" i="9"/>
  <c r="AL42" i="9"/>
  <c r="AM42" i="9"/>
  <c r="AN42" i="9"/>
  <c r="AI43" i="9"/>
  <c r="AJ43" i="9"/>
  <c r="AK43" i="9"/>
  <c r="AL43" i="9"/>
  <c r="AM43" i="9"/>
  <c r="AN43" i="9"/>
  <c r="AI44" i="9"/>
  <c r="AJ44" i="9"/>
  <c r="AK44" i="9"/>
  <c r="AL44" i="9"/>
  <c r="AM44" i="9"/>
  <c r="AN44" i="9"/>
  <c r="AI45" i="9"/>
  <c r="AJ45" i="9"/>
  <c r="AK45" i="9"/>
  <c r="AL45" i="9"/>
  <c r="AM45" i="9"/>
  <c r="AN45" i="9"/>
  <c r="AI46" i="9"/>
  <c r="AJ46" i="9"/>
  <c r="AK46" i="9"/>
  <c r="AL46" i="9"/>
  <c r="AM46" i="9"/>
  <c r="AN46" i="9"/>
  <c r="AI47" i="9"/>
  <c r="AJ47" i="9"/>
  <c r="AK47" i="9"/>
  <c r="AL47" i="9"/>
  <c r="AM47" i="9"/>
  <c r="AN47" i="9"/>
  <c r="AI48" i="9"/>
  <c r="AJ48" i="9"/>
  <c r="AK48" i="9"/>
  <c r="AL48" i="9"/>
  <c r="AM48" i="9"/>
  <c r="AN48" i="9"/>
  <c r="AI49" i="9"/>
  <c r="AJ49" i="9"/>
  <c r="AK49" i="9"/>
  <c r="AL49" i="9"/>
  <c r="AM49" i="9"/>
  <c r="AN49" i="9"/>
  <c r="AI50" i="9"/>
  <c r="AJ50" i="9"/>
  <c r="AK50" i="9"/>
  <c r="AL50" i="9"/>
  <c r="AM50" i="9"/>
  <c r="AN50" i="9"/>
  <c r="AI51" i="9"/>
  <c r="AJ51" i="9"/>
  <c r="AK51" i="9"/>
  <c r="AL51" i="9"/>
  <c r="AM51" i="9"/>
  <c r="AN51" i="9"/>
  <c r="AI52" i="9"/>
  <c r="AJ52" i="9"/>
  <c r="AK52" i="9"/>
  <c r="AL52" i="9"/>
  <c r="AM52" i="9"/>
  <c r="AN52" i="9"/>
  <c r="AI53" i="9"/>
  <c r="AJ53" i="9"/>
  <c r="AK53" i="9"/>
  <c r="AL53" i="9"/>
  <c r="AM53" i="9"/>
  <c r="AN53" i="9"/>
  <c r="AI54" i="9"/>
  <c r="AJ54" i="9"/>
  <c r="AK54" i="9"/>
  <c r="AL54" i="9"/>
  <c r="AM54" i="9"/>
  <c r="AN54" i="9"/>
  <c r="AI55" i="9"/>
  <c r="AJ55" i="9"/>
  <c r="AK55" i="9"/>
  <c r="AL55" i="9"/>
  <c r="AM55" i="9"/>
  <c r="AN55" i="9"/>
  <c r="AI56" i="9"/>
  <c r="AJ56" i="9"/>
  <c r="AK56" i="9"/>
  <c r="AL56" i="9"/>
  <c r="AM56" i="9"/>
  <c r="AN56" i="9"/>
  <c r="AI57" i="9"/>
  <c r="AJ57" i="9"/>
  <c r="AK57" i="9"/>
  <c r="AL57" i="9"/>
  <c r="AM57" i="9"/>
  <c r="AN57" i="9"/>
  <c r="AI58" i="9"/>
  <c r="AJ58" i="9"/>
  <c r="AK58" i="9"/>
  <c r="AL58" i="9"/>
  <c r="AM58" i="9"/>
  <c r="AN58" i="9"/>
  <c r="AI59" i="9"/>
  <c r="AJ59" i="9"/>
  <c r="AK59" i="9"/>
  <c r="AL59" i="9"/>
  <c r="AM59" i="9"/>
  <c r="AN59" i="9"/>
  <c r="AI60" i="9"/>
  <c r="AJ60" i="9"/>
  <c r="AK60" i="9"/>
  <c r="AL60" i="9"/>
  <c r="AM60" i="9"/>
  <c r="AN60" i="9"/>
  <c r="AI61" i="9"/>
  <c r="AJ61" i="9"/>
  <c r="AK61" i="9"/>
  <c r="AL61" i="9"/>
  <c r="AM61" i="9"/>
  <c r="AN61" i="9"/>
  <c r="AI62" i="9"/>
  <c r="AJ62" i="9"/>
  <c r="AK62" i="9"/>
  <c r="AL62" i="9"/>
  <c r="AM62" i="9"/>
  <c r="AN62" i="9"/>
  <c r="AI63" i="9"/>
  <c r="AJ63" i="9"/>
  <c r="AK63" i="9"/>
  <c r="AL63" i="9"/>
  <c r="AM63" i="9"/>
  <c r="AN63" i="9"/>
  <c r="AI64" i="9"/>
  <c r="AJ64" i="9"/>
  <c r="AK64" i="9"/>
  <c r="AL64" i="9"/>
  <c r="AM64" i="9"/>
  <c r="AN64" i="9"/>
  <c r="AI65" i="9"/>
  <c r="AJ65" i="9"/>
  <c r="AK65" i="9"/>
  <c r="AL65" i="9"/>
  <c r="AM65" i="9"/>
  <c r="AN65" i="9"/>
  <c r="AI66" i="9"/>
  <c r="AJ66" i="9"/>
  <c r="AK66" i="9"/>
  <c r="AL66" i="9"/>
  <c r="AM66" i="9"/>
  <c r="AN66" i="9"/>
  <c r="AI67" i="9"/>
  <c r="AJ67" i="9"/>
  <c r="AK67" i="9"/>
  <c r="AL67" i="9"/>
  <c r="AM67" i="9"/>
  <c r="AN67" i="9"/>
  <c r="AI68" i="9"/>
  <c r="AJ68" i="9"/>
  <c r="AK68" i="9"/>
  <c r="AL68" i="9"/>
  <c r="AM68" i="9"/>
  <c r="AN68" i="9"/>
  <c r="AI69" i="9"/>
  <c r="AJ69" i="9"/>
  <c r="AK69" i="9"/>
  <c r="AL69" i="9"/>
  <c r="AM69" i="9"/>
  <c r="AN69" i="9"/>
  <c r="AI70" i="9"/>
  <c r="AJ70" i="9"/>
  <c r="AK70" i="9"/>
  <c r="AL70" i="9"/>
  <c r="AM70" i="9"/>
  <c r="AN70" i="9"/>
  <c r="AI71" i="9"/>
  <c r="AJ71" i="9"/>
  <c r="AK71" i="9"/>
  <c r="AL71" i="9"/>
  <c r="AM71" i="9"/>
  <c r="AN71" i="9"/>
  <c r="AI72" i="9"/>
  <c r="AJ72" i="9"/>
  <c r="AK72" i="9"/>
  <c r="AL72" i="9"/>
  <c r="AM72" i="9"/>
  <c r="AN72" i="9"/>
  <c r="AI73" i="9"/>
  <c r="AJ73" i="9"/>
  <c r="AK73" i="9"/>
  <c r="AL73" i="9"/>
  <c r="AM73" i="9"/>
  <c r="AN73" i="9"/>
  <c r="AI74" i="9"/>
  <c r="AJ74" i="9"/>
  <c r="AK74" i="9"/>
  <c r="AL74" i="9"/>
  <c r="AM74" i="9"/>
  <c r="AN74" i="9"/>
  <c r="AI75" i="9"/>
  <c r="AJ75" i="9"/>
  <c r="AK75" i="9"/>
  <c r="AL75" i="9"/>
  <c r="AM75" i="9"/>
  <c r="AN75" i="9"/>
  <c r="AI76" i="9"/>
  <c r="AJ76" i="9"/>
  <c r="AK76" i="9"/>
  <c r="AL76" i="9"/>
  <c r="AM76" i="9"/>
  <c r="AN76" i="9"/>
  <c r="AI77" i="9"/>
  <c r="AJ77" i="9"/>
  <c r="AK77" i="9"/>
  <c r="AL77" i="9"/>
  <c r="AM77" i="9"/>
  <c r="AN77" i="9"/>
  <c r="AI78" i="9"/>
  <c r="AJ78" i="9"/>
  <c r="AK78" i="9"/>
  <c r="AL78" i="9"/>
  <c r="AM78" i="9"/>
  <c r="AN78" i="9"/>
  <c r="AI79" i="9"/>
  <c r="AJ79" i="9"/>
  <c r="AK79" i="9"/>
  <c r="AL79" i="9"/>
  <c r="AM79" i="9"/>
  <c r="AN79" i="9"/>
  <c r="AI80" i="9"/>
  <c r="AJ80" i="9"/>
  <c r="AK80" i="9"/>
  <c r="AL80" i="9"/>
  <c r="AM80" i="9"/>
  <c r="AN80" i="9"/>
  <c r="AI81" i="9"/>
  <c r="AJ81" i="9"/>
  <c r="AK81" i="9"/>
  <c r="AL81" i="9"/>
  <c r="AM81" i="9"/>
  <c r="AN81" i="9"/>
  <c r="AI82" i="9"/>
  <c r="AJ82" i="9"/>
  <c r="AK82" i="9"/>
  <c r="AL82" i="9"/>
  <c r="AM82" i="9"/>
  <c r="AN82" i="9"/>
  <c r="AI83" i="9"/>
  <c r="AJ83" i="9"/>
  <c r="AK83" i="9"/>
  <c r="AL83" i="9"/>
  <c r="AM83" i="9"/>
  <c r="AN83" i="9"/>
  <c r="AI84" i="9"/>
  <c r="AJ84" i="9"/>
  <c r="AK84" i="9"/>
  <c r="AL84" i="9"/>
  <c r="AM84" i="9"/>
  <c r="AN84" i="9"/>
  <c r="AI85" i="9"/>
  <c r="AJ85" i="9"/>
  <c r="AK85" i="9"/>
  <c r="AL85" i="9"/>
  <c r="AM85" i="9"/>
  <c r="AN85" i="9"/>
  <c r="AI86" i="9"/>
  <c r="AJ86" i="9"/>
  <c r="AK86" i="9"/>
  <c r="AL86" i="9"/>
  <c r="AM86" i="9"/>
  <c r="AN86" i="9"/>
  <c r="AI87" i="9"/>
  <c r="AJ87" i="9"/>
  <c r="AK87" i="9"/>
  <c r="AL87" i="9"/>
  <c r="AM87" i="9"/>
  <c r="AN87" i="9"/>
  <c r="AI88" i="9"/>
  <c r="AJ88" i="9"/>
  <c r="AK88" i="9"/>
  <c r="AL88" i="9"/>
  <c r="AM88" i="9"/>
  <c r="AN88" i="9"/>
  <c r="AI89" i="9"/>
  <c r="AJ89" i="9"/>
  <c r="AK89" i="9"/>
  <c r="AL89" i="9"/>
  <c r="AM89" i="9"/>
  <c r="AN89" i="9"/>
  <c r="AI90" i="9"/>
  <c r="AJ90" i="9"/>
  <c r="AK90" i="9"/>
  <c r="AL90" i="9"/>
  <c r="AM90" i="9"/>
  <c r="AN90" i="9"/>
  <c r="AI91" i="9"/>
  <c r="AJ91" i="9"/>
  <c r="AK91" i="9"/>
  <c r="AL91" i="9"/>
  <c r="AM91" i="9"/>
  <c r="AN91" i="9"/>
  <c r="AI92" i="9"/>
  <c r="AJ92" i="9"/>
  <c r="AK92" i="9"/>
  <c r="AL92" i="9"/>
  <c r="AM92" i="9"/>
  <c r="AN92" i="9"/>
  <c r="AI93" i="9"/>
  <c r="AJ93" i="9"/>
  <c r="AK93" i="9"/>
  <c r="AL93" i="9"/>
  <c r="AM93" i="9"/>
  <c r="AN93" i="9"/>
  <c r="AI94" i="9"/>
  <c r="AJ94" i="9"/>
  <c r="AK94" i="9"/>
  <c r="AL94" i="9"/>
  <c r="AM94" i="9"/>
  <c r="AN94" i="9"/>
  <c r="AI95" i="9"/>
  <c r="AJ95" i="9"/>
  <c r="AK95" i="9"/>
  <c r="AL95" i="9"/>
  <c r="AM95" i="9"/>
  <c r="AN95" i="9"/>
  <c r="AI96" i="9"/>
  <c r="AJ96" i="9"/>
  <c r="AK96" i="9"/>
  <c r="AL96" i="9"/>
  <c r="AM96" i="9"/>
  <c r="AN96" i="9"/>
  <c r="AI97" i="9"/>
  <c r="AJ97" i="9"/>
  <c r="AK97" i="9"/>
  <c r="AL97" i="9"/>
  <c r="AM97" i="9"/>
  <c r="AN97" i="9"/>
  <c r="AI98" i="9"/>
  <c r="AJ98" i="9"/>
  <c r="AK98" i="9"/>
  <c r="AL98" i="9"/>
  <c r="AM98" i="9"/>
  <c r="AN98" i="9"/>
  <c r="AI99" i="9"/>
  <c r="AJ99" i="9"/>
  <c r="AK99" i="9"/>
  <c r="AL99" i="9"/>
  <c r="AM99" i="9"/>
  <c r="AN99" i="9"/>
  <c r="AJ2" i="9"/>
  <c r="AK2" i="9"/>
  <c r="AL2" i="9"/>
  <c r="AM2" i="9"/>
  <c r="AN2" i="9"/>
  <c r="AJ1" i="9"/>
  <c r="AK1" i="9"/>
  <c r="AL1" i="9"/>
  <c r="AM1" i="9"/>
  <c r="AN1" i="9"/>
  <c r="AI1" i="9"/>
  <c r="AI2" i="9"/>
  <c r="AA3" i="9"/>
  <c r="AA4" i="9" s="1"/>
  <c r="AA5" i="9" s="1"/>
  <c r="AA6" i="9" s="1"/>
  <c r="AA7" i="9" s="1"/>
  <c r="AA8" i="9" s="1"/>
  <c r="AA9" i="9" s="1"/>
  <c r="AA10" i="9" s="1"/>
  <c r="AA11" i="9" s="1"/>
  <c r="AA12" i="9" s="1"/>
  <c r="AA13" i="9" s="1"/>
  <c r="AA14" i="9" s="1"/>
  <c r="AA15" i="9" s="1"/>
  <c r="AA16" i="9" s="1"/>
  <c r="AA17" i="9" s="1"/>
  <c r="AA18" i="9" s="1"/>
  <c r="AA19" i="9" s="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A52" i="9" s="1"/>
  <c r="AA53" i="9" s="1"/>
  <c r="AA54" i="9" s="1"/>
  <c r="AA55" i="9" s="1"/>
  <c r="AA56" i="9" s="1"/>
  <c r="AA57" i="9" s="1"/>
  <c r="AA58" i="9" s="1"/>
  <c r="AA59" i="9" s="1"/>
  <c r="AA60" i="9" s="1"/>
  <c r="AA61" i="9" s="1"/>
  <c r="AA62" i="9" s="1"/>
  <c r="AA63" i="9" s="1"/>
  <c r="AA64" i="9" s="1"/>
  <c r="AA65" i="9" s="1"/>
  <c r="AA66" i="9" s="1"/>
  <c r="AA67" i="9" s="1"/>
  <c r="AA68" i="9" s="1"/>
  <c r="AA69" i="9" s="1"/>
  <c r="AA70" i="9" s="1"/>
  <c r="AA71" i="9" s="1"/>
  <c r="AA72" i="9" s="1"/>
  <c r="AA73" i="9" s="1"/>
  <c r="AA74" i="9" s="1"/>
  <c r="AA75" i="9" s="1"/>
  <c r="AA76" i="9" s="1"/>
  <c r="AA77" i="9" s="1"/>
  <c r="AA78" i="9" s="1"/>
  <c r="AA79" i="9" s="1"/>
  <c r="AA80" i="9" s="1"/>
  <c r="AA81" i="9" s="1"/>
  <c r="AA82" i="9" s="1"/>
  <c r="AA83" i="9" s="1"/>
  <c r="AA84" i="9" s="1"/>
  <c r="AA85" i="9" s="1"/>
  <c r="AA86" i="9" s="1"/>
  <c r="AA87" i="9" s="1"/>
  <c r="AA88" i="9" s="1"/>
  <c r="AA89" i="9" s="1"/>
  <c r="AA90" i="9" s="1"/>
  <c r="AA91" i="9" s="1"/>
  <c r="AA92" i="9" s="1"/>
  <c r="AA93" i="9" s="1"/>
  <c r="AA94" i="9" s="1"/>
  <c r="AA95" i="9" s="1"/>
  <c r="AA96" i="9" s="1"/>
  <c r="AA97" i="9" s="1"/>
  <c r="AA98" i="9" s="1"/>
  <c r="AA99" i="9" s="1"/>
  <c r="AA100" i="9" s="1"/>
  <c r="AA101" i="9" s="1"/>
  <c r="AA102" i="9" s="1"/>
  <c r="AA103" i="9" s="1"/>
  <c r="AA104" i="9" s="1"/>
  <c r="AA105" i="9" s="1"/>
  <c r="AA106" i="9" s="1"/>
  <c r="AA107" i="9" s="1"/>
  <c r="AA108" i="9" s="1"/>
  <c r="AA109" i="9" s="1"/>
  <c r="AA110" i="9" s="1"/>
  <c r="AA111" i="9" s="1"/>
  <c r="AA112" i="9" s="1"/>
  <c r="AA113" i="9" s="1"/>
  <c r="AA114" i="9" s="1"/>
  <c r="AA115" i="9" s="1"/>
  <c r="AA116" i="9" s="1"/>
  <c r="AA117" i="9" s="1"/>
  <c r="J100" i="9"/>
  <c r="J99" i="9"/>
  <c r="J98" i="9"/>
  <c r="J97" i="9"/>
  <c r="J96" i="9"/>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B67" i="9"/>
  <c r="J67" i="9" s="1"/>
  <c r="B66" i="9"/>
  <c r="J66" i="9" s="1"/>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J2" i="9"/>
  <c r="AK25" i="8"/>
  <c r="AK3" i="8"/>
  <c r="AK4" i="8"/>
  <c r="AK5" i="8"/>
  <c r="AK6" i="8"/>
  <c r="AK7" i="8"/>
  <c r="AK8" i="8"/>
  <c r="AK9" i="8"/>
  <c r="AK10" i="8"/>
  <c r="AK11" i="8"/>
  <c r="AK12" i="8"/>
  <c r="AK13" i="8"/>
  <c r="AK14" i="8"/>
  <c r="AK15" i="8"/>
  <c r="AK16" i="8"/>
  <c r="AK17" i="8"/>
  <c r="AK18" i="8"/>
  <c r="AK19" i="8"/>
  <c r="AK20" i="8"/>
  <c r="AK21" i="8"/>
  <c r="AK22" i="8"/>
  <c r="AK23" i="8"/>
  <c r="AK24"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2" i="8"/>
  <c r="B67" i="8"/>
  <c r="AK67" i="8" s="1"/>
  <c r="B66" i="8"/>
  <c r="AK66" i="8" s="1"/>
  <c r="B67" i="7"/>
  <c r="B66" i="7"/>
  <c r="V56" i="13" l="1"/>
  <c r="V40" i="13"/>
  <c r="V47" i="13"/>
  <c r="V37" i="13"/>
  <c r="V29" i="13"/>
  <c r="V23" i="13"/>
  <c r="V62" i="13"/>
  <c r="V99" i="13"/>
  <c r="V106" i="13"/>
  <c r="V117" i="13"/>
  <c r="V88" i="13"/>
  <c r="V116" i="13"/>
  <c r="V67" i="13"/>
  <c r="V60" i="13"/>
  <c r="V48" i="13"/>
  <c r="V74" i="13"/>
  <c r="V36" i="13"/>
  <c r="V46" i="13"/>
  <c r="V105" i="13"/>
  <c r="V85" i="13"/>
  <c r="V84" i="13"/>
  <c r="V86" i="13"/>
  <c r="V79" i="13"/>
  <c r="V94" i="13"/>
  <c r="V73" i="13"/>
  <c r="V87" i="13"/>
  <c r="V53" i="13"/>
  <c r="V52" i="13"/>
  <c r="V81" i="13"/>
  <c r="V45" i="13"/>
  <c r="V64" i="13"/>
  <c r="V44" i="13"/>
  <c r="V55" i="13"/>
  <c r="V51" i="13"/>
  <c r="V43" i="13"/>
  <c r="V38" i="13"/>
  <c r="V57" i="13"/>
  <c r="V72" i="13"/>
  <c r="V71" i="13"/>
  <c r="V101" i="13"/>
  <c r="V68" i="13"/>
  <c r="V83" i="13"/>
  <c r="V113" i="13"/>
  <c r="V92" i="13"/>
  <c r="V98" i="13"/>
  <c r="V32" i="13"/>
  <c r="V70" i="13"/>
  <c r="V63" i="13"/>
  <c r="V93" i="13"/>
  <c r="V59" i="13"/>
  <c r="V65" i="13"/>
  <c r="V95" i="13"/>
  <c r="V61" i="13"/>
  <c r="V31" i="13"/>
  <c r="V30" i="13"/>
  <c r="V27" i="13"/>
  <c r="V24" i="13"/>
  <c r="V54" i="13"/>
  <c r="V50" i="13"/>
  <c r="V34" i="13"/>
  <c r="V109" i="13"/>
  <c r="V112" i="13"/>
  <c r="V107" i="13"/>
  <c r="V97" i="13"/>
  <c r="V110" i="13"/>
  <c r="V58" i="13"/>
  <c r="V89" i="13"/>
  <c r="V104" i="13"/>
  <c r="V103" i="13"/>
  <c r="V90" i="13"/>
  <c r="V69" i="13"/>
  <c r="V100" i="13"/>
  <c r="V115" i="13"/>
  <c r="V102" i="13"/>
  <c r="V49" i="13"/>
  <c r="V111" i="13"/>
  <c r="V77" i="13"/>
  <c r="V80" i="13"/>
  <c r="V75" i="13"/>
  <c r="V33" i="13"/>
  <c r="V114" i="13"/>
  <c r="V108" i="13"/>
  <c r="V66" i="13"/>
  <c r="V96" i="13"/>
  <c r="V82" i="13"/>
  <c r="V78" i="13"/>
  <c r="V28" i="13"/>
  <c r="V42" i="13"/>
  <c r="V39" i="13"/>
  <c r="V76" i="13"/>
  <c r="V91" i="13"/>
  <c r="V26" i="13"/>
  <c r="B6" i="13"/>
  <c r="G3" i="13"/>
  <c r="F4" i="13"/>
  <c r="D6" i="13"/>
  <c r="I4" i="13" s="1"/>
  <c r="G4" i="13"/>
  <c r="C4" i="13"/>
  <c r="H3" i="13" s="1"/>
  <c r="E4" i="13"/>
  <c r="J3" i="13"/>
  <c r="U19" i="11"/>
  <c r="P20" i="11"/>
  <c r="R21" i="11"/>
  <c r="S20" i="11"/>
  <c r="X19" i="11"/>
  <c r="Q20" i="11"/>
  <c r="V19" i="11"/>
  <c r="W19" i="11"/>
  <c r="Y19" i="11"/>
  <c r="T20" i="11"/>
  <c r="E202" i="12"/>
  <c r="D203" i="12"/>
  <c r="E28" i="12"/>
  <c r="D29" i="12"/>
  <c r="AD67" i="10"/>
  <c r="AD68" i="10" s="1"/>
  <c r="AD69" i="10" s="1"/>
  <c r="AD70" i="10" s="1"/>
  <c r="AD71" i="10" s="1"/>
  <c r="AD72" i="10" s="1"/>
  <c r="AD73" i="10" s="1"/>
  <c r="AD74" i="10" s="1"/>
  <c r="AD75" i="10" s="1"/>
  <c r="AD76" i="10" s="1"/>
  <c r="AD77" i="10" s="1"/>
  <c r="AD78" i="10" s="1"/>
  <c r="AD79" i="10" s="1"/>
  <c r="AD80" i="10" s="1"/>
  <c r="AD81" i="10" s="1"/>
  <c r="AD82" i="10" s="1"/>
  <c r="AD83" i="10" s="1"/>
  <c r="AD84" i="10" s="1"/>
  <c r="AD85" i="10" s="1"/>
  <c r="AD86" i="10" s="1"/>
  <c r="AD87" i="10" s="1"/>
  <c r="AD88" i="10" s="1"/>
  <c r="AD89" i="10" s="1"/>
  <c r="AD90" i="10" s="1"/>
  <c r="AD91" i="10" s="1"/>
  <c r="AD92" i="10" s="1"/>
  <c r="AD93" i="10" s="1"/>
  <c r="AD94" i="10" s="1"/>
  <c r="AD95" i="10" s="1"/>
  <c r="AD96" i="10" s="1"/>
  <c r="AD97" i="10" s="1"/>
  <c r="AD98" i="10" s="1"/>
  <c r="AD99" i="10" s="1"/>
  <c r="AD100" i="10" s="1"/>
  <c r="AD101" i="10" s="1"/>
  <c r="AD102" i="10" s="1"/>
  <c r="AD103" i="10" s="1"/>
  <c r="AD104" i="10" s="1"/>
  <c r="AD105" i="10" s="1"/>
  <c r="AD106" i="10" s="1"/>
  <c r="AD107" i="10" s="1"/>
  <c r="AD108" i="10" s="1"/>
  <c r="AD109" i="10" s="1"/>
  <c r="AD110" i="10" s="1"/>
  <c r="AD111" i="10" s="1"/>
  <c r="AD112" i="10" s="1"/>
  <c r="AD113" i="10" s="1"/>
  <c r="AD114" i="10" s="1"/>
  <c r="AD115" i="10" s="1"/>
  <c r="AD116" i="10" s="1"/>
  <c r="AD117" i="10" s="1"/>
  <c r="O103" i="10"/>
  <c r="AC103" i="10" s="1"/>
  <c r="A104" i="10"/>
  <c r="GP2" i="5"/>
  <c r="GM2" i="5"/>
  <c r="GM2" i="4"/>
  <c r="GP2" i="4"/>
  <c r="E5" i="13" l="1"/>
  <c r="K3" i="13"/>
  <c r="P3" i="13" s="1"/>
  <c r="F5" i="13"/>
  <c r="B7" i="13"/>
  <c r="O3" i="13"/>
  <c r="C5" i="13"/>
  <c r="D7" i="13"/>
  <c r="R22" i="11"/>
  <c r="T21" i="11"/>
  <c r="Y20" i="11"/>
  <c r="S21" i="11"/>
  <c r="X20" i="11"/>
  <c r="P21" i="11"/>
  <c r="U20" i="11"/>
  <c r="Q21" i="11"/>
  <c r="V20" i="11"/>
  <c r="W20" i="11"/>
  <c r="E203" i="12"/>
  <c r="D204" i="12"/>
  <c r="D30" i="12"/>
  <c r="E29" i="12"/>
  <c r="O104" i="10"/>
  <c r="AC104" i="10" s="1"/>
  <c r="A105" i="10"/>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D9" i="1"/>
  <c r="CE9" i="1"/>
  <c r="CF9" i="1"/>
  <c r="CG9" i="1"/>
  <c r="CH9" i="1"/>
  <c r="CI9" i="1"/>
  <c r="CJ9" i="1"/>
  <c r="CK9" i="1"/>
  <c r="CL9" i="1"/>
  <c r="CM9" i="1"/>
  <c r="CN9" i="1"/>
  <c r="CO9" i="1"/>
  <c r="CP9" i="1"/>
  <c r="CQ9" i="1"/>
  <c r="CR9" i="1"/>
  <c r="CS9" i="1"/>
  <c r="CT9" i="1"/>
  <c r="CU9" i="1"/>
  <c r="CV9" i="1"/>
  <c r="CW9" i="1"/>
  <c r="CX9" i="1"/>
  <c r="CY9" i="1"/>
  <c r="CZ9" i="1"/>
  <c r="DA9" i="1"/>
  <c r="DB9" i="1"/>
  <c r="DC9" i="1"/>
  <c r="DD9" i="1"/>
  <c r="DE9" i="1"/>
  <c r="DF9" i="1"/>
  <c r="DG9" i="1"/>
  <c r="DH9" i="1"/>
  <c r="DI9" i="1"/>
  <c r="DJ9" i="1"/>
  <c r="DK9" i="1"/>
  <c r="DL9" i="1"/>
  <c r="DM9" i="1"/>
  <c r="C7"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CX7" i="1"/>
  <c r="CY7" i="1"/>
  <c r="CZ7" i="1"/>
  <c r="DA7" i="1"/>
  <c r="DB7" i="1"/>
  <c r="DC7" i="1"/>
  <c r="DD7" i="1"/>
  <c r="DE7" i="1"/>
  <c r="DF7" i="1"/>
  <c r="DG7" i="1"/>
  <c r="DH7" i="1"/>
  <c r="DI7" i="1"/>
  <c r="DJ7" i="1"/>
  <c r="DK7" i="1"/>
  <c r="DL7" i="1"/>
  <c r="DM7" i="1"/>
  <c r="B9" i="1"/>
  <c r="B7" i="1"/>
  <c r="C1" i="1"/>
  <c r="D1" i="1" s="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BY1" i="1" s="1"/>
  <c r="BZ1" i="1" s="1"/>
  <c r="CA1" i="1" s="1"/>
  <c r="CB1" i="1" s="1"/>
  <c r="CC1" i="1" s="1"/>
  <c r="CD1" i="1" s="1"/>
  <c r="CE1" i="1" s="1"/>
  <c r="CF1" i="1" s="1"/>
  <c r="CG1" i="1" s="1"/>
  <c r="CH1" i="1" s="1"/>
  <c r="CI1" i="1" s="1"/>
  <c r="CJ1" i="1" s="1"/>
  <c r="CK1" i="1" s="1"/>
  <c r="CL1" i="1" s="1"/>
  <c r="CM1" i="1" s="1"/>
  <c r="CN1" i="1" s="1"/>
  <c r="CO1" i="1" s="1"/>
  <c r="CP1" i="1" s="1"/>
  <c r="CQ1" i="1" s="1"/>
  <c r="CR1" i="1" s="1"/>
  <c r="CS1" i="1" s="1"/>
  <c r="CT1" i="1" s="1"/>
  <c r="CU1" i="1" s="1"/>
  <c r="CV1" i="1" s="1"/>
  <c r="CW1" i="1" s="1"/>
  <c r="CX1" i="1" s="1"/>
  <c r="CY1" i="1" s="1"/>
  <c r="CZ1" i="1" s="1"/>
  <c r="DA1" i="1" s="1"/>
  <c r="DB1" i="1" s="1"/>
  <c r="DC1" i="1" s="1"/>
  <c r="DD1" i="1" s="1"/>
  <c r="DE1" i="1" s="1"/>
  <c r="DF1" i="1" s="1"/>
  <c r="DG1" i="1" s="1"/>
  <c r="DH1" i="1" s="1"/>
  <c r="DI1" i="1" s="1"/>
  <c r="DJ1" i="1" s="1"/>
  <c r="DK1" i="1" s="1"/>
  <c r="DL1" i="1" s="1"/>
  <c r="DM1" i="1" s="1"/>
  <c r="N3" i="13" l="1"/>
  <c r="M3" i="13"/>
  <c r="L3" i="13"/>
  <c r="C6" i="13"/>
  <c r="H4" i="13"/>
  <c r="B8" i="13"/>
  <c r="G5" i="13"/>
  <c r="G6" i="13"/>
  <c r="D8" i="13"/>
  <c r="I5" i="13"/>
  <c r="I6" i="13"/>
  <c r="F6" i="13"/>
  <c r="K4" i="13"/>
  <c r="E6" i="13"/>
  <c r="P22" i="11"/>
  <c r="U21" i="11"/>
  <c r="T22" i="11"/>
  <c r="Y21" i="11"/>
  <c r="Q22" i="11"/>
  <c r="V21" i="11"/>
  <c r="S22" i="11"/>
  <c r="X21" i="11"/>
  <c r="W21" i="11"/>
  <c r="E204" i="12"/>
  <c r="D205" i="12"/>
  <c r="E30" i="12"/>
  <c r="D31" i="12"/>
  <c r="O105" i="10"/>
  <c r="AC105" i="10" s="1"/>
  <c r="A106" i="10"/>
  <c r="E7" i="13" l="1"/>
  <c r="J4" i="13"/>
  <c r="O4" i="13" s="1"/>
  <c r="F7" i="13"/>
  <c r="D9" i="13"/>
  <c r="B9" i="13"/>
  <c r="C7" i="13"/>
  <c r="Y22" i="11"/>
  <c r="S23" i="11"/>
  <c r="X22" i="11"/>
  <c r="U22" i="11"/>
  <c r="V22" i="11"/>
  <c r="W22" i="11"/>
  <c r="E205" i="12"/>
  <c r="D206" i="12"/>
  <c r="D32" i="12"/>
  <c r="E31" i="12"/>
  <c r="O106" i="10"/>
  <c r="AC106" i="10" s="1"/>
  <c r="A107" i="10"/>
  <c r="P4" i="13" l="1"/>
  <c r="L4" i="13"/>
  <c r="F8" i="13"/>
  <c r="K5" i="13"/>
  <c r="E8" i="13"/>
  <c r="J6" i="13" s="1"/>
  <c r="J5" i="13"/>
  <c r="B10" i="13"/>
  <c r="G7" i="13"/>
  <c r="D10" i="13"/>
  <c r="N4" i="13"/>
  <c r="K6" i="13"/>
  <c r="C8" i="13"/>
  <c r="H5" i="13"/>
  <c r="I7" i="13"/>
  <c r="M4" i="13"/>
  <c r="S24" i="11"/>
  <c r="X23" i="11"/>
  <c r="Y23" i="11"/>
  <c r="W23" i="11"/>
  <c r="U23" i="11"/>
  <c r="V23" i="11"/>
  <c r="E206" i="12"/>
  <c r="D207" i="12"/>
  <c r="E32" i="12"/>
  <c r="D33" i="12"/>
  <c r="O107" i="10"/>
  <c r="AC107" i="10" s="1"/>
  <c r="A108" i="10"/>
  <c r="C9" i="13" l="1"/>
  <c r="H6" i="13"/>
  <c r="O5" i="13"/>
  <c r="P5" i="13"/>
  <c r="O6" i="13"/>
  <c r="M5" i="13"/>
  <c r="N5" i="13"/>
  <c r="L5" i="13"/>
  <c r="P6" i="13"/>
  <c r="D11" i="13"/>
  <c r="I8" i="13"/>
  <c r="B11" i="13"/>
  <c r="G8" i="13"/>
  <c r="E9" i="13"/>
  <c r="F9" i="13"/>
  <c r="S25" i="11"/>
  <c r="X24" i="11"/>
  <c r="V24" i="11"/>
  <c r="W24" i="11"/>
  <c r="Y24" i="11"/>
  <c r="U24" i="11"/>
  <c r="E207" i="12"/>
  <c r="D208" i="12"/>
  <c r="D34" i="12"/>
  <c r="E33" i="12"/>
  <c r="O108" i="10"/>
  <c r="AC108" i="10" s="1"/>
  <c r="A109" i="10"/>
  <c r="F10" i="13" l="1"/>
  <c r="K8" i="13" s="1"/>
  <c r="K7" i="13"/>
  <c r="E10" i="13"/>
  <c r="J7" i="13"/>
  <c r="B12" i="13"/>
  <c r="G10" i="13" s="1"/>
  <c r="G9" i="13"/>
  <c r="D12" i="13"/>
  <c r="I9" i="13"/>
  <c r="C10" i="13"/>
  <c r="H7" i="13"/>
  <c r="I10" i="13"/>
  <c r="M6" i="13"/>
  <c r="N6" i="13"/>
  <c r="L6" i="13"/>
  <c r="S26" i="11"/>
  <c r="X25" i="11"/>
  <c r="W25" i="11"/>
  <c r="U25" i="11"/>
  <c r="Y25" i="11"/>
  <c r="V25" i="11"/>
  <c r="E208" i="12"/>
  <c r="D209" i="12"/>
  <c r="E34" i="12"/>
  <c r="D35" i="12"/>
  <c r="O109" i="10"/>
  <c r="AC109" i="10" s="1"/>
  <c r="A110" i="10"/>
  <c r="O7" i="13" l="1"/>
  <c r="E11" i="13"/>
  <c r="J9" i="13" s="1"/>
  <c r="F11" i="13"/>
  <c r="M7" i="13"/>
  <c r="N7" i="13"/>
  <c r="L7" i="13"/>
  <c r="P7" i="13"/>
  <c r="J8" i="13"/>
  <c r="O8" i="13" s="1"/>
  <c r="K9" i="13"/>
  <c r="C11" i="13"/>
  <c r="H8" i="13"/>
  <c r="P8" i="13" s="1"/>
  <c r="D13" i="13"/>
  <c r="B13" i="13"/>
  <c r="S27" i="11"/>
  <c r="X26" i="11"/>
  <c r="V26" i="11"/>
  <c r="Y26" i="11"/>
  <c r="W26" i="11"/>
  <c r="U26" i="11"/>
  <c r="E209" i="12"/>
  <c r="D210" i="12"/>
  <c r="D36" i="12"/>
  <c r="E35" i="12"/>
  <c r="O110" i="10"/>
  <c r="AC110" i="10" s="1"/>
  <c r="A111" i="10"/>
  <c r="D14" i="13" l="1"/>
  <c r="I11" i="13"/>
  <c r="E12" i="13"/>
  <c r="B14" i="13"/>
  <c r="G11" i="13"/>
  <c r="M8" i="13"/>
  <c r="N8" i="13"/>
  <c r="L8" i="13"/>
  <c r="F12" i="13"/>
  <c r="C12" i="13"/>
  <c r="H10" i="13"/>
  <c r="H9" i="13"/>
  <c r="S28" i="11"/>
  <c r="X27" i="11"/>
  <c r="W27" i="11"/>
  <c r="V27" i="11"/>
  <c r="U27" i="11"/>
  <c r="Y27" i="11"/>
  <c r="E210" i="12"/>
  <c r="D211" i="12"/>
  <c r="E36" i="12"/>
  <c r="D37" i="12"/>
  <c r="O111" i="10"/>
  <c r="AC111" i="10" s="1"/>
  <c r="A112" i="10"/>
  <c r="M9" i="13" l="1"/>
  <c r="N9" i="13"/>
  <c r="L9" i="13"/>
  <c r="C13" i="13"/>
  <c r="O9" i="13"/>
  <c r="B15" i="13"/>
  <c r="G12" i="13"/>
  <c r="H11" i="13"/>
  <c r="F13" i="13"/>
  <c r="K11" i="13" s="1"/>
  <c r="K10" i="13"/>
  <c r="L10" i="13" s="1"/>
  <c r="G13" i="13"/>
  <c r="E13" i="13"/>
  <c r="J11" i="13" s="1"/>
  <c r="N11" i="13" s="1"/>
  <c r="J10" i="13"/>
  <c r="D15" i="13"/>
  <c r="I12" i="13"/>
  <c r="P9" i="13"/>
  <c r="S29" i="11"/>
  <c r="X28" i="11"/>
  <c r="V28" i="11"/>
  <c r="W28" i="11"/>
  <c r="Y28" i="11"/>
  <c r="U28" i="11"/>
  <c r="E211" i="12"/>
  <c r="D212" i="12"/>
  <c r="D38" i="12"/>
  <c r="E37" i="12"/>
  <c r="O112" i="10"/>
  <c r="AC112" i="10" s="1"/>
  <c r="A113" i="10"/>
  <c r="O10" i="13" l="1"/>
  <c r="M10" i="13"/>
  <c r="M11" i="13"/>
  <c r="O11" i="13"/>
  <c r="E14" i="13"/>
  <c r="P11" i="13"/>
  <c r="L11" i="13"/>
  <c r="P10" i="13"/>
  <c r="F14" i="13"/>
  <c r="N10" i="13"/>
  <c r="B16" i="13"/>
  <c r="G14" i="13"/>
  <c r="C14" i="13"/>
  <c r="D16" i="13"/>
  <c r="I14" i="13" s="1"/>
  <c r="I13" i="13"/>
  <c r="S30" i="11"/>
  <c r="X29" i="11"/>
  <c r="Y29" i="11"/>
  <c r="V29" i="11"/>
  <c r="U29" i="11"/>
  <c r="W29" i="11"/>
  <c r="E212" i="12"/>
  <c r="D213" i="12"/>
  <c r="E38" i="12"/>
  <c r="D39" i="12"/>
  <c r="O113" i="10"/>
  <c r="AC113" i="10" s="1"/>
  <c r="A114" i="10"/>
  <c r="C15" i="13" l="1"/>
  <c r="B17" i="13"/>
  <c r="F15" i="13"/>
  <c r="K12" i="13"/>
  <c r="D17" i="13"/>
  <c r="E15" i="13"/>
  <c r="J12" i="13"/>
  <c r="O12" i="13" s="1"/>
  <c r="H12" i="13"/>
  <c r="S31" i="11"/>
  <c r="X30" i="11"/>
  <c r="V30" i="11"/>
  <c r="Y30" i="11"/>
  <c r="W30" i="11"/>
  <c r="U30" i="11"/>
  <c r="E213" i="12"/>
  <c r="D214" i="12"/>
  <c r="D40" i="12"/>
  <c r="E39" i="12"/>
  <c r="O114" i="10"/>
  <c r="AC114" i="10" s="1"/>
  <c r="A115" i="10"/>
  <c r="M12" i="13" l="1"/>
  <c r="L12" i="13"/>
  <c r="N12" i="13"/>
  <c r="E16" i="13"/>
  <c r="P12" i="13"/>
  <c r="J14" i="13"/>
  <c r="D18" i="13"/>
  <c r="I15" i="13"/>
  <c r="C16" i="13"/>
  <c r="H13" i="13"/>
  <c r="B18" i="13"/>
  <c r="G15" i="13"/>
  <c r="I16" i="13"/>
  <c r="J13" i="13"/>
  <c r="F16" i="13"/>
  <c r="K13" i="13"/>
  <c r="S32" i="11"/>
  <c r="X31" i="11"/>
  <c r="Y31" i="11"/>
  <c r="W31" i="11"/>
  <c r="V31" i="11"/>
  <c r="U31" i="11"/>
  <c r="E214" i="12"/>
  <c r="D215" i="12"/>
  <c r="E40" i="12"/>
  <c r="D41" i="12"/>
  <c r="O115" i="10"/>
  <c r="AC115" i="10" s="1"/>
  <c r="A116" i="10"/>
  <c r="P13" i="13" l="1"/>
  <c r="G17" i="13"/>
  <c r="G16" i="13"/>
  <c r="F17" i="13"/>
  <c r="K14" i="13"/>
  <c r="M13" i="13"/>
  <c r="L13" i="13"/>
  <c r="N13" i="13"/>
  <c r="O13" i="13"/>
  <c r="D19" i="13"/>
  <c r="I17" i="13"/>
  <c r="B19" i="13"/>
  <c r="C17" i="13"/>
  <c r="H15" i="13" s="1"/>
  <c r="H14" i="13"/>
  <c r="E17" i="13"/>
  <c r="S33" i="11"/>
  <c r="X32" i="11"/>
  <c r="V32" i="11"/>
  <c r="U32" i="11"/>
  <c r="W32" i="11"/>
  <c r="Y32" i="11"/>
  <c r="E215" i="12"/>
  <c r="D216" i="12"/>
  <c r="D42" i="12"/>
  <c r="E41" i="12"/>
  <c r="O116" i="10"/>
  <c r="AC116" i="10" s="1"/>
  <c r="A117" i="10"/>
  <c r="F18" i="13" l="1"/>
  <c r="K15" i="13"/>
  <c r="B20" i="13"/>
  <c r="K16" i="13"/>
  <c r="P14" i="13"/>
  <c r="M14" i="13"/>
  <c r="L14" i="13"/>
  <c r="N14" i="13"/>
  <c r="D20" i="13"/>
  <c r="I18" i="13" s="1"/>
  <c r="E18" i="13"/>
  <c r="J16" i="13" s="1"/>
  <c r="J15" i="13"/>
  <c r="O14" i="13"/>
  <c r="C18" i="13"/>
  <c r="S34" i="11"/>
  <c r="X33" i="11"/>
  <c r="Y33" i="11"/>
  <c r="V33" i="11"/>
  <c r="U33" i="11"/>
  <c r="W33" i="11"/>
  <c r="E216" i="12"/>
  <c r="D217" i="12"/>
  <c r="E42" i="12"/>
  <c r="D43" i="12"/>
  <c r="O117" i="10"/>
  <c r="AC117" i="10" s="1"/>
  <c r="A118" i="10"/>
  <c r="O118" i="10" s="1"/>
  <c r="AC118" i="10" s="1"/>
  <c r="P15" i="13" l="1"/>
  <c r="M15" i="13"/>
  <c r="C19" i="13"/>
  <c r="E19" i="13"/>
  <c r="B21" i="13"/>
  <c r="G18" i="13"/>
  <c r="F19" i="13"/>
  <c r="L15" i="13"/>
  <c r="O15" i="13"/>
  <c r="D21" i="13"/>
  <c r="H16" i="13"/>
  <c r="N15" i="13"/>
  <c r="S35" i="11"/>
  <c r="X34" i="11"/>
  <c r="Y34" i="11"/>
  <c r="V34" i="11"/>
  <c r="W34" i="11"/>
  <c r="U34" i="11"/>
  <c r="E217" i="12"/>
  <c r="D218" i="12"/>
  <c r="D44" i="12"/>
  <c r="E43" i="12"/>
  <c r="M16" i="13" l="1"/>
  <c r="N16" i="13"/>
  <c r="L16" i="13"/>
  <c r="D22" i="13"/>
  <c r="I19" i="13"/>
  <c r="I20" i="13"/>
  <c r="F20" i="13"/>
  <c r="K17" i="13"/>
  <c r="B22" i="13"/>
  <c r="G19" i="13"/>
  <c r="O16" i="13"/>
  <c r="E20" i="13"/>
  <c r="J17" i="13"/>
  <c r="C20" i="13"/>
  <c r="H18" i="13" s="1"/>
  <c r="H17" i="13"/>
  <c r="P16" i="13"/>
  <c r="J18" i="13"/>
  <c r="S36" i="11"/>
  <c r="X35" i="11"/>
  <c r="U35" i="11"/>
  <c r="Y35" i="11"/>
  <c r="W35" i="11"/>
  <c r="V35" i="11"/>
  <c r="E218" i="12"/>
  <c r="D219" i="12"/>
  <c r="E44" i="12"/>
  <c r="D45" i="12"/>
  <c r="P17" i="13" l="1"/>
  <c r="G20" i="13"/>
  <c r="F21" i="13"/>
  <c r="K19" i="13" s="1"/>
  <c r="M17" i="13"/>
  <c r="N17" i="13"/>
  <c r="L17" i="13"/>
  <c r="C21" i="13"/>
  <c r="O17" i="13"/>
  <c r="B23" i="13"/>
  <c r="D23" i="13"/>
  <c r="H19" i="13"/>
  <c r="E21" i="13"/>
  <c r="K18" i="13"/>
  <c r="P18" i="13" s="1"/>
  <c r="S37" i="11"/>
  <c r="X36" i="11"/>
  <c r="U36" i="11"/>
  <c r="W36" i="11"/>
  <c r="V36" i="11"/>
  <c r="Y36" i="11"/>
  <c r="E219" i="12"/>
  <c r="D220" i="12"/>
  <c r="D46" i="12"/>
  <c r="E45" i="12"/>
  <c r="E22" i="13" l="1"/>
  <c r="J19" i="13"/>
  <c r="P19" i="13" s="1"/>
  <c r="M18" i="13"/>
  <c r="I21" i="13"/>
  <c r="B24" i="13"/>
  <c r="G21" i="13"/>
  <c r="D24" i="13"/>
  <c r="I22" i="13" s="1"/>
  <c r="L18" i="13"/>
  <c r="O18" i="13"/>
  <c r="M19" i="13"/>
  <c r="G22" i="13"/>
  <c r="C22" i="13"/>
  <c r="F22" i="13"/>
  <c r="N18" i="13"/>
  <c r="S38" i="11"/>
  <c r="X37" i="11"/>
  <c r="W37" i="11"/>
  <c r="Y37" i="11"/>
  <c r="U37" i="11"/>
  <c r="V37" i="11"/>
  <c r="E220" i="12"/>
  <c r="D221" i="12"/>
  <c r="E46" i="12"/>
  <c r="D47" i="12"/>
  <c r="J21" i="13" l="1"/>
  <c r="C23" i="13"/>
  <c r="H21" i="13" s="1"/>
  <c r="H20" i="13"/>
  <c r="E23" i="13"/>
  <c r="D25" i="13"/>
  <c r="I23" i="13" s="1"/>
  <c r="F23" i="13"/>
  <c r="K20" i="13"/>
  <c r="P20" i="13" s="1"/>
  <c r="B25" i="13"/>
  <c r="J20" i="13"/>
  <c r="O19" i="13"/>
  <c r="L19" i="13"/>
  <c r="N19" i="13"/>
  <c r="S39" i="11"/>
  <c r="X38" i="11"/>
  <c r="V38" i="11"/>
  <c r="U38" i="11"/>
  <c r="W38" i="11"/>
  <c r="Y38" i="11"/>
  <c r="E221" i="12"/>
  <c r="D222" i="12"/>
  <c r="D48" i="12"/>
  <c r="E47" i="12"/>
  <c r="B26" i="13" l="1"/>
  <c r="G23" i="13"/>
  <c r="D26" i="13"/>
  <c r="O20" i="13"/>
  <c r="F24" i="13"/>
  <c r="K21" i="13"/>
  <c r="E24" i="13"/>
  <c r="J22" i="13" s="1"/>
  <c r="M20" i="13"/>
  <c r="N20" i="13"/>
  <c r="L20" i="13"/>
  <c r="C24" i="13"/>
  <c r="M21" i="13"/>
  <c r="S40" i="11"/>
  <c r="X39" i="11"/>
  <c r="Y39" i="11"/>
  <c r="V39" i="11"/>
  <c r="U39" i="11"/>
  <c r="W39" i="11"/>
  <c r="E222" i="12"/>
  <c r="D223" i="12"/>
  <c r="E48" i="12"/>
  <c r="D49" i="12"/>
  <c r="P21" i="13" l="1"/>
  <c r="L21" i="13"/>
  <c r="O21" i="13"/>
  <c r="C25" i="13"/>
  <c r="H22" i="13"/>
  <c r="O22" i="13" s="1"/>
  <c r="E25" i="13"/>
  <c r="N21" i="13"/>
  <c r="H23" i="13"/>
  <c r="F25" i="13"/>
  <c r="K22" i="13"/>
  <c r="D27" i="13"/>
  <c r="I24" i="13"/>
  <c r="B27" i="13"/>
  <c r="G24" i="13"/>
  <c r="S41" i="11"/>
  <c r="X40" i="11"/>
  <c r="Y40" i="11"/>
  <c r="U40" i="11"/>
  <c r="W40" i="11"/>
  <c r="V40" i="11"/>
  <c r="E223" i="12"/>
  <c r="D224" i="12"/>
  <c r="D50" i="12"/>
  <c r="E49" i="12"/>
  <c r="P22" i="13" l="1"/>
  <c r="E26" i="13"/>
  <c r="C26" i="13"/>
  <c r="D28" i="13"/>
  <c r="I25" i="13"/>
  <c r="I26" i="13"/>
  <c r="F26" i="13"/>
  <c r="K23" i="13"/>
  <c r="J23" i="13"/>
  <c r="O23" i="13" s="1"/>
  <c r="B28" i="13"/>
  <c r="G26" i="13" s="1"/>
  <c r="G25" i="13"/>
  <c r="M22" i="13"/>
  <c r="N22" i="13"/>
  <c r="L22" i="13"/>
  <c r="S42" i="11"/>
  <c r="X41" i="11"/>
  <c r="Y41" i="11"/>
  <c r="U41" i="11"/>
  <c r="V41" i="11"/>
  <c r="W41" i="11"/>
  <c r="E224" i="12"/>
  <c r="D225" i="12"/>
  <c r="E50" i="12"/>
  <c r="D51" i="12"/>
  <c r="L23" i="13" l="1"/>
  <c r="F27" i="13"/>
  <c r="K24" i="13"/>
  <c r="C27" i="13"/>
  <c r="N23" i="13"/>
  <c r="B29" i="13"/>
  <c r="P23" i="13"/>
  <c r="D29" i="13"/>
  <c r="M23" i="13"/>
  <c r="E27" i="13"/>
  <c r="J24" i="13"/>
  <c r="J25" i="13"/>
  <c r="H24" i="13"/>
  <c r="S43" i="11"/>
  <c r="X42" i="11"/>
  <c r="W42" i="11"/>
  <c r="U42" i="11"/>
  <c r="Y42" i="11"/>
  <c r="V42" i="11"/>
  <c r="E225" i="12"/>
  <c r="D226" i="12"/>
  <c r="D52" i="12"/>
  <c r="E51" i="12"/>
  <c r="E28" i="13" l="1"/>
  <c r="P24" i="13"/>
  <c r="M24" i="13"/>
  <c r="N24" i="13"/>
  <c r="L24" i="13"/>
  <c r="O24" i="13"/>
  <c r="D30" i="13"/>
  <c r="I27" i="13"/>
  <c r="B30" i="13"/>
  <c r="G27" i="13"/>
  <c r="C28" i="13"/>
  <c r="H25" i="13"/>
  <c r="O25" i="13" s="1"/>
  <c r="F28" i="13"/>
  <c r="K25" i="13"/>
  <c r="P25" i="13" s="1"/>
  <c r="S44" i="11"/>
  <c r="X43" i="11"/>
  <c r="V43" i="11"/>
  <c r="U43" i="11"/>
  <c r="W43" i="11"/>
  <c r="Y43" i="11"/>
  <c r="E226" i="12"/>
  <c r="D227" i="12"/>
  <c r="E52" i="12"/>
  <c r="D53" i="12"/>
  <c r="F29" i="13" l="1"/>
  <c r="K26" i="13"/>
  <c r="K27" i="13"/>
  <c r="M25" i="13"/>
  <c r="L25" i="13"/>
  <c r="N25" i="13"/>
  <c r="E29" i="13"/>
  <c r="J27" i="13" s="1"/>
  <c r="J26" i="13"/>
  <c r="C29" i="13"/>
  <c r="H27" i="13"/>
  <c r="H26" i="13"/>
  <c r="B31" i="13"/>
  <c r="G28" i="13"/>
  <c r="D31" i="13"/>
  <c r="I28" i="13"/>
  <c r="S45" i="11"/>
  <c r="X44" i="11"/>
  <c r="Y44" i="11"/>
  <c r="V44" i="11"/>
  <c r="W44" i="11"/>
  <c r="U44" i="11"/>
  <c r="E227" i="12"/>
  <c r="D228" i="12"/>
  <c r="D54" i="12"/>
  <c r="E53" i="12"/>
  <c r="M27" i="13" l="1"/>
  <c r="M26" i="13"/>
  <c r="N26" i="13"/>
  <c r="L26" i="13"/>
  <c r="C30" i="13"/>
  <c r="L27" i="13"/>
  <c r="E30" i="13"/>
  <c r="P27" i="13"/>
  <c r="F30" i="13"/>
  <c r="O27" i="13"/>
  <c r="P26" i="13"/>
  <c r="D32" i="13"/>
  <c r="B32" i="13"/>
  <c r="O26" i="13"/>
  <c r="N27" i="13"/>
  <c r="I29" i="13"/>
  <c r="G29" i="13"/>
  <c r="S46" i="11"/>
  <c r="X45" i="11"/>
  <c r="U45" i="11"/>
  <c r="Y45" i="11"/>
  <c r="V45" i="11"/>
  <c r="W45" i="11"/>
  <c r="E228" i="12"/>
  <c r="D229" i="12"/>
  <c r="E54" i="12"/>
  <c r="D55" i="12"/>
  <c r="B33" i="13" l="1"/>
  <c r="G30" i="13"/>
  <c r="C31" i="13"/>
  <c r="H28" i="13"/>
  <c r="D33" i="13"/>
  <c r="I30" i="13"/>
  <c r="E31" i="13"/>
  <c r="F31" i="13"/>
  <c r="K28" i="13"/>
  <c r="P28" i="13" s="1"/>
  <c r="J28" i="13"/>
  <c r="S47" i="11"/>
  <c r="X46" i="11"/>
  <c r="V46" i="11"/>
  <c r="Y46" i="11"/>
  <c r="U46" i="11"/>
  <c r="W46" i="11"/>
  <c r="E229" i="12"/>
  <c r="D230" i="12"/>
  <c r="D56" i="12"/>
  <c r="E55" i="12"/>
  <c r="F32" i="13" l="1"/>
  <c r="M28" i="13"/>
  <c r="N28" i="13"/>
  <c r="L28" i="13"/>
  <c r="B34" i="13"/>
  <c r="G31" i="13"/>
  <c r="K29" i="13"/>
  <c r="E32" i="13"/>
  <c r="D34" i="13"/>
  <c r="I31" i="13"/>
  <c r="J29" i="13"/>
  <c r="O28" i="13"/>
  <c r="C32" i="13"/>
  <c r="H29" i="13"/>
  <c r="S48" i="11"/>
  <c r="X47" i="11"/>
  <c r="W47" i="11"/>
  <c r="U47" i="11"/>
  <c r="Y47" i="11"/>
  <c r="V47" i="11"/>
  <c r="E230" i="12"/>
  <c r="D231" i="12"/>
  <c r="E56" i="12"/>
  <c r="D57" i="12"/>
  <c r="D35" i="13" l="1"/>
  <c r="C33" i="13"/>
  <c r="O29" i="13"/>
  <c r="E33" i="13"/>
  <c r="J31" i="13" s="1"/>
  <c r="J30" i="13"/>
  <c r="F33" i="13"/>
  <c r="K30" i="13"/>
  <c r="M29" i="13"/>
  <c r="L29" i="13"/>
  <c r="N29" i="13"/>
  <c r="I32" i="13"/>
  <c r="H30" i="13"/>
  <c r="P29" i="13"/>
  <c r="B35" i="13"/>
  <c r="G32" i="13"/>
  <c r="S49" i="11"/>
  <c r="X48" i="11"/>
  <c r="W48" i="11"/>
  <c r="Y48" i="11"/>
  <c r="U48" i="11"/>
  <c r="V48" i="11"/>
  <c r="E231" i="12"/>
  <c r="D232" i="12"/>
  <c r="D58" i="12"/>
  <c r="E57" i="12"/>
  <c r="P30" i="13" l="1"/>
  <c r="O30" i="13"/>
  <c r="M30" i="13"/>
  <c r="N30" i="13"/>
  <c r="L30" i="13"/>
  <c r="D36" i="13"/>
  <c r="I33" i="13"/>
  <c r="F34" i="13"/>
  <c r="K31" i="13"/>
  <c r="G33" i="13"/>
  <c r="C34" i="13"/>
  <c r="H31" i="13"/>
  <c r="B36" i="13"/>
  <c r="E34" i="13"/>
  <c r="G34" i="13"/>
  <c r="S50" i="11"/>
  <c r="X49" i="11"/>
  <c r="V49" i="11"/>
  <c r="W49" i="11"/>
  <c r="Y49" i="11"/>
  <c r="U49" i="11"/>
  <c r="E232" i="12"/>
  <c r="D233" i="12"/>
  <c r="E58" i="12"/>
  <c r="D59" i="12"/>
  <c r="B37" i="13" l="1"/>
  <c r="C35" i="13"/>
  <c r="J32" i="13"/>
  <c r="H32" i="13"/>
  <c r="M31" i="13"/>
  <c r="L31" i="13"/>
  <c r="N31" i="13"/>
  <c r="E35" i="13"/>
  <c r="F35" i="13"/>
  <c r="H33" i="13"/>
  <c r="K32" i="13"/>
  <c r="J33" i="13"/>
  <c r="O31" i="13"/>
  <c r="P31" i="13"/>
  <c r="D37" i="13"/>
  <c r="I35" i="13"/>
  <c r="I34" i="13"/>
  <c r="S51" i="11"/>
  <c r="X50" i="11"/>
  <c r="V50" i="11"/>
  <c r="Y50" i="11"/>
  <c r="W50" i="11"/>
  <c r="U50" i="11"/>
  <c r="E233" i="12"/>
  <c r="D234" i="12"/>
  <c r="D60" i="12"/>
  <c r="E59" i="12"/>
  <c r="E36" i="13" l="1"/>
  <c r="B38" i="13"/>
  <c r="G35" i="13"/>
  <c r="G36" i="13"/>
  <c r="J34" i="13"/>
  <c r="D38" i="13"/>
  <c r="P32" i="13"/>
  <c r="F36" i="13"/>
  <c r="K34" i="13" s="1"/>
  <c r="K33" i="13"/>
  <c r="P33" i="13" s="1"/>
  <c r="M32" i="13"/>
  <c r="N32" i="13"/>
  <c r="L32" i="13"/>
  <c r="C36" i="13"/>
  <c r="O32" i="13"/>
  <c r="S52" i="11"/>
  <c r="X51" i="11"/>
  <c r="W51" i="11"/>
  <c r="Y51" i="11"/>
  <c r="V51" i="11"/>
  <c r="U51" i="11"/>
  <c r="E234" i="12"/>
  <c r="D235" i="12"/>
  <c r="E60" i="12"/>
  <c r="D61" i="12"/>
  <c r="B39" i="13" l="1"/>
  <c r="O33" i="13"/>
  <c r="L33" i="13"/>
  <c r="F37" i="13"/>
  <c r="K35" i="13"/>
  <c r="C37" i="13"/>
  <c r="H34" i="13"/>
  <c r="P34" i="13" s="1"/>
  <c r="N33" i="13"/>
  <c r="M33" i="13"/>
  <c r="E37" i="13"/>
  <c r="D39" i="13"/>
  <c r="I37" i="13"/>
  <c r="I36" i="13"/>
  <c r="S53" i="11"/>
  <c r="X52" i="11"/>
  <c r="U52" i="11"/>
  <c r="Y52" i="11"/>
  <c r="W52" i="11"/>
  <c r="V52" i="11"/>
  <c r="E235" i="12"/>
  <c r="D236" i="12"/>
  <c r="D62" i="12"/>
  <c r="E61" i="12"/>
  <c r="O34" i="13" l="1"/>
  <c r="E38" i="13"/>
  <c r="J36" i="13" s="1"/>
  <c r="J35" i="13"/>
  <c r="O35" i="13" s="1"/>
  <c r="M34" i="13"/>
  <c r="L34" i="13"/>
  <c r="N34" i="13"/>
  <c r="D40" i="13"/>
  <c r="F38" i="13"/>
  <c r="B40" i="13"/>
  <c r="G37" i="13"/>
  <c r="C38" i="13"/>
  <c r="H35" i="13"/>
  <c r="S54" i="11"/>
  <c r="X53" i="11"/>
  <c r="V53" i="11"/>
  <c r="Y53" i="11"/>
  <c r="U53" i="11"/>
  <c r="W53" i="11"/>
  <c r="E236" i="12"/>
  <c r="D237" i="12"/>
  <c r="E62" i="12"/>
  <c r="D63" i="12"/>
  <c r="C39" i="13" l="1"/>
  <c r="H36" i="13"/>
  <c r="B41" i="13"/>
  <c r="G38" i="13"/>
  <c r="F39" i="13"/>
  <c r="K37" i="13" s="1"/>
  <c r="K36" i="13"/>
  <c r="P36" i="13" s="1"/>
  <c r="M35" i="13"/>
  <c r="N35" i="13"/>
  <c r="L35" i="13"/>
  <c r="P35" i="13"/>
  <c r="E39" i="13"/>
  <c r="H37" i="13"/>
  <c r="D41" i="13"/>
  <c r="I38" i="13"/>
  <c r="S55" i="11"/>
  <c r="X54" i="11"/>
  <c r="W54" i="11"/>
  <c r="U54" i="11"/>
  <c r="Y54" i="11"/>
  <c r="V54" i="11"/>
  <c r="E237" i="12"/>
  <c r="D238" i="12"/>
  <c r="D64" i="12"/>
  <c r="E63" i="12"/>
  <c r="O36" i="13" l="1"/>
  <c r="F40" i="13"/>
  <c r="M36" i="13"/>
  <c r="L36" i="13"/>
  <c r="N36" i="13"/>
  <c r="E40" i="13"/>
  <c r="J37" i="13"/>
  <c r="O37" i="13" s="1"/>
  <c r="D42" i="13"/>
  <c r="I39" i="13"/>
  <c r="B42" i="13"/>
  <c r="G39" i="13"/>
  <c r="C40" i="13"/>
  <c r="K38" i="13"/>
  <c r="S56" i="11"/>
  <c r="X55" i="11"/>
  <c r="V55" i="11"/>
  <c r="Y55" i="11"/>
  <c r="U55" i="11"/>
  <c r="W55" i="11"/>
  <c r="E238" i="12"/>
  <c r="D239" i="12"/>
  <c r="E64" i="12"/>
  <c r="D65" i="12"/>
  <c r="N37" i="13" l="1"/>
  <c r="B43" i="13"/>
  <c r="G41" i="13"/>
  <c r="G40" i="13"/>
  <c r="E41" i="13"/>
  <c r="J39" i="13" s="1"/>
  <c r="P37" i="13"/>
  <c r="C41" i="13"/>
  <c r="D43" i="13"/>
  <c r="I41" i="13" s="1"/>
  <c r="I40" i="13"/>
  <c r="L37" i="13"/>
  <c r="F41" i="13"/>
  <c r="H38" i="13"/>
  <c r="M37" i="13"/>
  <c r="J38" i="13"/>
  <c r="S57" i="11"/>
  <c r="X56" i="11"/>
  <c r="V56" i="11"/>
  <c r="U56" i="11"/>
  <c r="W56" i="11"/>
  <c r="Y56" i="11"/>
  <c r="E239" i="12"/>
  <c r="D240" i="12"/>
  <c r="D66" i="12"/>
  <c r="E65" i="12"/>
  <c r="O38" i="13" l="1"/>
  <c r="B44" i="13"/>
  <c r="C42" i="13"/>
  <c r="D44" i="13"/>
  <c r="M38" i="13"/>
  <c r="N38" i="13"/>
  <c r="L38" i="13"/>
  <c r="F42" i="13"/>
  <c r="K40" i="13"/>
  <c r="K39" i="13"/>
  <c r="H39" i="13"/>
  <c r="O39" i="13" s="1"/>
  <c r="E42" i="13"/>
  <c r="P38" i="13"/>
  <c r="S58" i="11"/>
  <c r="X57" i="11"/>
  <c r="W57" i="11"/>
  <c r="V57" i="11"/>
  <c r="Y57" i="11"/>
  <c r="U57" i="11"/>
  <c r="E240" i="12"/>
  <c r="D241" i="12"/>
  <c r="E66" i="12"/>
  <c r="D67" i="12"/>
  <c r="P39" i="13" l="1"/>
  <c r="E43" i="13"/>
  <c r="J41" i="13"/>
  <c r="J40" i="13"/>
  <c r="F43" i="13"/>
  <c r="B45" i="13"/>
  <c r="G42" i="13"/>
  <c r="M39" i="13"/>
  <c r="N39" i="13"/>
  <c r="L39" i="13"/>
  <c r="D45" i="13"/>
  <c r="C43" i="13"/>
  <c r="H40" i="13"/>
  <c r="P40" i="13" s="1"/>
  <c r="I42" i="13"/>
  <c r="S59" i="11"/>
  <c r="X58" i="11"/>
  <c r="U58" i="11"/>
  <c r="Y58" i="11"/>
  <c r="V58" i="11"/>
  <c r="W58" i="11"/>
  <c r="E241" i="12"/>
  <c r="D242" i="12"/>
  <c r="D68" i="12"/>
  <c r="E67" i="12"/>
  <c r="D46" i="13" l="1"/>
  <c r="I43" i="13"/>
  <c r="F44" i="13"/>
  <c r="K41" i="13"/>
  <c r="E44" i="13"/>
  <c r="C44" i="13"/>
  <c r="H41" i="13"/>
  <c r="B46" i="13"/>
  <c r="G43" i="13"/>
  <c r="O40" i="13"/>
  <c r="M40" i="13"/>
  <c r="N40" i="13"/>
  <c r="L40" i="13"/>
  <c r="S60" i="11"/>
  <c r="X59" i="11"/>
  <c r="Y59" i="11"/>
  <c r="W59" i="11"/>
  <c r="V59" i="11"/>
  <c r="U59" i="11"/>
  <c r="E242" i="12"/>
  <c r="D243" i="12"/>
  <c r="E68" i="12"/>
  <c r="D69" i="12"/>
  <c r="M41" i="13" l="1"/>
  <c r="N41" i="13"/>
  <c r="L41" i="13"/>
  <c r="F45" i="13"/>
  <c r="K42" i="13"/>
  <c r="D47" i="13"/>
  <c r="I44" i="13"/>
  <c r="O41" i="13"/>
  <c r="B47" i="13"/>
  <c r="P41" i="13"/>
  <c r="C45" i="13"/>
  <c r="H43" i="13" s="1"/>
  <c r="H42" i="13"/>
  <c r="E45" i="13"/>
  <c r="J42" i="13"/>
  <c r="J43" i="13"/>
  <c r="G44" i="13"/>
  <c r="S61" i="11"/>
  <c r="X60" i="11"/>
  <c r="V60" i="11"/>
  <c r="U60" i="11"/>
  <c r="W60" i="11"/>
  <c r="Y60" i="11"/>
  <c r="E243" i="12"/>
  <c r="D244" i="12"/>
  <c r="D70" i="12"/>
  <c r="E69" i="12"/>
  <c r="O42" i="13" l="1"/>
  <c r="E46" i="13"/>
  <c r="M42" i="13"/>
  <c r="N42" i="13"/>
  <c r="L42" i="13"/>
  <c r="D48" i="13"/>
  <c r="I45" i="13"/>
  <c r="F46" i="13"/>
  <c r="K43" i="13"/>
  <c r="P43" i="13" s="1"/>
  <c r="C46" i="13"/>
  <c r="P42" i="13"/>
  <c r="H44" i="13"/>
  <c r="B48" i="13"/>
  <c r="G45" i="13"/>
  <c r="S62" i="11"/>
  <c r="X61" i="11"/>
  <c r="Y61" i="11"/>
  <c r="U61" i="11"/>
  <c r="W61" i="11"/>
  <c r="V61" i="11"/>
  <c r="E244" i="12"/>
  <c r="D245" i="12"/>
  <c r="E70" i="12"/>
  <c r="D71" i="12"/>
  <c r="C47" i="13" l="1"/>
  <c r="O43" i="13"/>
  <c r="F47" i="13"/>
  <c r="K45" i="13" s="1"/>
  <c r="K44" i="13"/>
  <c r="D49" i="13"/>
  <c r="I46" i="13"/>
  <c r="L43" i="13"/>
  <c r="E47" i="13"/>
  <c r="J44" i="13"/>
  <c r="O44" i="13" s="1"/>
  <c r="N43" i="13"/>
  <c r="B49" i="13"/>
  <c r="G46" i="13"/>
  <c r="I47" i="13"/>
  <c r="M43" i="13"/>
  <c r="S63" i="11"/>
  <c r="X62" i="11"/>
  <c r="Y62" i="11"/>
  <c r="V62" i="11"/>
  <c r="W62" i="11"/>
  <c r="U62" i="11"/>
  <c r="E245" i="12"/>
  <c r="D246" i="12"/>
  <c r="D72" i="12"/>
  <c r="E71" i="12"/>
  <c r="L44" i="13" l="1"/>
  <c r="N44" i="13"/>
  <c r="K46" i="13"/>
  <c r="C48" i="13"/>
  <c r="H45" i="13"/>
  <c r="H46" i="13"/>
  <c r="D50" i="13"/>
  <c r="F48" i="13"/>
  <c r="B50" i="13"/>
  <c r="G47" i="13"/>
  <c r="E48" i="13"/>
  <c r="J45" i="13"/>
  <c r="O45" i="13" s="1"/>
  <c r="P44" i="13"/>
  <c r="M44" i="13"/>
  <c r="S64" i="11"/>
  <c r="X63" i="11"/>
  <c r="V63" i="11"/>
  <c r="U63" i="11"/>
  <c r="W63" i="11"/>
  <c r="Y63" i="11"/>
  <c r="E246" i="12"/>
  <c r="D247" i="12"/>
  <c r="E72" i="12"/>
  <c r="D73" i="12"/>
  <c r="P45" i="13" l="1"/>
  <c r="E49" i="13"/>
  <c r="J46" i="13"/>
  <c r="L46" i="13" s="1"/>
  <c r="B51" i="13"/>
  <c r="G48" i="13"/>
  <c r="F49" i="13"/>
  <c r="C49" i="13"/>
  <c r="D51" i="13"/>
  <c r="I48" i="13"/>
  <c r="M45" i="13"/>
  <c r="L45" i="13"/>
  <c r="N45" i="13"/>
  <c r="S65" i="11"/>
  <c r="X64" i="11"/>
  <c r="W64" i="11"/>
  <c r="U64" i="11"/>
  <c r="V64" i="11"/>
  <c r="Y64" i="11"/>
  <c r="E247" i="12"/>
  <c r="D248" i="12"/>
  <c r="D74" i="12"/>
  <c r="E73" i="12"/>
  <c r="P46" i="13" l="1"/>
  <c r="M46" i="13"/>
  <c r="C50" i="13"/>
  <c r="H47" i="13"/>
  <c r="O46" i="13"/>
  <c r="N46" i="13"/>
  <c r="E50" i="13"/>
  <c r="J47" i="13"/>
  <c r="D52" i="13"/>
  <c r="I49" i="13"/>
  <c r="B52" i="13"/>
  <c r="G49" i="13"/>
  <c r="F50" i="13"/>
  <c r="K47" i="13"/>
  <c r="P47" i="13" s="1"/>
  <c r="S66" i="11"/>
  <c r="X65" i="11"/>
  <c r="Y65" i="11"/>
  <c r="W65" i="11"/>
  <c r="V65" i="11"/>
  <c r="U65" i="11"/>
  <c r="E248" i="12"/>
  <c r="D249" i="12"/>
  <c r="E74" i="12"/>
  <c r="D75" i="12"/>
  <c r="F51" i="13" l="1"/>
  <c r="E51" i="13"/>
  <c r="J49" i="13" s="1"/>
  <c r="J48" i="13"/>
  <c r="C51" i="13"/>
  <c r="H48" i="13"/>
  <c r="B53" i="13"/>
  <c r="G50" i="13"/>
  <c r="D53" i="13"/>
  <c r="K48" i="13"/>
  <c r="P48" i="13" s="1"/>
  <c r="H49" i="13"/>
  <c r="I50" i="13"/>
  <c r="O47" i="13"/>
  <c r="M47" i="13"/>
  <c r="N47" i="13"/>
  <c r="L47" i="13"/>
  <c r="S67" i="11"/>
  <c r="X66" i="11"/>
  <c r="V66" i="11"/>
  <c r="U66" i="11"/>
  <c r="Y66" i="11"/>
  <c r="W66" i="11"/>
  <c r="E249" i="12"/>
  <c r="D250" i="12"/>
  <c r="D76" i="12"/>
  <c r="E75" i="12"/>
  <c r="E52" i="13" l="1"/>
  <c r="J50" i="13" s="1"/>
  <c r="F52" i="13"/>
  <c r="K49" i="13"/>
  <c r="M49" i="13" s="1"/>
  <c r="D54" i="13"/>
  <c r="I51" i="13"/>
  <c r="B54" i="13"/>
  <c r="C52" i="13"/>
  <c r="G51" i="13"/>
  <c r="M48" i="13"/>
  <c r="L48" i="13"/>
  <c r="N48" i="13"/>
  <c r="O48" i="13"/>
  <c r="N49" i="13"/>
  <c r="S68" i="11"/>
  <c r="X67" i="11"/>
  <c r="U67" i="11"/>
  <c r="Y67" i="11"/>
  <c r="V67" i="11"/>
  <c r="W67" i="11"/>
  <c r="E250" i="12"/>
  <c r="D251" i="12"/>
  <c r="E76" i="12"/>
  <c r="D77" i="12"/>
  <c r="C53" i="13" l="1"/>
  <c r="H50" i="13"/>
  <c r="O50" i="13" s="1"/>
  <c r="F53" i="13"/>
  <c r="K50" i="13"/>
  <c r="P49" i="13"/>
  <c r="L49" i="13"/>
  <c r="O49" i="13"/>
  <c r="B55" i="13"/>
  <c r="G52" i="13"/>
  <c r="D55" i="13"/>
  <c r="I52" i="13"/>
  <c r="E53" i="13"/>
  <c r="S69" i="11"/>
  <c r="X68" i="11"/>
  <c r="V68" i="11"/>
  <c r="W68" i="11"/>
  <c r="U68" i="11"/>
  <c r="Y68" i="11"/>
  <c r="E251" i="12"/>
  <c r="D252" i="12"/>
  <c r="D78" i="12"/>
  <c r="E77" i="12"/>
  <c r="P50" i="13" l="1"/>
  <c r="F54" i="13"/>
  <c r="K51" i="13"/>
  <c r="C54" i="13"/>
  <c r="H51" i="13"/>
  <c r="E54" i="13"/>
  <c r="J51" i="13"/>
  <c r="B56" i="13"/>
  <c r="G53" i="13"/>
  <c r="M50" i="13"/>
  <c r="L50" i="13"/>
  <c r="N50" i="13"/>
  <c r="D56" i="13"/>
  <c r="I53" i="13"/>
  <c r="S70" i="11"/>
  <c r="X69" i="11"/>
  <c r="Y69" i="11"/>
  <c r="W69" i="11"/>
  <c r="V69" i="11"/>
  <c r="U69" i="11"/>
  <c r="E252" i="12"/>
  <c r="D253" i="12"/>
  <c r="E78" i="12"/>
  <c r="D79" i="12"/>
  <c r="M51" i="13" l="1"/>
  <c r="N51" i="13"/>
  <c r="L51" i="13"/>
  <c r="F55" i="13"/>
  <c r="K52" i="13"/>
  <c r="K53" i="13"/>
  <c r="D57" i="13"/>
  <c r="I54" i="13"/>
  <c r="B57" i="13"/>
  <c r="G54" i="13"/>
  <c r="C55" i="13"/>
  <c r="H52" i="13"/>
  <c r="O51" i="13"/>
  <c r="J52" i="13"/>
  <c r="P51" i="13"/>
  <c r="E55" i="13"/>
  <c r="S71" i="11"/>
  <c r="X70" i="11"/>
  <c r="V70" i="11"/>
  <c r="Y70" i="11"/>
  <c r="W70" i="11"/>
  <c r="U70" i="11"/>
  <c r="E253" i="12"/>
  <c r="D254" i="12"/>
  <c r="D80" i="12"/>
  <c r="E79" i="12"/>
  <c r="E56" i="13" l="1"/>
  <c r="J54" i="13" s="1"/>
  <c r="O52" i="13"/>
  <c r="H53" i="13"/>
  <c r="P52" i="13"/>
  <c r="C56" i="13"/>
  <c r="H54" i="13"/>
  <c r="B58" i="13"/>
  <c r="G55" i="13"/>
  <c r="D58" i="13"/>
  <c r="I55" i="13"/>
  <c r="M52" i="13"/>
  <c r="L52" i="13"/>
  <c r="N52" i="13"/>
  <c r="F56" i="13"/>
  <c r="J53" i="13"/>
  <c r="S72" i="11"/>
  <c r="X71" i="11"/>
  <c r="U71" i="11"/>
  <c r="V71" i="11"/>
  <c r="W71" i="11"/>
  <c r="Y71" i="11"/>
  <c r="E254" i="12"/>
  <c r="D255" i="12"/>
  <c r="E80" i="12"/>
  <c r="D81" i="12"/>
  <c r="P53" i="13" l="1"/>
  <c r="K55" i="13"/>
  <c r="D59" i="13"/>
  <c r="I56" i="13"/>
  <c r="O53" i="13"/>
  <c r="I57" i="13"/>
  <c r="K54" i="13"/>
  <c r="L54" i="13" s="1"/>
  <c r="C57" i="13"/>
  <c r="E57" i="13"/>
  <c r="M53" i="13"/>
  <c r="L53" i="13"/>
  <c r="N53" i="13"/>
  <c r="B59" i="13"/>
  <c r="G56" i="13"/>
  <c r="G57" i="13"/>
  <c r="M54" i="13"/>
  <c r="F57" i="13"/>
  <c r="S73" i="11"/>
  <c r="X72" i="11"/>
  <c r="Y72" i="11"/>
  <c r="V72" i="11"/>
  <c r="U72" i="11"/>
  <c r="W72" i="11"/>
  <c r="E255" i="12"/>
  <c r="D256" i="12"/>
  <c r="D82" i="12"/>
  <c r="E81" i="12"/>
  <c r="F58" i="13" l="1"/>
  <c r="E58" i="13"/>
  <c r="J56" i="13"/>
  <c r="J55" i="13"/>
  <c r="P54" i="13"/>
  <c r="N54" i="13"/>
  <c r="O54" i="13"/>
  <c r="D60" i="13"/>
  <c r="B60" i="13"/>
  <c r="G58" i="13" s="1"/>
  <c r="C58" i="13"/>
  <c r="H56" i="13"/>
  <c r="H55" i="13"/>
  <c r="P55" i="13" s="1"/>
  <c r="S74" i="11"/>
  <c r="X73" i="11"/>
  <c r="Y73" i="11"/>
  <c r="U73" i="11"/>
  <c r="W73" i="11"/>
  <c r="V73" i="11"/>
  <c r="E256" i="12"/>
  <c r="D257" i="12"/>
  <c r="E82" i="12"/>
  <c r="D83" i="12"/>
  <c r="O55" i="13" l="1"/>
  <c r="C59" i="13"/>
  <c r="F59" i="13"/>
  <c r="K56" i="13"/>
  <c r="O56" i="13" s="1"/>
  <c r="M55" i="13"/>
  <c r="L55" i="13"/>
  <c r="N55" i="13"/>
  <c r="E59" i="13"/>
  <c r="B61" i="13"/>
  <c r="D61" i="13"/>
  <c r="I59" i="13"/>
  <c r="I58" i="13"/>
  <c r="S75" i="11"/>
  <c r="X74" i="11"/>
  <c r="Y74" i="11"/>
  <c r="W74" i="11"/>
  <c r="U74" i="11"/>
  <c r="V74" i="11"/>
  <c r="E257" i="12"/>
  <c r="D258" i="12"/>
  <c r="D84" i="12"/>
  <c r="E83" i="12"/>
  <c r="D62" i="13" l="1"/>
  <c r="M56" i="13"/>
  <c r="E60" i="13"/>
  <c r="P56" i="13"/>
  <c r="N56" i="13"/>
  <c r="L56" i="13"/>
  <c r="C60" i="13"/>
  <c r="H58" i="13"/>
  <c r="H57" i="13"/>
  <c r="J57" i="13"/>
  <c r="B62" i="13"/>
  <c r="G59" i="13"/>
  <c r="F60" i="13"/>
  <c r="K57" i="13"/>
  <c r="P57" i="13" s="1"/>
  <c r="S76" i="11"/>
  <c r="X75" i="11"/>
  <c r="U75" i="11"/>
  <c r="V75" i="11"/>
  <c r="Y75" i="11"/>
  <c r="W75" i="11"/>
  <c r="E258" i="12"/>
  <c r="D259" i="12"/>
  <c r="E84" i="12"/>
  <c r="D85" i="12"/>
  <c r="F61" i="13" l="1"/>
  <c r="B63" i="13"/>
  <c r="G60" i="13"/>
  <c r="M57" i="13"/>
  <c r="L57" i="13"/>
  <c r="N57" i="13"/>
  <c r="K58" i="13"/>
  <c r="E61" i="13"/>
  <c r="J59" i="13" s="1"/>
  <c r="O57" i="13"/>
  <c r="C61" i="13"/>
  <c r="D63" i="13"/>
  <c r="I60" i="13"/>
  <c r="J58" i="13"/>
  <c r="O58" i="13" s="1"/>
  <c r="S77" i="11"/>
  <c r="X76" i="11"/>
  <c r="Y76" i="11"/>
  <c r="U76" i="11"/>
  <c r="W76" i="11"/>
  <c r="V76" i="11"/>
  <c r="E259" i="12"/>
  <c r="D260" i="12"/>
  <c r="D86" i="12"/>
  <c r="E85" i="12"/>
  <c r="L58" i="13" l="1"/>
  <c r="C62" i="13"/>
  <c r="H59" i="13"/>
  <c r="M58" i="13"/>
  <c r="F62" i="13"/>
  <c r="K59" i="13"/>
  <c r="N58" i="13"/>
  <c r="D64" i="13"/>
  <c r="I62" i="13"/>
  <c r="I61" i="13"/>
  <c r="E62" i="13"/>
  <c r="P58" i="13"/>
  <c r="B64" i="13"/>
  <c r="G61" i="13"/>
  <c r="S78" i="11"/>
  <c r="X77" i="11"/>
  <c r="W77" i="11"/>
  <c r="V77" i="11"/>
  <c r="Y77" i="11"/>
  <c r="U77" i="11"/>
  <c r="E260" i="12"/>
  <c r="D261" i="12"/>
  <c r="E86" i="12"/>
  <c r="D87" i="12"/>
  <c r="P59" i="13" l="1"/>
  <c r="D65" i="13"/>
  <c r="B65" i="13"/>
  <c r="G63" i="13" s="1"/>
  <c r="G62" i="13"/>
  <c r="C63" i="13"/>
  <c r="H60" i="13"/>
  <c r="I63" i="13"/>
  <c r="E63" i="13"/>
  <c r="J61" i="13" s="1"/>
  <c r="M59" i="13"/>
  <c r="L59" i="13"/>
  <c r="N59" i="13"/>
  <c r="J60" i="13"/>
  <c r="O59" i="13"/>
  <c r="F63" i="13"/>
  <c r="K61" i="13"/>
  <c r="K60" i="13"/>
  <c r="P60" i="13" s="1"/>
  <c r="S79" i="11"/>
  <c r="X78" i="11"/>
  <c r="U78" i="11"/>
  <c r="V78" i="11"/>
  <c r="W78" i="11"/>
  <c r="Y78" i="11"/>
  <c r="E261" i="12"/>
  <c r="D262" i="12"/>
  <c r="D88" i="12"/>
  <c r="E87" i="12"/>
  <c r="O60" i="13" l="1"/>
  <c r="F64" i="13"/>
  <c r="B66" i="13"/>
  <c r="M60" i="13"/>
  <c r="N60" i="13"/>
  <c r="L60" i="13"/>
  <c r="E64" i="13"/>
  <c r="D66" i="13"/>
  <c r="C64" i="13"/>
  <c r="H61" i="13"/>
  <c r="P61" i="13" s="1"/>
  <c r="S80" i="11"/>
  <c r="X79" i="11"/>
  <c r="U79" i="11"/>
  <c r="W79" i="11"/>
  <c r="Y79" i="11"/>
  <c r="V79" i="11"/>
  <c r="E262" i="12"/>
  <c r="D263" i="12"/>
  <c r="E88" i="12"/>
  <c r="D89" i="12"/>
  <c r="E65" i="13" l="1"/>
  <c r="J63" i="13" s="1"/>
  <c r="F65" i="13"/>
  <c r="K62" i="13"/>
  <c r="D67" i="13"/>
  <c r="I64" i="13"/>
  <c r="I65" i="13"/>
  <c r="B67" i="13"/>
  <c r="G64" i="13"/>
  <c r="J62" i="13"/>
  <c r="C65" i="13"/>
  <c r="H63" i="13" s="1"/>
  <c r="H62" i="13"/>
  <c r="M61" i="13"/>
  <c r="N61" i="13"/>
  <c r="L61" i="13"/>
  <c r="O61" i="13"/>
  <c r="S81" i="11"/>
  <c r="X80" i="11"/>
  <c r="V80" i="11"/>
  <c r="U80" i="11"/>
  <c r="W80" i="11"/>
  <c r="Y80" i="11"/>
  <c r="E263" i="12"/>
  <c r="D264" i="12"/>
  <c r="D90" i="12"/>
  <c r="E89" i="12"/>
  <c r="K64" i="13" l="1"/>
  <c r="O62" i="13"/>
  <c r="B68" i="13"/>
  <c r="G65" i="13"/>
  <c r="E66" i="13"/>
  <c r="M62" i="13"/>
  <c r="N62" i="13"/>
  <c r="L62" i="13"/>
  <c r="D68" i="13"/>
  <c r="F66" i="13"/>
  <c r="K63" i="13"/>
  <c r="P63" i="13" s="1"/>
  <c r="C66" i="13"/>
  <c r="P62" i="13"/>
  <c r="S82" i="11"/>
  <c r="X81" i="11"/>
  <c r="V81" i="11"/>
  <c r="W81" i="11"/>
  <c r="U81" i="11"/>
  <c r="Y81" i="11"/>
  <c r="E264" i="12"/>
  <c r="D265" i="12"/>
  <c r="E90" i="12"/>
  <c r="D91" i="12"/>
  <c r="O63" i="13" l="1"/>
  <c r="D69" i="13"/>
  <c r="F67" i="13"/>
  <c r="K65" i="13"/>
  <c r="E67" i="13"/>
  <c r="J65" i="13"/>
  <c r="J64" i="13"/>
  <c r="B69" i="13"/>
  <c r="G66" i="13"/>
  <c r="I66" i="13"/>
  <c r="L63" i="13"/>
  <c r="C67" i="13"/>
  <c r="H64" i="13"/>
  <c r="P64" i="13" s="1"/>
  <c r="G67" i="13"/>
  <c r="N63" i="13"/>
  <c r="M63" i="13"/>
  <c r="S83" i="11"/>
  <c r="X82" i="11"/>
  <c r="V82" i="11"/>
  <c r="U82" i="11"/>
  <c r="W82" i="11"/>
  <c r="Y82" i="11"/>
  <c r="E265" i="12"/>
  <c r="D266" i="12"/>
  <c r="D92" i="12"/>
  <c r="E91" i="12"/>
  <c r="M64" i="13" l="1"/>
  <c r="N64" i="13"/>
  <c r="L64" i="13"/>
  <c r="B70" i="13"/>
  <c r="E68" i="13"/>
  <c r="D70" i="13"/>
  <c r="I67" i="13"/>
  <c r="C68" i="13"/>
  <c r="H65" i="13"/>
  <c r="O65" i="13" s="1"/>
  <c r="O64" i="13"/>
  <c r="F68" i="13"/>
  <c r="P65" i="13"/>
  <c r="S84" i="11"/>
  <c r="X83" i="11"/>
  <c r="U83" i="11"/>
  <c r="Y83" i="11"/>
  <c r="V83" i="11"/>
  <c r="W83" i="11"/>
  <c r="E266" i="12"/>
  <c r="D267" i="12"/>
  <c r="E92" i="12"/>
  <c r="D93" i="12"/>
  <c r="B71" i="13" l="1"/>
  <c r="G68" i="13"/>
  <c r="F69" i="13"/>
  <c r="K66" i="13"/>
  <c r="M65" i="13"/>
  <c r="N65" i="13"/>
  <c r="L65" i="13"/>
  <c r="E69" i="13"/>
  <c r="D71" i="13"/>
  <c r="I68" i="13"/>
  <c r="C69" i="13"/>
  <c r="H66" i="13"/>
  <c r="J66" i="13"/>
  <c r="S85" i="11"/>
  <c r="X84" i="11"/>
  <c r="V84" i="11"/>
  <c r="W84" i="11"/>
  <c r="Y84" i="11"/>
  <c r="U84" i="11"/>
  <c r="E267" i="12"/>
  <c r="D268" i="12"/>
  <c r="D94" i="12"/>
  <c r="E93" i="12"/>
  <c r="P66" i="13" l="1"/>
  <c r="C70" i="13"/>
  <c r="H67" i="13"/>
  <c r="M66" i="13"/>
  <c r="N66" i="13"/>
  <c r="L66" i="13"/>
  <c r="O66" i="13"/>
  <c r="D72" i="13"/>
  <c r="I69" i="13"/>
  <c r="E70" i="13"/>
  <c r="J68" i="13" s="1"/>
  <c r="J67" i="13"/>
  <c r="F70" i="13"/>
  <c r="K67" i="13"/>
  <c r="B72" i="13"/>
  <c r="G69" i="13"/>
  <c r="S86" i="11"/>
  <c r="X85" i="11"/>
  <c r="U85" i="11"/>
  <c r="V85" i="11"/>
  <c r="Y85" i="11"/>
  <c r="W85" i="11"/>
  <c r="E268" i="12"/>
  <c r="D269" i="12"/>
  <c r="E94" i="12"/>
  <c r="D95" i="12"/>
  <c r="M67" i="13" l="1"/>
  <c r="L67" i="13"/>
  <c r="N67" i="13"/>
  <c r="P67" i="13"/>
  <c r="H68" i="13"/>
  <c r="O68" i="13" s="1"/>
  <c r="O67" i="13"/>
  <c r="B73" i="13"/>
  <c r="G70" i="13"/>
  <c r="F71" i="13"/>
  <c r="K68" i="13"/>
  <c r="E71" i="13"/>
  <c r="D73" i="13"/>
  <c r="I70" i="13"/>
  <c r="C71" i="13"/>
  <c r="H69" i="13" s="1"/>
  <c r="S87" i="11"/>
  <c r="X86" i="11"/>
  <c r="U86" i="11"/>
  <c r="Y86" i="11"/>
  <c r="V86" i="11"/>
  <c r="W86" i="11"/>
  <c r="E269" i="12"/>
  <c r="D270" i="12"/>
  <c r="D96" i="12"/>
  <c r="E95" i="12"/>
  <c r="P68" i="13" l="1"/>
  <c r="E72" i="13"/>
  <c r="J69" i="13"/>
  <c r="F72" i="13"/>
  <c r="K69" i="13"/>
  <c r="B74" i="13"/>
  <c r="M68" i="13"/>
  <c r="L68" i="13"/>
  <c r="N68" i="13"/>
  <c r="D74" i="13"/>
  <c r="I71" i="13"/>
  <c r="C72" i="13"/>
  <c r="H70" i="13"/>
  <c r="J70" i="13"/>
  <c r="K70" i="13"/>
  <c r="G71" i="13"/>
  <c r="S88" i="11"/>
  <c r="X87" i="11"/>
  <c r="Y87" i="11"/>
  <c r="V87" i="11"/>
  <c r="W87" i="11"/>
  <c r="U87" i="11"/>
  <c r="E270" i="12"/>
  <c r="D271" i="12"/>
  <c r="E96" i="12"/>
  <c r="D97" i="12"/>
  <c r="O70" i="13" l="1"/>
  <c r="P69" i="13"/>
  <c r="M70" i="13"/>
  <c r="P70" i="13"/>
  <c r="C73" i="13"/>
  <c r="B75" i="13"/>
  <c r="G72" i="13"/>
  <c r="F73" i="13"/>
  <c r="O69" i="13"/>
  <c r="N70" i="13"/>
  <c r="L69" i="13"/>
  <c r="I72" i="13"/>
  <c r="M69" i="13"/>
  <c r="E73" i="13"/>
  <c r="J71" i="13" s="1"/>
  <c r="D75" i="13"/>
  <c r="L70" i="13"/>
  <c r="N69" i="13"/>
  <c r="S89" i="11"/>
  <c r="X88" i="11"/>
  <c r="V88" i="11"/>
  <c r="W88" i="11"/>
  <c r="U88" i="11"/>
  <c r="Y88" i="11"/>
  <c r="E271" i="12"/>
  <c r="D272" i="12"/>
  <c r="D98" i="12"/>
  <c r="E97" i="12"/>
  <c r="C74" i="13" l="1"/>
  <c r="H71" i="13"/>
  <c r="D76" i="13"/>
  <c r="I73" i="13"/>
  <c r="E74" i="13"/>
  <c r="B76" i="13"/>
  <c r="G73" i="13"/>
  <c r="F74" i="13"/>
  <c r="K71" i="13"/>
  <c r="I74" i="13"/>
  <c r="S90" i="11"/>
  <c r="X89" i="11"/>
  <c r="V89" i="11"/>
  <c r="U89" i="11"/>
  <c r="W89" i="11"/>
  <c r="Y89" i="11"/>
  <c r="E272" i="12"/>
  <c r="D273" i="12"/>
  <c r="E98" i="12"/>
  <c r="D99" i="12"/>
  <c r="E75" i="13" l="1"/>
  <c r="J73" i="13" s="1"/>
  <c r="M71" i="13"/>
  <c r="L71" i="13"/>
  <c r="N71" i="13"/>
  <c r="D77" i="13"/>
  <c r="F75" i="13"/>
  <c r="K72" i="13"/>
  <c r="B77" i="13"/>
  <c r="G74" i="13"/>
  <c r="O71" i="13"/>
  <c r="C75" i="13"/>
  <c r="H72" i="13"/>
  <c r="P71" i="13"/>
  <c r="J72" i="13"/>
  <c r="H73" i="13"/>
  <c r="S91" i="11"/>
  <c r="X90" i="11"/>
  <c r="W90" i="11"/>
  <c r="V90" i="11"/>
  <c r="U90" i="11"/>
  <c r="Y90" i="11"/>
  <c r="E273" i="12"/>
  <c r="D274" i="12"/>
  <c r="D100" i="12"/>
  <c r="E99" i="12"/>
  <c r="O72" i="13" l="1"/>
  <c r="B78" i="13"/>
  <c r="G75" i="13"/>
  <c r="M72" i="13"/>
  <c r="N72" i="13"/>
  <c r="L72" i="13"/>
  <c r="G76" i="13"/>
  <c r="P72" i="13"/>
  <c r="D78" i="13"/>
  <c r="I75" i="13"/>
  <c r="C76" i="13"/>
  <c r="F76" i="13"/>
  <c r="K73" i="13"/>
  <c r="P73" i="13" s="1"/>
  <c r="E76" i="13"/>
  <c r="S92" i="11"/>
  <c r="X91" i="11"/>
  <c r="W91" i="11"/>
  <c r="U91" i="11"/>
  <c r="V91" i="11"/>
  <c r="Y91" i="11"/>
  <c r="E274" i="12"/>
  <c r="D275" i="12"/>
  <c r="E100" i="12"/>
  <c r="D101" i="12"/>
  <c r="D79" i="13" l="1"/>
  <c r="I76" i="13"/>
  <c r="N73" i="13"/>
  <c r="E77" i="13"/>
  <c r="J75" i="13"/>
  <c r="J74" i="13"/>
  <c r="I77" i="13"/>
  <c r="O73" i="13"/>
  <c r="M73" i="13"/>
  <c r="B79" i="13"/>
  <c r="C77" i="13"/>
  <c r="H75" i="13" s="1"/>
  <c r="H74" i="13"/>
  <c r="F77" i="13"/>
  <c r="L73" i="13"/>
  <c r="K74" i="13"/>
  <c r="S93" i="11"/>
  <c r="X92" i="11"/>
  <c r="Y92" i="11"/>
  <c r="V92" i="11"/>
  <c r="W92" i="11"/>
  <c r="U92" i="11"/>
  <c r="E275" i="12"/>
  <c r="D276" i="12"/>
  <c r="D102" i="12"/>
  <c r="E101" i="12"/>
  <c r="P74" i="13" l="1"/>
  <c r="O74" i="13"/>
  <c r="F78" i="13"/>
  <c r="K75" i="13"/>
  <c r="P75" i="13" s="1"/>
  <c r="D80" i="13"/>
  <c r="B80" i="13"/>
  <c r="G78" i="13"/>
  <c r="G77" i="13"/>
  <c r="E78" i="13"/>
  <c r="K76" i="13"/>
  <c r="M74" i="13"/>
  <c r="N74" i="13"/>
  <c r="L74" i="13"/>
  <c r="C78" i="13"/>
  <c r="S94" i="11"/>
  <c r="X93" i="11"/>
  <c r="Y93" i="11"/>
  <c r="V93" i="11"/>
  <c r="U93" i="11"/>
  <c r="W93" i="11"/>
  <c r="E276" i="12"/>
  <c r="D277" i="12"/>
  <c r="E102" i="12"/>
  <c r="D103" i="12"/>
  <c r="O75" i="13" l="1"/>
  <c r="B81" i="13"/>
  <c r="L75" i="13"/>
  <c r="M75" i="13"/>
  <c r="F79" i="13"/>
  <c r="K77" i="13" s="1"/>
  <c r="C79" i="13"/>
  <c r="H76" i="13"/>
  <c r="P76" i="13" s="1"/>
  <c r="E79" i="13"/>
  <c r="J77" i="13" s="1"/>
  <c r="J76" i="13"/>
  <c r="O76" i="13" s="1"/>
  <c r="D81" i="13"/>
  <c r="I79" i="13"/>
  <c r="I78" i="13"/>
  <c r="N75" i="13"/>
  <c r="S95" i="11"/>
  <c r="X94" i="11"/>
  <c r="U94" i="11"/>
  <c r="W94" i="11"/>
  <c r="Y94" i="11"/>
  <c r="V94" i="11"/>
  <c r="E277" i="12"/>
  <c r="D278" i="12"/>
  <c r="D104" i="12"/>
  <c r="E103" i="12"/>
  <c r="F80" i="13" l="1"/>
  <c r="M76" i="13"/>
  <c r="L76" i="13"/>
  <c r="N76" i="13"/>
  <c r="K78" i="13"/>
  <c r="D82" i="13"/>
  <c r="E80" i="13"/>
  <c r="C80" i="13"/>
  <c r="H77" i="13"/>
  <c r="P77" i="13" s="1"/>
  <c r="B82" i="13"/>
  <c r="G79" i="13"/>
  <c r="S96" i="11"/>
  <c r="X95" i="11"/>
  <c r="Y95" i="11"/>
  <c r="V95" i="11"/>
  <c r="W95" i="11"/>
  <c r="U95" i="11"/>
  <c r="E278" i="12"/>
  <c r="D279" i="12"/>
  <c r="E104" i="12"/>
  <c r="D105" i="12"/>
  <c r="B83" i="13" l="1"/>
  <c r="G80" i="13"/>
  <c r="C81" i="13"/>
  <c r="H79" i="13" s="1"/>
  <c r="H78" i="13"/>
  <c r="D83" i="13"/>
  <c r="I81" i="13"/>
  <c r="I80" i="13"/>
  <c r="M77" i="13"/>
  <c r="N77" i="13"/>
  <c r="L77" i="13"/>
  <c r="F81" i="13"/>
  <c r="K79" i="13" s="1"/>
  <c r="E81" i="13"/>
  <c r="J78" i="13"/>
  <c r="O77" i="13"/>
  <c r="S97" i="11"/>
  <c r="X96" i="11"/>
  <c r="W96" i="11"/>
  <c r="U96" i="11"/>
  <c r="Y96" i="11"/>
  <c r="V96" i="11"/>
  <c r="E279" i="12"/>
  <c r="D280" i="12"/>
  <c r="D106" i="12"/>
  <c r="E105" i="12"/>
  <c r="E82" i="13" l="1"/>
  <c r="J79" i="13"/>
  <c r="M79" i="13" s="1"/>
  <c r="C82" i="13"/>
  <c r="B84" i="13"/>
  <c r="G81" i="13"/>
  <c r="M78" i="13"/>
  <c r="L78" i="13"/>
  <c r="N78" i="13"/>
  <c r="F82" i="13"/>
  <c r="O78" i="13"/>
  <c r="P78" i="13"/>
  <c r="D84" i="13"/>
  <c r="I82" i="13" s="1"/>
  <c r="S98" i="11"/>
  <c r="X97" i="11"/>
  <c r="Y97" i="11"/>
  <c r="V97" i="11"/>
  <c r="W97" i="11"/>
  <c r="U97" i="11"/>
  <c r="E280" i="12"/>
  <c r="D281" i="12"/>
  <c r="E106" i="12"/>
  <c r="D107" i="12"/>
  <c r="C83" i="13" l="1"/>
  <c r="H80" i="13"/>
  <c r="B85" i="13"/>
  <c r="G82" i="13"/>
  <c r="G83" i="13"/>
  <c r="D85" i="13"/>
  <c r="F83" i="13"/>
  <c r="O79" i="13"/>
  <c r="N79" i="13"/>
  <c r="L79" i="13"/>
  <c r="K80" i="13"/>
  <c r="E83" i="13"/>
  <c r="J80" i="13"/>
  <c r="O80" i="13" s="1"/>
  <c r="P79" i="13"/>
  <c r="S99" i="11"/>
  <c r="X98" i="11"/>
  <c r="W98" i="11"/>
  <c r="U98" i="11"/>
  <c r="Y98" i="11"/>
  <c r="V98" i="11"/>
  <c r="E281" i="12"/>
  <c r="D282" i="12"/>
  <c r="D108" i="12"/>
  <c r="E107" i="12"/>
  <c r="E84" i="13" l="1"/>
  <c r="P80" i="13"/>
  <c r="D86" i="13"/>
  <c r="I84" i="13" s="1"/>
  <c r="I83" i="13"/>
  <c r="B86" i="13"/>
  <c r="C84" i="13"/>
  <c r="F84" i="13"/>
  <c r="M80" i="13"/>
  <c r="L80" i="13"/>
  <c r="N80" i="13"/>
  <c r="K81" i="13"/>
  <c r="G84" i="13"/>
  <c r="H81" i="13"/>
  <c r="J81" i="13"/>
  <c r="S100" i="11"/>
  <c r="X99" i="11"/>
  <c r="V99" i="11"/>
  <c r="W99" i="11"/>
  <c r="U99" i="11"/>
  <c r="Y99" i="11"/>
  <c r="E282" i="12"/>
  <c r="D283" i="12"/>
  <c r="E108" i="12"/>
  <c r="D109" i="12"/>
  <c r="D87" i="13" l="1"/>
  <c r="O81" i="13"/>
  <c r="F85" i="13"/>
  <c r="B87" i="13"/>
  <c r="I85" i="13"/>
  <c r="K82" i="13"/>
  <c r="M81" i="13"/>
  <c r="N81" i="13"/>
  <c r="L81" i="13"/>
  <c r="P81" i="13"/>
  <c r="C85" i="13"/>
  <c r="H82" i="13"/>
  <c r="E85" i="13"/>
  <c r="J82" i="13"/>
  <c r="O82" i="13" s="1"/>
  <c r="X100" i="11"/>
  <c r="W100" i="11"/>
  <c r="U100" i="11"/>
  <c r="Y100" i="11"/>
  <c r="V100" i="11"/>
  <c r="E283" i="12"/>
  <c r="D284" i="12"/>
  <c r="D110" i="12"/>
  <c r="E109" i="12"/>
  <c r="B88" i="13" l="1"/>
  <c r="G85" i="13"/>
  <c r="P82" i="13"/>
  <c r="C86" i="13"/>
  <c r="M82" i="13"/>
  <c r="N82" i="13"/>
  <c r="L82" i="13"/>
  <c r="F86" i="13"/>
  <c r="K83" i="13"/>
  <c r="D88" i="13"/>
  <c r="I86" i="13" s="1"/>
  <c r="E86" i="13"/>
  <c r="J84" i="13" s="1"/>
  <c r="J83" i="13"/>
  <c r="O83" i="13" s="1"/>
  <c r="H83" i="13"/>
  <c r="E284" i="12"/>
  <c r="D285" i="12"/>
  <c r="E110" i="12"/>
  <c r="D111" i="12"/>
  <c r="M83" i="13" l="1"/>
  <c r="L83" i="13"/>
  <c r="N83" i="13"/>
  <c r="E87" i="13"/>
  <c r="P83" i="13"/>
  <c r="B89" i="13"/>
  <c r="G86" i="13"/>
  <c r="H84" i="13"/>
  <c r="D89" i="13"/>
  <c r="I87" i="13" s="1"/>
  <c r="F87" i="13"/>
  <c r="K84" i="13"/>
  <c r="P84" i="13" s="1"/>
  <c r="C87" i="13"/>
  <c r="E285" i="12"/>
  <c r="D286" i="12"/>
  <c r="D112" i="12"/>
  <c r="E111" i="12"/>
  <c r="C88" i="13" l="1"/>
  <c r="F88" i="13"/>
  <c r="K85" i="13"/>
  <c r="D90" i="13"/>
  <c r="I88" i="13" s="1"/>
  <c r="M84" i="13"/>
  <c r="L84" i="13"/>
  <c r="N84" i="13"/>
  <c r="B90" i="13"/>
  <c r="G88" i="13" s="1"/>
  <c r="G87" i="13"/>
  <c r="E88" i="13"/>
  <c r="J85" i="13"/>
  <c r="H85" i="13"/>
  <c r="K86" i="13"/>
  <c r="O84" i="13"/>
  <c r="E286" i="12"/>
  <c r="D287" i="12"/>
  <c r="E112" i="12"/>
  <c r="D113" i="12"/>
  <c r="B91" i="13" l="1"/>
  <c r="M85" i="13"/>
  <c r="N85" i="13"/>
  <c r="L85" i="13"/>
  <c r="F89" i="13"/>
  <c r="O85" i="13"/>
  <c r="G89" i="13"/>
  <c r="D91" i="13"/>
  <c r="I89" i="13" s="1"/>
  <c r="E89" i="13"/>
  <c r="J86" i="13"/>
  <c r="P85" i="13"/>
  <c r="C89" i="13"/>
  <c r="H86" i="13"/>
  <c r="E287" i="12"/>
  <c r="D288" i="12"/>
  <c r="D114" i="12"/>
  <c r="E113" i="12"/>
  <c r="P86" i="13" l="1"/>
  <c r="C90" i="13"/>
  <c r="H87" i="13"/>
  <c r="F90" i="13"/>
  <c r="K87" i="13"/>
  <c r="M86" i="13"/>
  <c r="L86" i="13"/>
  <c r="N86" i="13"/>
  <c r="E90" i="13"/>
  <c r="J87" i="13"/>
  <c r="O87" i="13" s="1"/>
  <c r="D92" i="13"/>
  <c r="O86" i="13"/>
  <c r="B92" i="13"/>
  <c r="G90" i="13"/>
  <c r="E288" i="12"/>
  <c r="D289" i="12"/>
  <c r="E114" i="12"/>
  <c r="D115" i="12"/>
  <c r="B93" i="13" l="1"/>
  <c r="G91" i="13"/>
  <c r="P87" i="13"/>
  <c r="M87" i="13"/>
  <c r="N87" i="13"/>
  <c r="L87" i="13"/>
  <c r="D93" i="13"/>
  <c r="F91" i="13"/>
  <c r="K88" i="13"/>
  <c r="I90" i="13"/>
  <c r="E91" i="13"/>
  <c r="J88" i="13"/>
  <c r="C91" i="13"/>
  <c r="H88" i="13"/>
  <c r="E289" i="12"/>
  <c r="D290" i="12"/>
  <c r="D116" i="12"/>
  <c r="E115" i="12"/>
  <c r="O88" i="13" l="1"/>
  <c r="M88" i="13"/>
  <c r="L88" i="13"/>
  <c r="N88" i="13"/>
  <c r="C92" i="13"/>
  <c r="H89" i="13"/>
  <c r="H90" i="13"/>
  <c r="B94" i="13"/>
  <c r="F92" i="13"/>
  <c r="K89" i="13"/>
  <c r="D94" i="13"/>
  <c r="I91" i="13"/>
  <c r="E92" i="13"/>
  <c r="J89" i="13"/>
  <c r="O89" i="13" s="1"/>
  <c r="P88" i="13"/>
  <c r="E290" i="12"/>
  <c r="D291" i="12"/>
  <c r="E116" i="12"/>
  <c r="D117" i="12"/>
  <c r="P89" i="13" l="1"/>
  <c r="M89" i="13"/>
  <c r="N89" i="13"/>
  <c r="L89" i="13"/>
  <c r="I92" i="13"/>
  <c r="B95" i="13"/>
  <c r="G92" i="13"/>
  <c r="E93" i="13"/>
  <c r="F93" i="13"/>
  <c r="K90" i="13"/>
  <c r="J90" i="13"/>
  <c r="O90" i="13" s="1"/>
  <c r="D95" i="13"/>
  <c r="C93" i="13"/>
  <c r="E291" i="12"/>
  <c r="D292" i="12"/>
  <c r="D118" i="12"/>
  <c r="E117" i="12"/>
  <c r="M90" i="13" l="1"/>
  <c r="P90" i="13"/>
  <c r="E94" i="13"/>
  <c r="J91" i="13"/>
  <c r="G93" i="13"/>
  <c r="D96" i="13"/>
  <c r="I93" i="13"/>
  <c r="C94" i="13"/>
  <c r="H92" i="13"/>
  <c r="L90" i="13"/>
  <c r="F94" i="13"/>
  <c r="K91" i="13"/>
  <c r="H91" i="13"/>
  <c r="N90" i="13"/>
  <c r="B96" i="13"/>
  <c r="E292" i="12"/>
  <c r="D293" i="12"/>
  <c r="E118" i="12"/>
  <c r="D119" i="12"/>
  <c r="F95" i="13" l="1"/>
  <c r="K92" i="13"/>
  <c r="C95" i="13"/>
  <c r="O91" i="13"/>
  <c r="M91" i="13"/>
  <c r="L91" i="13"/>
  <c r="N91" i="13"/>
  <c r="D97" i="13"/>
  <c r="I94" i="13"/>
  <c r="E95" i="13"/>
  <c r="J93" i="13" s="1"/>
  <c r="J92" i="13"/>
  <c r="L92" i="13" s="1"/>
  <c r="B97" i="13"/>
  <c r="G94" i="13"/>
  <c r="P91" i="13"/>
  <c r="G95" i="13"/>
  <c r="E293" i="12"/>
  <c r="D294" i="12"/>
  <c r="D120" i="12"/>
  <c r="E119" i="12"/>
  <c r="O92" i="13" l="1"/>
  <c r="N92" i="13"/>
  <c r="C96" i="13"/>
  <c r="H93" i="13"/>
  <c r="F96" i="13"/>
  <c r="K93" i="13"/>
  <c r="P93" i="13" s="1"/>
  <c r="M92" i="13"/>
  <c r="B98" i="13"/>
  <c r="E96" i="13"/>
  <c r="D98" i="13"/>
  <c r="I95" i="13"/>
  <c r="H94" i="13"/>
  <c r="P92" i="13"/>
  <c r="K94" i="13"/>
  <c r="O93" i="13"/>
  <c r="E294" i="12"/>
  <c r="D295" i="12"/>
  <c r="E120" i="12"/>
  <c r="D121" i="12"/>
  <c r="D99" i="13" l="1"/>
  <c r="I97" i="13"/>
  <c r="I96" i="13"/>
  <c r="B99" i="13"/>
  <c r="G96" i="13"/>
  <c r="E97" i="13"/>
  <c r="J94" i="13"/>
  <c r="P94" i="13" s="1"/>
  <c r="F97" i="13"/>
  <c r="C97" i="13"/>
  <c r="M93" i="13"/>
  <c r="N93" i="13"/>
  <c r="L93" i="13"/>
  <c r="H95" i="13"/>
  <c r="E295" i="12"/>
  <c r="D296" i="12"/>
  <c r="D122" i="12"/>
  <c r="E121" i="12"/>
  <c r="O94" i="13" l="1"/>
  <c r="N94" i="13"/>
  <c r="D100" i="13"/>
  <c r="F98" i="13"/>
  <c r="K96" i="13"/>
  <c r="E98" i="13"/>
  <c r="J96" i="13" s="1"/>
  <c r="J95" i="13"/>
  <c r="O95" i="13" s="1"/>
  <c r="K95" i="13"/>
  <c r="C98" i="13"/>
  <c r="M94" i="13"/>
  <c r="B100" i="13"/>
  <c r="G97" i="13"/>
  <c r="L94" i="13"/>
  <c r="E296" i="12"/>
  <c r="D297" i="12"/>
  <c r="E122" i="12"/>
  <c r="D123" i="12"/>
  <c r="C99" i="13" l="1"/>
  <c r="M95" i="13"/>
  <c r="N95" i="13"/>
  <c r="P95" i="13"/>
  <c r="D101" i="13"/>
  <c r="I98" i="13"/>
  <c r="B101" i="13"/>
  <c r="G99" i="13" s="1"/>
  <c r="G98" i="13"/>
  <c r="H96" i="13"/>
  <c r="O96" i="13" s="1"/>
  <c r="L95" i="13"/>
  <c r="E99" i="13"/>
  <c r="F99" i="13"/>
  <c r="E297" i="12"/>
  <c r="D298" i="12"/>
  <c r="D124" i="12"/>
  <c r="E123" i="12"/>
  <c r="E100" i="13" l="1"/>
  <c r="J97" i="13"/>
  <c r="B102" i="13"/>
  <c r="D102" i="13"/>
  <c r="P96" i="13"/>
  <c r="J98" i="13"/>
  <c r="I99" i="13"/>
  <c r="F100" i="13"/>
  <c r="K97" i="13"/>
  <c r="M96" i="13"/>
  <c r="N96" i="13"/>
  <c r="L96" i="13"/>
  <c r="C100" i="13"/>
  <c r="H97" i="13"/>
  <c r="E298" i="12"/>
  <c r="D299" i="12"/>
  <c r="E124" i="12"/>
  <c r="D125" i="12"/>
  <c r="M97" i="13" l="1"/>
  <c r="L97" i="13"/>
  <c r="N97" i="13"/>
  <c r="F101" i="13"/>
  <c r="K99" i="13" s="1"/>
  <c r="K98" i="13"/>
  <c r="D103" i="13"/>
  <c r="I100" i="13"/>
  <c r="E101" i="13"/>
  <c r="C101" i="13"/>
  <c r="H98" i="13"/>
  <c r="P97" i="13"/>
  <c r="B103" i="13"/>
  <c r="G100" i="13"/>
  <c r="O97" i="13"/>
  <c r="E299" i="12"/>
  <c r="D300" i="12"/>
  <c r="D126" i="12"/>
  <c r="E125" i="12"/>
  <c r="M98" i="13" l="1"/>
  <c r="L98" i="13"/>
  <c r="N98" i="13"/>
  <c r="E102" i="13"/>
  <c r="J100" i="13" s="1"/>
  <c r="J99" i="13"/>
  <c r="D104" i="13"/>
  <c r="I101" i="13"/>
  <c r="P98" i="13"/>
  <c r="B104" i="13"/>
  <c r="G101" i="13"/>
  <c r="C102" i="13"/>
  <c r="O98" i="13"/>
  <c r="I102" i="13"/>
  <c r="H99" i="13"/>
  <c r="P99" i="13" s="1"/>
  <c r="F102" i="13"/>
  <c r="K100" i="13" s="1"/>
  <c r="E300" i="12"/>
  <c r="D301" i="12"/>
  <c r="E126" i="12"/>
  <c r="D127" i="12"/>
  <c r="O99" i="13" l="1"/>
  <c r="F103" i="13"/>
  <c r="C103" i="13"/>
  <c r="H100" i="13"/>
  <c r="O100" i="13" s="1"/>
  <c r="B105" i="13"/>
  <c r="G103" i="13" s="1"/>
  <c r="G102" i="13"/>
  <c r="M99" i="13"/>
  <c r="L99" i="13"/>
  <c r="N99" i="13"/>
  <c r="D105" i="13"/>
  <c r="E103" i="13"/>
  <c r="E301" i="12"/>
  <c r="D302" i="12"/>
  <c r="D128" i="12"/>
  <c r="E127" i="12"/>
  <c r="E104" i="13" l="1"/>
  <c r="M100" i="13"/>
  <c r="L100" i="13"/>
  <c r="N100" i="13"/>
  <c r="F104" i="13"/>
  <c r="K101" i="13"/>
  <c r="J101" i="13"/>
  <c r="J102" i="13"/>
  <c r="D106" i="13"/>
  <c r="I103" i="13"/>
  <c r="K102" i="13"/>
  <c r="B106" i="13"/>
  <c r="C104" i="13"/>
  <c r="H101" i="13"/>
  <c r="P100" i="13"/>
  <c r="E302" i="12"/>
  <c r="D303" i="12"/>
  <c r="E128" i="12"/>
  <c r="D129" i="12"/>
  <c r="M101" i="13" l="1"/>
  <c r="L101" i="13"/>
  <c r="N101" i="13"/>
  <c r="E105" i="13"/>
  <c r="B107" i="13"/>
  <c r="G104" i="13"/>
  <c r="C105" i="13"/>
  <c r="H102" i="13"/>
  <c r="D107" i="13"/>
  <c r="O101" i="13"/>
  <c r="F105" i="13"/>
  <c r="P101" i="13"/>
  <c r="I104" i="13"/>
  <c r="E303" i="12"/>
  <c r="D304" i="12"/>
  <c r="D130" i="12"/>
  <c r="E129" i="12"/>
  <c r="M102" i="13" l="1"/>
  <c r="L102" i="13"/>
  <c r="N102" i="13"/>
  <c r="E106" i="13"/>
  <c r="J104" i="13" s="1"/>
  <c r="J103" i="13"/>
  <c r="F106" i="13"/>
  <c r="D108" i="13"/>
  <c r="K103" i="13"/>
  <c r="I105" i="13"/>
  <c r="P102" i="13"/>
  <c r="C106" i="13"/>
  <c r="H103" i="13"/>
  <c r="B108" i="13"/>
  <c r="G105" i="13"/>
  <c r="O102" i="13"/>
  <c r="E304" i="12"/>
  <c r="D305" i="12"/>
  <c r="E130" i="12"/>
  <c r="D131" i="12"/>
  <c r="P103" i="13" l="1"/>
  <c r="M103" i="13"/>
  <c r="L103" i="13"/>
  <c r="N103" i="13"/>
  <c r="E107" i="13"/>
  <c r="D109" i="13"/>
  <c r="I107" i="13" s="1"/>
  <c r="I106" i="13"/>
  <c r="O103" i="13"/>
  <c r="C107" i="13"/>
  <c r="H104" i="13"/>
  <c r="B109" i="13"/>
  <c r="G106" i="13"/>
  <c r="F107" i="13"/>
  <c r="K104" i="13"/>
  <c r="P104" i="13" s="1"/>
  <c r="E305" i="12"/>
  <c r="D306" i="12"/>
  <c r="D132" i="12"/>
  <c r="E131" i="12"/>
  <c r="F108" i="13" l="1"/>
  <c r="K105" i="13"/>
  <c r="B110" i="13"/>
  <c r="G107" i="13"/>
  <c r="C108" i="13"/>
  <c r="H105" i="13"/>
  <c r="M104" i="13"/>
  <c r="L104" i="13"/>
  <c r="N104" i="13"/>
  <c r="E108" i="13"/>
  <c r="J105" i="13"/>
  <c r="O105" i="13" s="1"/>
  <c r="D110" i="13"/>
  <c r="O104" i="13"/>
  <c r="E306" i="12"/>
  <c r="D307" i="12"/>
  <c r="E132" i="12"/>
  <c r="D133" i="12"/>
  <c r="F109" i="13" l="1"/>
  <c r="K106" i="13"/>
  <c r="D111" i="13"/>
  <c r="E109" i="13"/>
  <c r="J106" i="13"/>
  <c r="I108" i="13"/>
  <c r="C109" i="13"/>
  <c r="H106" i="13"/>
  <c r="B111" i="13"/>
  <c r="G108" i="13"/>
  <c r="P105" i="13"/>
  <c r="J107" i="13"/>
  <c r="M105" i="13"/>
  <c r="L105" i="13"/>
  <c r="N105" i="13"/>
  <c r="E307" i="12"/>
  <c r="D308" i="12"/>
  <c r="D134" i="12"/>
  <c r="E133" i="12"/>
  <c r="O106" i="13" l="1"/>
  <c r="G109" i="13"/>
  <c r="C110" i="13"/>
  <c r="D112" i="13"/>
  <c r="I109" i="13"/>
  <c r="F110" i="13"/>
  <c r="K107" i="13"/>
  <c r="B112" i="13"/>
  <c r="P106" i="13"/>
  <c r="M106" i="13"/>
  <c r="L106" i="13"/>
  <c r="N106" i="13"/>
  <c r="E110" i="13"/>
  <c r="H107" i="13"/>
  <c r="O107" i="13" s="1"/>
  <c r="E308" i="12"/>
  <c r="D309" i="12"/>
  <c r="E134" i="12"/>
  <c r="D135" i="12"/>
  <c r="P107" i="13" l="1"/>
  <c r="D113" i="13"/>
  <c r="I110" i="13"/>
  <c r="E111" i="13"/>
  <c r="B113" i="13"/>
  <c r="G110" i="13"/>
  <c r="F111" i="13"/>
  <c r="K108" i="13"/>
  <c r="J108" i="13"/>
  <c r="M107" i="13"/>
  <c r="L107" i="13"/>
  <c r="N107" i="13"/>
  <c r="K109" i="13"/>
  <c r="C111" i="13"/>
  <c r="H108" i="13"/>
  <c r="E309" i="12"/>
  <c r="D310" i="12"/>
  <c r="D136" i="12"/>
  <c r="E135" i="12"/>
  <c r="O108" i="13" l="1"/>
  <c r="M108" i="13"/>
  <c r="L108" i="13"/>
  <c r="N108" i="13"/>
  <c r="G111" i="13"/>
  <c r="F112" i="13"/>
  <c r="C112" i="13"/>
  <c r="H109" i="13"/>
  <c r="P109" i="13" s="1"/>
  <c r="P108" i="13"/>
  <c r="E112" i="13"/>
  <c r="J109" i="13"/>
  <c r="I111" i="13"/>
  <c r="E310" i="12"/>
  <c r="D311" i="12"/>
  <c r="E136" i="12"/>
  <c r="D137" i="12"/>
  <c r="O109" i="13" l="1"/>
  <c r="C113" i="13"/>
  <c r="F113" i="13"/>
  <c r="K110" i="13"/>
  <c r="E113" i="13"/>
  <c r="J110" i="13"/>
  <c r="H111" i="13"/>
  <c r="H110" i="13"/>
  <c r="K111" i="13"/>
  <c r="M109" i="13"/>
  <c r="N109" i="13"/>
  <c r="L109" i="13"/>
  <c r="E311" i="12"/>
  <c r="D312" i="12"/>
  <c r="D138" i="12"/>
  <c r="E137" i="12"/>
  <c r="O110" i="13" l="1"/>
  <c r="P110" i="13"/>
  <c r="M110" i="13"/>
  <c r="N110" i="13"/>
  <c r="L110" i="13"/>
  <c r="J111" i="13"/>
  <c r="M111" i="13" s="1"/>
  <c r="E312" i="12"/>
  <c r="D313" i="12"/>
  <c r="E138" i="12"/>
  <c r="D139" i="12"/>
  <c r="O111" i="13" l="1"/>
  <c r="L111" i="13"/>
  <c r="N111" i="13"/>
  <c r="P111" i="13"/>
  <c r="E313" i="12"/>
  <c r="D314" i="12"/>
  <c r="D140" i="12"/>
  <c r="E139" i="12"/>
  <c r="E314" i="12" l="1"/>
  <c r="D315" i="12"/>
  <c r="E140" i="12"/>
  <c r="D141" i="12"/>
  <c r="E315" i="12" l="1"/>
  <c r="D316" i="12"/>
  <c r="D142" i="12"/>
  <c r="E141" i="12"/>
  <c r="E316" i="12" l="1"/>
  <c r="D317" i="12"/>
  <c r="E142" i="12"/>
  <c r="D143" i="12"/>
  <c r="E317" i="12" l="1"/>
  <c r="D318" i="12"/>
  <c r="D144" i="12"/>
  <c r="E143" i="12"/>
  <c r="E318" i="12" l="1"/>
  <c r="D319" i="12"/>
  <c r="E144" i="12"/>
  <c r="D145" i="12"/>
  <c r="E319" i="12" l="1"/>
  <c r="D320" i="12"/>
  <c r="D146" i="12"/>
  <c r="E145" i="12"/>
  <c r="E320" i="12" l="1"/>
  <c r="D321" i="12"/>
  <c r="E146" i="12"/>
  <c r="D147" i="12"/>
  <c r="E321" i="12" l="1"/>
  <c r="D322" i="12"/>
  <c r="D148" i="12"/>
  <c r="E147" i="12"/>
  <c r="E322" i="12" l="1"/>
  <c r="D323" i="12"/>
  <c r="E148" i="12"/>
  <c r="D149" i="12"/>
  <c r="E323" i="12" l="1"/>
  <c r="D324" i="12"/>
  <c r="D150" i="12"/>
  <c r="E149" i="12"/>
  <c r="E324" i="12" l="1"/>
  <c r="D325" i="12"/>
  <c r="E150" i="12"/>
  <c r="D151" i="12"/>
  <c r="E325" i="12" l="1"/>
  <c r="D326" i="12"/>
  <c r="D152" i="12"/>
  <c r="E151" i="12"/>
  <c r="E326" i="12" l="1"/>
  <c r="D327" i="12"/>
  <c r="E152" i="12"/>
  <c r="D153" i="12"/>
  <c r="E327" i="12" l="1"/>
  <c r="D328" i="12"/>
  <c r="D154" i="12"/>
  <c r="E153" i="12"/>
  <c r="E328" i="12" l="1"/>
  <c r="D329" i="12"/>
  <c r="E154" i="12"/>
  <c r="D155" i="12"/>
  <c r="E329" i="12" l="1"/>
  <c r="D330" i="12"/>
  <c r="D156" i="12"/>
  <c r="E155" i="12"/>
  <c r="E330" i="12" l="1"/>
  <c r="D331" i="12"/>
  <c r="E156" i="12"/>
  <c r="D157" i="12"/>
  <c r="E331" i="12" l="1"/>
  <c r="D332" i="12"/>
  <c r="D158" i="12"/>
  <c r="E157" i="12"/>
  <c r="E332" i="12" l="1"/>
  <c r="D333" i="12"/>
  <c r="E158" i="12"/>
  <c r="D159" i="12"/>
  <c r="E333" i="12" l="1"/>
  <c r="D334" i="12"/>
  <c r="D160" i="12"/>
  <c r="E159" i="12"/>
  <c r="E334" i="12" l="1"/>
  <c r="D335" i="12"/>
  <c r="E160" i="12"/>
  <c r="D161" i="12"/>
  <c r="E335" i="12" l="1"/>
  <c r="D336" i="12"/>
  <c r="D162" i="12"/>
  <c r="E161" i="12"/>
  <c r="E336" i="12" l="1"/>
  <c r="D337" i="12"/>
  <c r="E162" i="12"/>
  <c r="D163" i="12"/>
  <c r="E337" i="12" l="1"/>
  <c r="D338" i="12"/>
  <c r="D164" i="12"/>
  <c r="E163" i="12"/>
  <c r="E338" i="12" l="1"/>
  <c r="D339" i="12"/>
  <c r="E164" i="12"/>
  <c r="D165" i="12"/>
  <c r="E339" i="12" l="1"/>
  <c r="D340" i="12"/>
  <c r="D166" i="12"/>
  <c r="E165" i="12"/>
  <c r="E340" i="12" l="1"/>
  <c r="D341" i="12"/>
  <c r="E166" i="12"/>
  <c r="D167" i="12"/>
  <c r="E341" i="12" l="1"/>
  <c r="D342" i="12"/>
  <c r="D168" i="12"/>
  <c r="E167" i="12"/>
  <c r="E342" i="12" l="1"/>
  <c r="D343" i="12"/>
  <c r="E168" i="12"/>
  <c r="D169" i="12"/>
  <c r="E343" i="12" l="1"/>
  <c r="D344" i="12"/>
  <c r="D170" i="12"/>
  <c r="E169" i="12"/>
  <c r="E344" i="12" l="1"/>
  <c r="D345" i="12"/>
  <c r="E170" i="12"/>
  <c r="D171" i="12"/>
  <c r="E345" i="12" l="1"/>
  <c r="D346" i="12"/>
  <c r="D172" i="12"/>
  <c r="E171" i="12"/>
  <c r="E346" i="12" l="1"/>
  <c r="D347" i="12"/>
  <c r="E172" i="12"/>
  <c r="D173" i="12"/>
  <c r="E347" i="12" l="1"/>
  <c r="D348" i="12"/>
  <c r="D174" i="12"/>
  <c r="E173" i="12"/>
  <c r="E348" i="12" l="1"/>
  <c r="D349" i="12"/>
  <c r="E174" i="12"/>
  <c r="D175" i="12"/>
  <c r="E349" i="12" l="1"/>
  <c r="D350" i="12"/>
  <c r="D176" i="12"/>
  <c r="E175" i="12"/>
  <c r="E350" i="12" l="1"/>
  <c r="D351" i="12"/>
  <c r="E176" i="12"/>
  <c r="D177" i="12"/>
  <c r="E351" i="12" l="1"/>
  <c r="D352" i="12"/>
  <c r="D178" i="12"/>
  <c r="E177" i="12"/>
  <c r="E352" i="12" l="1"/>
  <c r="D353" i="12"/>
  <c r="E178" i="12"/>
  <c r="D179" i="12"/>
  <c r="E353" i="12" l="1"/>
  <c r="D354" i="12"/>
  <c r="D180" i="12"/>
  <c r="E179" i="12"/>
  <c r="E354" i="12" l="1"/>
  <c r="D355" i="12"/>
  <c r="E180" i="12"/>
  <c r="D181" i="12"/>
  <c r="E355" i="12" l="1"/>
  <c r="D356" i="12"/>
  <c r="D182" i="12"/>
  <c r="E181" i="12"/>
  <c r="E356" i="12" l="1"/>
  <c r="D357" i="12"/>
  <c r="E182" i="12"/>
  <c r="D183" i="12"/>
  <c r="E357" i="12" l="1"/>
  <c r="D358" i="12"/>
  <c r="D184" i="12"/>
  <c r="E183" i="12"/>
  <c r="E358" i="12" l="1"/>
  <c r="D359" i="12"/>
  <c r="E184" i="12"/>
  <c r="D185" i="12"/>
  <c r="E359" i="12" l="1"/>
  <c r="D360" i="12"/>
  <c r="D186" i="12"/>
  <c r="E185" i="12"/>
  <c r="E360" i="12" l="1"/>
  <c r="D361" i="12"/>
  <c r="E186" i="12"/>
  <c r="D187" i="12"/>
  <c r="E361" i="12" l="1"/>
  <c r="D362" i="12"/>
  <c r="D188" i="12"/>
  <c r="E187" i="12"/>
  <c r="E362" i="12" l="1"/>
  <c r="D363" i="12"/>
  <c r="E188" i="12"/>
  <c r="D189" i="12"/>
  <c r="E363" i="12" l="1"/>
  <c r="D364" i="12"/>
  <c r="D190" i="12"/>
  <c r="E189" i="12"/>
  <c r="E364" i="12" l="1"/>
  <c r="D365" i="12"/>
  <c r="E190" i="12"/>
  <c r="D191" i="12"/>
  <c r="E365" i="12" l="1"/>
  <c r="D366" i="12"/>
  <c r="D192" i="12"/>
  <c r="E191" i="12"/>
  <c r="E366" i="12" l="1"/>
  <c r="D367" i="12"/>
  <c r="E192" i="12"/>
  <c r="D193" i="12"/>
  <c r="E367" i="12" l="1"/>
  <c r="D368" i="12"/>
  <c r="D194" i="12"/>
  <c r="E193" i="12"/>
  <c r="E368" i="12" l="1"/>
  <c r="D369" i="12"/>
  <c r="E194" i="12"/>
  <c r="D195" i="12"/>
  <c r="E369" i="12" l="1"/>
  <c r="D370" i="12"/>
  <c r="E195" i="12"/>
  <c r="D196" i="12"/>
  <c r="E370" i="12" l="1"/>
  <c r="D371" i="12"/>
  <c r="D197" i="12"/>
  <c r="E196" i="12"/>
  <c r="D372" i="12" l="1"/>
  <c r="E371" i="12"/>
  <c r="D198" i="12"/>
  <c r="E197" i="12"/>
  <c r="E372" i="12" l="1"/>
  <c r="D373" i="12"/>
  <c r="D199" i="12"/>
  <c r="E198" i="12"/>
  <c r="D374" i="12" l="1"/>
  <c r="E373" i="12"/>
  <c r="E199" i="12"/>
  <c r="E374" i="12" l="1"/>
  <c r="D375" i="12"/>
  <c r="D376" i="12" l="1"/>
  <c r="E375" i="12"/>
  <c r="E376" i="12" l="1"/>
  <c r="D377" i="12"/>
  <c r="D378" i="12" l="1"/>
  <c r="E377" i="12"/>
  <c r="E378" i="12" l="1"/>
  <c r="D379" i="12"/>
  <c r="D380" i="12" l="1"/>
  <c r="E379" i="12"/>
  <c r="E380" i="12" l="1"/>
  <c r="D381" i="12"/>
  <c r="D382" i="12" l="1"/>
  <c r="E381" i="12"/>
  <c r="E382" i="12" l="1"/>
  <c r="D383" i="12"/>
  <c r="D384" i="12" l="1"/>
  <c r="E383" i="12"/>
  <c r="E384" i="12" l="1"/>
  <c r="D385" i="12"/>
  <c r="D386" i="12" l="1"/>
  <c r="E385" i="12"/>
  <c r="E386" i="12" l="1"/>
  <c r="D387" i="12"/>
  <c r="D388" i="12" l="1"/>
  <c r="E387" i="12"/>
  <c r="E388" i="12" l="1"/>
  <c r="D389" i="12"/>
  <c r="D390" i="12" l="1"/>
  <c r="E389" i="12"/>
  <c r="E390" i="12" l="1"/>
  <c r="D391" i="12"/>
  <c r="D392" i="12" l="1"/>
  <c r="E391" i="12"/>
  <c r="E392" i="12" l="1"/>
  <c r="D393" i="12"/>
  <c r="D394" i="12" l="1"/>
  <c r="E393" i="12"/>
  <c r="E394" i="12" l="1"/>
  <c r="D395" i="12"/>
  <c r="D396" i="12" l="1"/>
  <c r="E395" i="12"/>
  <c r="E396" i="12" l="1"/>
  <c r="D397" i="12"/>
  <c r="D398" i="12" l="1"/>
  <c r="E397" i="12"/>
  <c r="E398" i="12" l="1"/>
  <c r="D399" i="12"/>
  <c r="D400" i="12" l="1"/>
  <c r="E399" i="12"/>
  <c r="E400" i="12" l="1"/>
  <c r="D401" i="12"/>
  <c r="D402" i="12" l="1"/>
  <c r="E401" i="12"/>
  <c r="E402" i="12" l="1"/>
  <c r="D403" i="12"/>
  <c r="D404" i="12" l="1"/>
  <c r="E403" i="12"/>
  <c r="D405" i="12" l="1"/>
  <c r="D406" i="12" l="1"/>
  <c r="P114" i="11" l="1"/>
  <c r="Q114" i="11"/>
  <c r="AC114" i="11"/>
  <c r="AB114" i="11"/>
  <c r="AE114" i="11" s="1"/>
  <c r="R114" i="11"/>
  <c r="T114" i="11"/>
  <c r="S114" i="11"/>
  <c r="D407" i="12"/>
  <c r="AF114" i="11" l="1"/>
  <c r="T115" i="11"/>
  <c r="AB115" i="11"/>
  <c r="R115" i="11"/>
  <c r="S115" i="11"/>
  <c r="AC115" i="11"/>
  <c r="Q115" i="11"/>
  <c r="P115" i="11"/>
  <c r="X114" i="11"/>
  <c r="E114" i="13"/>
  <c r="AD114" i="11"/>
  <c r="Y114" i="11"/>
  <c r="F114" i="13"/>
  <c r="V114" i="11"/>
  <c r="C114" i="13"/>
  <c r="W114" i="11"/>
  <c r="D114" i="13"/>
  <c r="U114" i="11"/>
  <c r="B114" i="13"/>
  <c r="D408" i="12"/>
  <c r="I112" i="13" l="1"/>
  <c r="H112" i="13"/>
  <c r="G112" i="13"/>
  <c r="E115" i="13"/>
  <c r="E116" i="13" s="1"/>
  <c r="J112" i="13"/>
  <c r="F115" i="13"/>
  <c r="K112" i="13"/>
  <c r="K113" i="13"/>
  <c r="U115" i="11"/>
  <c r="C115" i="13"/>
  <c r="B115" i="13"/>
  <c r="V115" i="11"/>
  <c r="AF115" i="11"/>
  <c r="D115" i="13"/>
  <c r="AE115" i="11"/>
  <c r="Q116" i="11"/>
  <c r="S116" i="11"/>
  <c r="R116" i="11"/>
  <c r="D116" i="13" s="1"/>
  <c r="P116" i="11"/>
  <c r="T116" i="11"/>
  <c r="F116" i="13" s="1"/>
  <c r="AB116" i="11"/>
  <c r="AC116" i="11"/>
  <c r="X115" i="11"/>
  <c r="W115" i="11"/>
  <c r="C116" i="13"/>
  <c r="B116" i="13"/>
  <c r="AD115" i="11"/>
  <c r="Y115" i="11"/>
  <c r="D409" i="12"/>
  <c r="P112" i="13" l="1"/>
  <c r="I114" i="13"/>
  <c r="K114" i="13"/>
  <c r="L112" i="13"/>
  <c r="M112" i="13"/>
  <c r="N112" i="13"/>
  <c r="O112" i="13"/>
  <c r="G113" i="13"/>
  <c r="P113" i="13" s="1"/>
  <c r="H114" i="13"/>
  <c r="I113" i="13"/>
  <c r="J114" i="13"/>
  <c r="G114" i="13"/>
  <c r="L114" i="13" s="1"/>
  <c r="H113" i="13"/>
  <c r="J113" i="13"/>
  <c r="AE116" i="11"/>
  <c r="X116" i="11"/>
  <c r="U116" i="11"/>
  <c r="W116" i="11"/>
  <c r="V116" i="11"/>
  <c r="P117" i="11"/>
  <c r="AC117" i="11"/>
  <c r="T117" i="11"/>
  <c r="Q117" i="11"/>
  <c r="R117" i="11"/>
  <c r="W117" i="11" s="1"/>
  <c r="AB117" i="11"/>
  <c r="AE117" i="11" s="1"/>
  <c r="S117" i="11"/>
  <c r="B117" i="13"/>
  <c r="C117" i="13"/>
  <c r="AF116" i="11"/>
  <c r="AD116" i="11"/>
  <c r="Y116" i="11"/>
  <c r="D410" i="12"/>
  <c r="O113" i="13" l="1"/>
  <c r="N113" i="13"/>
  <c r="H115" i="13"/>
  <c r="O114" i="13"/>
  <c r="M114" i="13"/>
  <c r="L113" i="13"/>
  <c r="P114" i="13"/>
  <c r="G115" i="13"/>
  <c r="M113" i="13"/>
  <c r="N114" i="13"/>
  <c r="X117" i="11"/>
  <c r="U117" i="11"/>
  <c r="AD117" i="11"/>
  <c r="Y117" i="11"/>
  <c r="AF117" i="11"/>
  <c r="D117" i="13"/>
  <c r="Q118" i="11"/>
  <c r="P118" i="11"/>
  <c r="T118" i="11"/>
  <c r="S118" i="11"/>
  <c r="AC118" i="11"/>
  <c r="AB118" i="11"/>
  <c r="R118" i="11"/>
  <c r="W118" i="11" s="1"/>
  <c r="E117" i="13"/>
  <c r="B118" i="13"/>
  <c r="G118" i="13" s="1"/>
  <c r="V117" i="11"/>
  <c r="F117" i="13"/>
  <c r="D411" i="12"/>
  <c r="I115" i="13" l="1"/>
  <c r="F118" i="13"/>
  <c r="K118" i="13"/>
  <c r="K115" i="13"/>
  <c r="K117" i="13"/>
  <c r="K116" i="13"/>
  <c r="G117" i="13"/>
  <c r="G116" i="13"/>
  <c r="J115" i="13"/>
  <c r="AE118" i="11"/>
  <c r="U118" i="11"/>
  <c r="E118" i="13"/>
  <c r="J117" i="13" s="1"/>
  <c r="X118" i="11"/>
  <c r="AF118" i="11"/>
  <c r="V118" i="11"/>
  <c r="AD118" i="11"/>
  <c r="Y118" i="11"/>
  <c r="D118" i="13"/>
  <c r="I117" i="13" s="1"/>
  <c r="C118" i="13"/>
  <c r="D412" i="12"/>
  <c r="O115" i="13" l="1"/>
  <c r="I116" i="13"/>
  <c r="H116" i="13"/>
  <c r="H117" i="13"/>
  <c r="M117" i="13" s="1"/>
  <c r="H118" i="13"/>
  <c r="J116" i="13"/>
  <c r="O116" i="13" s="1"/>
  <c r="I118" i="13"/>
  <c r="M115" i="13"/>
  <c r="J118" i="13"/>
  <c r="O118" i="13" s="1"/>
  <c r="N115" i="13"/>
  <c r="L115" i="13"/>
  <c r="L116" i="13"/>
  <c r="P115" i="13"/>
  <c r="E412" i="12"/>
  <c r="D413" i="12"/>
  <c r="M118" i="13" l="1"/>
  <c r="L118" i="13"/>
  <c r="P118" i="13"/>
  <c r="N118" i="13"/>
  <c r="L117" i="13"/>
  <c r="P117" i="13"/>
  <c r="P116" i="13"/>
  <c r="M116" i="13"/>
  <c r="N117" i="13"/>
  <c r="N116" i="13"/>
  <c r="O117" i="13"/>
  <c r="D414" i="12"/>
  <c r="E413" i="12"/>
  <c r="E414" i="12" l="1"/>
  <c r="D415" i="12"/>
  <c r="D416" i="12" l="1"/>
  <c r="E415" i="12"/>
  <c r="E416" i="12" l="1"/>
  <c r="D417" i="12"/>
  <c r="D418" i="12" l="1"/>
  <c r="E417" i="12"/>
  <c r="E418" i="12" l="1"/>
  <c r="D419" i="12"/>
  <c r="D420" i="12" l="1"/>
  <c r="E419" i="12"/>
  <c r="E420" i="12" l="1"/>
  <c r="D421" i="12"/>
  <c r="D422" i="12" l="1"/>
  <c r="E421" i="12"/>
  <c r="E422" i="12" l="1"/>
  <c r="D423" i="12"/>
  <c r="D424" i="12" l="1"/>
  <c r="E423" i="12"/>
  <c r="E424" i="12" l="1"/>
  <c r="D425" i="12"/>
  <c r="D426" i="12" l="1"/>
  <c r="E425" i="12"/>
  <c r="E426" i="12" l="1"/>
  <c r="D427" i="12"/>
  <c r="D428" i="12" l="1"/>
  <c r="E427" i="12"/>
  <c r="E428" i="12" l="1"/>
  <c r="D429" i="12"/>
  <c r="D430" i="12" l="1"/>
  <c r="E429" i="12"/>
  <c r="E430" i="12" l="1"/>
  <c r="D431" i="12"/>
  <c r="D432" i="12" l="1"/>
  <c r="E431" i="12"/>
  <c r="E432" i="12" l="1"/>
  <c r="D433" i="12"/>
  <c r="D434" i="12" l="1"/>
  <c r="E433" i="12"/>
  <c r="E434" i="12" l="1"/>
  <c r="D435" i="12"/>
  <c r="D436" i="12" l="1"/>
  <c r="E435" i="12"/>
  <c r="E436" i="12" l="1"/>
  <c r="D437" i="12"/>
  <c r="D438" i="12" l="1"/>
  <c r="E437" i="12"/>
  <c r="E438" i="12" l="1"/>
  <c r="D439" i="12"/>
  <c r="D440" i="12" l="1"/>
  <c r="E439" i="12"/>
  <c r="E440" i="12" l="1"/>
  <c r="D441" i="12"/>
  <c r="D442" i="12" l="1"/>
  <c r="E441" i="12"/>
  <c r="E442" i="12" l="1"/>
  <c r="D443" i="12"/>
  <c r="D444" i="12" l="1"/>
  <c r="E443" i="12"/>
  <c r="E444" i="12" l="1"/>
  <c r="D445" i="12"/>
  <c r="D446" i="12" l="1"/>
  <c r="E445" i="12"/>
  <c r="E446" i="12" l="1"/>
  <c r="D447" i="12"/>
  <c r="D448" i="12" l="1"/>
  <c r="E447" i="12"/>
  <c r="E448" i="12" l="1"/>
  <c r="D449" i="12"/>
  <c r="D450" i="12" l="1"/>
  <c r="E449" i="12"/>
  <c r="E450" i="12" l="1"/>
  <c r="D451" i="12"/>
  <c r="D452" i="12" l="1"/>
  <c r="E451" i="12"/>
  <c r="E452" i="12" l="1"/>
  <c r="D453" i="12"/>
  <c r="D454" i="12" l="1"/>
  <c r="E453" i="12"/>
  <c r="E454" i="12" l="1"/>
  <c r="D455" i="12"/>
  <c r="D456" i="12" l="1"/>
  <c r="E455" i="12"/>
  <c r="D457" i="12" l="1"/>
  <c r="E456" i="12"/>
  <c r="D458" i="12" l="1"/>
  <c r="E457" i="12"/>
  <c r="D459" i="12" l="1"/>
  <c r="E458" i="12"/>
  <c r="D460" i="12" l="1"/>
  <c r="E459" i="12"/>
  <c r="D461" i="12" l="1"/>
  <c r="E460" i="12"/>
  <c r="D462" i="12" l="1"/>
  <c r="E461" i="12"/>
  <c r="D463" i="12" l="1"/>
  <c r="E462" i="12"/>
  <c r="D464" i="12" l="1"/>
  <c r="E463" i="12"/>
  <c r="D465" i="12" l="1"/>
  <c r="E464" i="12"/>
  <c r="D466" i="12" l="1"/>
  <c r="E465" i="12"/>
  <c r="D467" i="12" l="1"/>
  <c r="E466" i="12"/>
  <c r="D468" i="12" l="1"/>
  <c r="E467" i="12"/>
  <c r="D469" i="12" l="1"/>
  <c r="E468" i="12"/>
  <c r="D470" i="12" l="1"/>
  <c r="E469" i="12"/>
  <c r="D471" i="12" l="1"/>
  <c r="E470" i="12"/>
  <c r="D472" i="12" l="1"/>
  <c r="E471" i="12"/>
  <c r="D473" i="12" l="1"/>
  <c r="E472" i="12"/>
  <c r="E473" i="12" l="1"/>
  <c r="D474" i="12"/>
  <c r="E474" i="12" l="1"/>
  <c r="D475" i="12"/>
  <c r="E475" i="12" l="1"/>
  <c r="D476" i="12"/>
  <c r="D477" i="12" l="1"/>
  <c r="E476" i="12"/>
  <c r="E477" i="12" l="1"/>
  <c r="D478" i="12"/>
  <c r="E478" i="12" l="1"/>
  <c r="D479" i="12"/>
  <c r="E479" i="12" l="1"/>
  <c r="D480" i="12"/>
  <c r="E480" i="12" l="1"/>
  <c r="D481" i="12"/>
  <c r="E481" i="12" l="1"/>
  <c r="D482" i="12"/>
  <c r="D483" i="12" l="1"/>
  <c r="E482" i="12"/>
  <c r="E483" i="12" l="1"/>
  <c r="D484" i="12"/>
  <c r="E484" i="12" l="1"/>
  <c r="D485" i="12"/>
  <c r="E485" i="12" l="1"/>
  <c r="D486" i="12"/>
  <c r="D487" i="12" l="1"/>
  <c r="E486" i="12"/>
  <c r="E487" i="12" l="1"/>
  <c r="D488" i="12"/>
  <c r="E488" i="12" l="1"/>
  <c r="D489" i="12"/>
  <c r="E489" i="12" l="1"/>
  <c r="D490" i="12"/>
  <c r="D491" i="12" l="1"/>
  <c r="E490" i="12"/>
  <c r="E491" i="12" l="1"/>
  <c r="D492" i="12"/>
  <c r="E492" i="12" l="1"/>
  <c r="D493" i="12"/>
  <c r="E493" i="12" l="1"/>
  <c r="D494" i="12"/>
  <c r="D495" i="12" l="1"/>
  <c r="E494" i="12"/>
  <c r="E495" i="12" l="1"/>
  <c r="D496" i="12"/>
  <c r="E496" i="12" l="1"/>
  <c r="D497" i="12"/>
  <c r="E497" i="12" l="1"/>
  <c r="D498" i="12"/>
  <c r="D499" i="12" l="1"/>
  <c r="E498" i="12"/>
  <c r="E499" i="12" l="1"/>
  <c r="D500" i="12"/>
  <c r="E500" i="12" l="1"/>
  <c r="D501" i="12"/>
  <c r="E501" i="12" l="1"/>
  <c r="D502" i="12"/>
  <c r="D503" i="12" l="1"/>
  <c r="E502" i="12"/>
  <c r="E503" i="12" l="1"/>
  <c r="D504" i="12"/>
  <c r="E504" i="12" l="1"/>
  <c r="D505" i="12"/>
  <c r="E505" i="12" l="1"/>
  <c r="D506" i="12"/>
  <c r="D507" i="12" l="1"/>
  <c r="E506" i="12"/>
  <c r="E507" i="12" l="1"/>
  <c r="D508" i="12"/>
  <c r="E508" i="12" l="1"/>
  <c r="D509" i="12"/>
  <c r="E509" i="12" l="1"/>
  <c r="D510" i="12"/>
  <c r="D511" i="12" l="1"/>
  <c r="E510" i="12"/>
  <c r="E511" i="12" l="1"/>
  <c r="D512" i="12"/>
  <c r="E512" i="12" l="1"/>
  <c r="D513" i="12"/>
  <c r="E513" i="12" l="1"/>
  <c r="D514" i="12"/>
  <c r="D515" i="12" l="1"/>
  <c r="E514" i="12"/>
  <c r="E515" i="12" l="1"/>
  <c r="D516" i="12"/>
  <c r="E516" i="12" l="1"/>
  <c r="D517" i="12"/>
  <c r="E517" i="12" l="1"/>
  <c r="D518" i="12"/>
  <c r="D519" i="12" l="1"/>
  <c r="E518" i="12"/>
  <c r="E519" i="12" l="1"/>
  <c r="D520" i="12"/>
  <c r="E520" i="12" l="1"/>
  <c r="D521" i="12"/>
  <c r="E521" i="12" l="1"/>
  <c r="D522" i="12"/>
  <c r="D523" i="12" l="1"/>
  <c r="E522" i="12"/>
  <c r="E523" i="12" l="1"/>
  <c r="D524" i="12"/>
  <c r="E524" i="12" l="1"/>
  <c r="D525" i="12"/>
  <c r="E525" i="12" l="1"/>
  <c r="D526" i="12"/>
  <c r="D527" i="12" l="1"/>
  <c r="E526" i="12"/>
  <c r="E527" i="12" l="1"/>
  <c r="D528" i="12"/>
  <c r="E528" i="12" l="1"/>
  <c r="D529" i="12"/>
  <c r="E529" i="12" l="1"/>
  <c r="D530" i="12"/>
  <c r="D531" i="12" l="1"/>
  <c r="E530" i="12"/>
  <c r="E531" i="12" l="1"/>
  <c r="D532" i="12"/>
  <c r="E532" i="12" l="1"/>
  <c r="D533" i="12"/>
  <c r="E533" i="12" l="1"/>
  <c r="D534" i="12"/>
  <c r="D535" i="12" l="1"/>
  <c r="E534" i="12"/>
  <c r="E535" i="12" l="1"/>
  <c r="D536" i="12"/>
  <c r="E536" i="12" l="1"/>
  <c r="D537" i="12"/>
  <c r="E537" i="12" l="1"/>
  <c r="D538" i="12"/>
  <c r="D539" i="12" l="1"/>
  <c r="E538" i="12"/>
  <c r="E539" i="12" l="1"/>
  <c r="D540" i="12"/>
  <c r="E540" i="12" l="1"/>
  <c r="D541" i="12"/>
  <c r="E541" i="12" l="1"/>
  <c r="D542" i="12"/>
  <c r="D543" i="12" l="1"/>
  <c r="E542" i="12"/>
  <c r="E543" i="12" l="1"/>
  <c r="D544" i="12"/>
  <c r="E544" i="12" l="1"/>
  <c r="D545" i="12"/>
  <c r="E545" i="12" l="1"/>
  <c r="D546" i="12"/>
  <c r="D547" i="12" l="1"/>
  <c r="E546" i="12"/>
  <c r="E547" i="12" l="1"/>
  <c r="D548" i="12"/>
  <c r="E548" i="12" l="1"/>
  <c r="D549" i="12"/>
  <c r="E549" i="12" l="1"/>
  <c r="D550" i="12"/>
  <c r="D551" i="12" l="1"/>
  <c r="E550" i="12"/>
  <c r="E551" i="12" l="1"/>
  <c r="D552" i="12"/>
  <c r="E552" i="12" l="1"/>
  <c r="D553" i="12"/>
  <c r="E553" i="12" l="1"/>
  <c r="D554" i="12"/>
  <c r="D555" i="12" l="1"/>
  <c r="E554" i="12"/>
  <c r="E555" i="12" l="1"/>
  <c r="D556" i="12"/>
  <c r="E556" i="12" l="1"/>
  <c r="D557" i="12"/>
  <c r="E557" i="12" l="1"/>
  <c r="D558" i="12"/>
  <c r="D559" i="12" l="1"/>
  <c r="E558" i="12"/>
  <c r="E559" i="12" l="1"/>
  <c r="D560" i="12"/>
  <c r="E560" i="12" l="1"/>
  <c r="D561" i="12"/>
  <c r="E561" i="12" l="1"/>
</calcChain>
</file>

<file path=xl/sharedStrings.xml><?xml version="1.0" encoding="utf-8"?>
<sst xmlns="http://schemas.openxmlformats.org/spreadsheetml/2006/main" count="10446" uniqueCount="530">
  <si>
    <t>Heart Disease</t>
  </si>
  <si>
    <t>Cancer</t>
  </si>
  <si>
    <t>Stroke</t>
  </si>
  <si>
    <t>Accidents</t>
  </si>
  <si>
    <t>Influenza and Pneumonia</t>
  </si>
  <si>
    <t>Source: https://www.cdc.gov/nchs/data-visualization/mortality-trends/</t>
  </si>
  <si>
    <r>
      <t>† Age-adjusted death rates (deaths per 100,000) after 1998 are calculated based on the 2000 U.S. standard population. Populations used for computing death rates for 2011–2015 are postcensal estimates based on the 2010 census, estimated as of July 1, 2010. Rates for census years are based on populations enumerated in the corresponding censuses. Rates for noncensus years between 2000 and 2010 are revised using updated intercensal population estimates and may differ from rates previously published. Data on age-adjusted death rates prior to 1999 are taken from historical data (see </t>
    </r>
    <r>
      <rPr>
        <b/>
        <sz val="11"/>
        <color rgb="FF000000"/>
        <rFont val="Arial"/>
        <family val="2"/>
      </rPr>
      <t>References</t>
    </r>
    <r>
      <rPr>
        <sz val="11"/>
        <color rgb="FF000000"/>
        <rFont val="Arial"/>
        <family val="2"/>
      </rPr>
      <t> below).</t>
    </r>
  </si>
  <si>
    <t>‡‡ Life expectancy data are available up to 2014. Due to changes in categories of race used in publications, data are not available for the black population consistently before 1968, and not at all before 1960. More information on historical data on age-adjusted death rates is available at https://www.cdc.gov/nchs/nvss/mortality/hist293.htm.</t>
  </si>
  <si>
    <t>†† Age groups for childhood death rates are based on age at death.</t>
  </si>
  <si>
    <t>‡‡‡ Revisions to the International Classification of Diseases (ICD) over time may result in discontinuities in cause-of-death trends.</t>
  </si>
  <si>
    <t xml:space="preserve">Combined as % of total </t>
  </si>
  <si>
    <t>https://www.cdc.gov/mmwr/preview/mmwrhtml/mm6048a7.htm?s_cid=mm6048a7_w</t>
  </si>
  <si>
    <t>https://www.cdc.gov/nchs/data/databriefs/db330-h.pdf</t>
  </si>
  <si>
    <t>https://www.cdc.gov/nchs/data/nvsr/nvsr67/nvsr67_05.pdf</t>
  </si>
  <si>
    <t>Tuberculosis (all forms)                                                          13-22</t>
  </si>
  <si>
    <t>Tuberculosis (all forms)                                                                                                    13-22</t>
  </si>
  <si>
    <t>Diseases of the heart                                                                                                         90-95</t>
  </si>
  <si>
    <t>Pneumonia (all forms) and influenza                                      107-109,33</t>
  </si>
  <si>
    <t>Pneumonia (all forms) and influenza                                                                      107-109,33</t>
  </si>
  <si>
    <t>Diseases of the heart                                                             90-95</t>
  </si>
  <si>
    <t>Diarrhea, enteritis, and ulceration of the intestines                119,120</t>
  </si>
  <si>
    <t>Diarrhea, enteritis, and ulceration of the intestines                                                       119,120</t>
  </si>
  <si>
    <t>Nephritis (all forms)                                                                                                     130-132</t>
  </si>
  <si>
    <t>Intracranial lesions of vascular origin                                     83</t>
  </si>
  <si>
    <t>Intracranial lesions of vascular origin                                                                                    83</t>
  </si>
  <si>
    <t>Intracranial lesions of vascular origin                                                                                     83</t>
  </si>
  <si>
    <t>Nephritis (all forms)                                                                                                      130-132</t>
  </si>
  <si>
    <t>Diarrhea, enteritis, and ulceration of the intestines                                                      119,120</t>
  </si>
  <si>
    <t>Accidents excluding motor-vehicle                                                                        169,171-195</t>
  </si>
  <si>
    <t>Cancer and other malignant tumors                                       45-55</t>
  </si>
  <si>
    <t>Cancer and other malignant tumors                                                                                  45-55</t>
  </si>
  <si>
    <t>Senility                                                                                    162</t>
  </si>
  <si>
    <t>Premature birth                                                                                                                     159</t>
  </si>
  <si>
    <t>Bronchitis                                                                                106</t>
  </si>
  <si>
    <t>Senility                                                                                                                                 162</t>
  </si>
  <si>
    <t>Number</t>
  </si>
  <si>
    <t>All causes-</t>
  </si>
  <si>
    <t xml:space="preserve">All causes </t>
  </si>
  <si>
    <t>All causes -</t>
  </si>
  <si>
    <t>Pneumonia (all forms) and influenza</t>
  </si>
  <si>
    <t xml:space="preserve">Pneumonia (all forms) and influenza </t>
  </si>
  <si>
    <t>Tuberculosis (all forms) -</t>
  </si>
  <si>
    <t xml:space="preserve">Tuberculosis (all forms) </t>
  </si>
  <si>
    <t>Pneumonia (all forms) and influenza -</t>
  </si>
  <si>
    <t>Diarrhea, enteritis, and ulceration of the intestines</t>
  </si>
  <si>
    <t>Diseases of the heart -</t>
  </si>
  <si>
    <t xml:space="preserve">Diseases of the heart </t>
  </si>
  <si>
    <t>Diarrhea, enteritis, and ulceration of the intestines-</t>
  </si>
  <si>
    <t xml:space="preserve">Intracranial lesions of vascular origin </t>
  </si>
  <si>
    <t>Intracranial lesions of vascular origin -</t>
  </si>
  <si>
    <t>Nephritis (all forms) -</t>
  </si>
  <si>
    <t xml:space="preserve">Nephritis (all forms) </t>
  </si>
  <si>
    <t xml:space="preserve">Accidents excluding motor-vehicle </t>
  </si>
  <si>
    <t>Accidents excluding motor-vehicle                169,171-195</t>
  </si>
  <si>
    <t>Accidents excluding motor-vehicle -</t>
  </si>
  <si>
    <t>Cancer and other malignant tumors -</t>
  </si>
  <si>
    <t xml:space="preserve">Cancer and other malignant tumors </t>
  </si>
  <si>
    <t>Senility -</t>
  </si>
  <si>
    <t>Senility-</t>
  </si>
  <si>
    <t xml:space="preserve">Senility </t>
  </si>
  <si>
    <t xml:space="preserve">Premature birth </t>
  </si>
  <si>
    <t>Premature birth -</t>
  </si>
  <si>
    <t xml:space="preserve">Diphtheria </t>
  </si>
  <si>
    <t>Bronchitis -</t>
  </si>
  <si>
    <t xml:space="preserve">Bronchitis </t>
  </si>
  <si>
    <t>99. 7</t>
  </si>
  <si>
    <t xml:space="preserve">Diarrhea, enteritis, and ulceration of the intestines </t>
  </si>
  <si>
    <t>Senility</t>
  </si>
  <si>
    <t>Diseases of the heart                                                                                                        90-95</t>
  </si>
  <si>
    <t>Pneumonia (all forms) and influenza                                                                     107-109,33</t>
  </si>
  <si>
    <t>Tuberculosis (all forms)                                                                                                  13-22</t>
  </si>
  <si>
    <t>Nephritis (all forms)                                                                                                    130-132</t>
  </si>
  <si>
    <t>Intracranial lesions of vascular origin                                                                                  83</t>
  </si>
  <si>
    <t>Cancer and other malignant tumors                                                                                45-55</t>
  </si>
  <si>
    <t>Accidents excluding motor-vehicle                                                                     169,171-195</t>
  </si>
  <si>
    <t>Diarrhea, enteritis, and ulceration of the intestines                                                    119,120</t>
  </si>
  <si>
    <t>Premature birth                                                                                                                  159</t>
  </si>
  <si>
    <t>Syphilis (all forms)                                                                                                              30</t>
  </si>
  <si>
    <t>Tuberculosis (all forms)                                                                                                 13-22</t>
  </si>
  <si>
    <t>Cancer and other malignant tumors                                                                                 45-55</t>
  </si>
  <si>
    <t>Accidents excluding motor-vehicle                                                                      169,171-195</t>
  </si>
  <si>
    <t>Diarrhea, enteritis, and ulceration of the intestines                                                     119,120</t>
  </si>
  <si>
    <t>Premature birth                                                                                                                    159</t>
  </si>
  <si>
    <t>Senility                                                                                                                                162</t>
  </si>
  <si>
    <t>All causes</t>
  </si>
  <si>
    <t>Accidents excluding motor-vehicle 1/                                                                   169,171-195</t>
  </si>
  <si>
    <t>Puerperal causes (total)                                                                                                140-150</t>
  </si>
  <si>
    <t>Pneumonia (all forms) and influenza                                                                    107-109,33</t>
  </si>
  <si>
    <t>Diseases of the heart                                                                                                      90-95</t>
  </si>
  <si>
    <t>Nephritis (all forms)                                                                                                  130-132</t>
  </si>
  <si>
    <t>Intracranial lesions of vascular origin                                                                                 83</t>
  </si>
  <si>
    <t>Puerperal causes (total)                                                                                              140-150</t>
  </si>
  <si>
    <t>All causes  -</t>
  </si>
  <si>
    <t>Accidents excluding motor-vehicle 1/-</t>
  </si>
  <si>
    <t>Premature birth                                                                       159</t>
  </si>
  <si>
    <t>Syphilis (all forms)                                                                  30</t>
  </si>
  <si>
    <t>Accidents excluding motor-vehicles -1/                                                               169,171-195</t>
  </si>
  <si>
    <t>Motor-vehicle accidents                                                                                                     170</t>
  </si>
  <si>
    <t>Accidents excluding motor-vehicle -1/                                                                169,171-195</t>
  </si>
  <si>
    <t>Motor vehicle accidents                                                                                                     170</t>
  </si>
  <si>
    <t>Diabetes mellitus                                                                                                                  61</t>
  </si>
  <si>
    <t>Premature birth                                                                                                                   159</t>
  </si>
  <si>
    <t>Motor-vehicle accidents                                                                                                      170</t>
  </si>
  <si>
    <t xml:space="preserve">All accidents </t>
  </si>
  <si>
    <t>Accidents excluding motor-vehicle 1/ -</t>
  </si>
  <si>
    <t>Accidents excluding motor-vehicle 1/               169,171-195</t>
  </si>
  <si>
    <t xml:space="preserve">Accidents excluding motor-vehicle 1/ </t>
  </si>
  <si>
    <t>Accidents excluding motor-vehicle 1/</t>
  </si>
  <si>
    <t>Accidents excluding motor-vehicle-1/-</t>
  </si>
  <si>
    <t xml:space="preserve">All causes   </t>
  </si>
  <si>
    <t xml:space="preserve">All causes  </t>
  </si>
  <si>
    <t>Diarrhea, enteritis, and ulceration of the intestines -</t>
  </si>
  <si>
    <t>Nephritis (all forms)           130-132</t>
  </si>
  <si>
    <t>Nephritis (all forms) -            130-132</t>
  </si>
  <si>
    <t>Diabetes mellitus -</t>
  </si>
  <si>
    <t xml:space="preserve">Syphilis (all forms) </t>
  </si>
  <si>
    <t>Syphilis (all forms) -</t>
  </si>
  <si>
    <t>Motor-vehicle accidents -</t>
  </si>
  <si>
    <t>Tuberculosis (all forms)</t>
  </si>
  <si>
    <t>Cancer and other malignant tumors                                                                                 45-50</t>
  </si>
  <si>
    <t>Diabetes mellitus                                                                                                                 61</t>
  </si>
  <si>
    <t>Diabetes me1litus                                                                                                                   61</t>
  </si>
  <si>
    <t>Motor-vehicle accidents                                                                                                       170</t>
  </si>
  <si>
    <t>Accidents excluding motor-vehicle accidents</t>
  </si>
  <si>
    <t>All causes   -</t>
  </si>
  <si>
    <t>Cancer and other malignant tumors</t>
  </si>
  <si>
    <t>Diseases of the heart-</t>
  </si>
  <si>
    <t>Intracranial lesions of vascular origin-</t>
  </si>
  <si>
    <t>Motor-vehicle accidents-</t>
  </si>
  <si>
    <t>Nephritis-</t>
  </si>
  <si>
    <t xml:space="preserve">Motor-vehicle accidents </t>
  </si>
  <si>
    <t xml:space="preserve">Motor vehicle accidents </t>
  </si>
  <si>
    <t>Premature birth-</t>
  </si>
  <si>
    <t>Premature births-</t>
  </si>
  <si>
    <t>Premature birth</t>
  </si>
  <si>
    <t>Tuberculosis (all forms)-</t>
  </si>
  <si>
    <t>Diabetes mellitus</t>
  </si>
  <si>
    <t xml:space="preserve">Diabetes mellitus </t>
  </si>
  <si>
    <t>Diabetes mellitus-</t>
  </si>
  <si>
    <t>Diseases of heart                                                                       90-95</t>
  </si>
  <si>
    <t>Cancer and other malignant tumors                                          45-55</t>
  </si>
  <si>
    <t>Intracranial lesions of vascular origin                                        83</t>
  </si>
  <si>
    <t>Nephritis                                                                                    130-132</t>
  </si>
  <si>
    <t>Accidents excluding motor vehicle accidents                            169,171-195</t>
  </si>
  <si>
    <t>Pneumonia (all forms) and influenza                                         107-109,33</t>
  </si>
  <si>
    <t>Tuberculosis (all forms)                                                             13-22</t>
  </si>
  <si>
    <t>Premature birth                                                                          159</t>
  </si>
  <si>
    <t>Diabetes mellitus                                                                       61</t>
  </si>
  <si>
    <t>Motor-vehicle accidents                                                             170</t>
  </si>
  <si>
    <t>Intracranial lesions of vascular origin                                                                                   83</t>
  </si>
  <si>
    <t>Nephritis                                                                                                                       130-132</t>
  </si>
  <si>
    <t>Accidents excluding motor-vehicle accidents                                                       169,171-195</t>
  </si>
  <si>
    <t>Cancer and other tumors                                                                                                 45-55</t>
  </si>
  <si>
    <t>Nephritis                                                                                                                      130-132</t>
  </si>
  <si>
    <t>Accidents excluding motor vehicle accidents                                                     169,171-195</t>
  </si>
  <si>
    <t>Motor-vehicle accidents                                                                                                    170</t>
  </si>
  <si>
    <t>All causes- -</t>
  </si>
  <si>
    <t>Cancer and other malignant tumors-</t>
  </si>
  <si>
    <t>Malignant neoplasms, including neoplasms of</t>
  </si>
  <si>
    <t>Influenza and pneumonia, except pneumonia</t>
  </si>
  <si>
    <t>Chronic and unspecified nephritis and other</t>
  </si>
  <si>
    <t>Vascular lesions affecting central nervous</t>
  </si>
  <si>
    <t>Chronic and unspecified nephritis and</t>
  </si>
  <si>
    <t xml:space="preserve">All other accidents </t>
  </si>
  <si>
    <t>All other accidents -</t>
  </si>
  <si>
    <t>Malignant neoplasms, including neoplasms of lymphatic and hematopoietic tissues  -</t>
  </si>
  <si>
    <t xml:space="preserve">Diseases of heart  </t>
  </si>
  <si>
    <t>Diseases of heart-</t>
  </si>
  <si>
    <t>Diseases of heart -</t>
  </si>
  <si>
    <t xml:space="preserve">Diseases of heart </t>
  </si>
  <si>
    <t xml:space="preserve">Vascular lesions affecting central nervous system  </t>
  </si>
  <si>
    <t>Motor vehicle accidents -</t>
  </si>
  <si>
    <t xml:space="preserve"> Chronic and unspecified nephritis and other renal sclerosis  -</t>
  </si>
  <si>
    <t xml:space="preserve">Tuberculosis, all forms </t>
  </si>
  <si>
    <t>Tuberculosis, all forms -</t>
  </si>
  <si>
    <t xml:space="preserve">Diabetes mellitus  </t>
  </si>
  <si>
    <t>General arteriosclerosis  -</t>
  </si>
  <si>
    <t xml:space="preserve">General arteriosclerosis </t>
  </si>
  <si>
    <t>General arteriosclerosis -</t>
  </si>
  <si>
    <t xml:space="preserve"> Certain diseases of early infancy-</t>
  </si>
  <si>
    <t>Certain diseases of early infancy -</t>
  </si>
  <si>
    <t>Certain diseases or early infancy -</t>
  </si>
  <si>
    <t xml:space="preserve">Congenital malformations </t>
  </si>
  <si>
    <t>Diseases of heart                                                                              410-443</t>
  </si>
  <si>
    <t>Certain diseases of early infancy                                                     760-776</t>
  </si>
  <si>
    <t>General arteriosclerosis                                                                    450</t>
  </si>
  <si>
    <t>Diabetes mellitus                                                                               260</t>
  </si>
  <si>
    <t>Congenital malformations                                                                 750-759</t>
  </si>
  <si>
    <t>Cirrhosis of liver                                                                                 581</t>
  </si>
  <si>
    <t>ALL CAUSES---------------------------------------------------------------------------------</t>
  </si>
  <si>
    <t>Diseases of heart                                                                         400-402,410-443</t>
  </si>
  <si>
    <t>Motor vehicle accidents                                                                        E810-E835</t>
  </si>
  <si>
    <t>Certain diseases of early infancy                                                              760-776</t>
  </si>
  <si>
    <t>Influenza and pneumonia, except pneumonia of newborn                            480-493</t>
  </si>
  <si>
    <t>General arteriosclerosis                                                                                  450</t>
  </si>
  <si>
    <t>Diabetes mellitus                                                                                           260</t>
  </si>
  <si>
    <t>Congenital malformations                                                                        750-759</t>
  </si>
  <si>
    <t>Cirrhosis of liver                                                                                             581</t>
  </si>
  <si>
    <t>Suicide                                                                                          E963,E970-E979</t>
  </si>
  <si>
    <t>Tuberculosis, all forms                                                                                001-019</t>
  </si>
  <si>
    <t>All other accidents-</t>
  </si>
  <si>
    <t>All other accidents -                             E800-E802,E840-E962</t>
  </si>
  <si>
    <t>All other accidents E800-E802,E840-E962       56,605</t>
  </si>
  <si>
    <t>All causes                      1,633,128</t>
  </si>
  <si>
    <t>ALL CAUSES-</t>
  </si>
  <si>
    <t xml:space="preserve">Malignant neoplasms, including neoplasms of lymphatic and hematopoietic tissues </t>
  </si>
  <si>
    <t>Diseases of heart</t>
  </si>
  <si>
    <t>Diseases of heart 410-443                              628,504</t>
  </si>
  <si>
    <t>Influenza and pneumonia, except pneumonia of newborn</t>
  </si>
  <si>
    <t>Motor vehicle accidents           E810-E835</t>
  </si>
  <si>
    <t>Diabetes mellitus -260                 27,180</t>
  </si>
  <si>
    <t>General arteriosclerosis -450                33,272</t>
  </si>
  <si>
    <t>Certain diseases of early infancy</t>
  </si>
  <si>
    <t>Congenital malformations -</t>
  </si>
  <si>
    <t>Congenital malformations -750-759                21,818</t>
  </si>
  <si>
    <t xml:space="preserve">Cirrhosis of liver </t>
  </si>
  <si>
    <t>Cirrhosis of liver 581                 19,317</t>
  </si>
  <si>
    <t>ALL CAUSES--------------------------------------------------------------------------</t>
  </si>
  <si>
    <t>Diseases of heart                                                                                           400-402,410-443</t>
  </si>
  <si>
    <t>Vascular lesions affecting central nervous system                                                      330-334</t>
  </si>
  <si>
    <t>Motor vehicle accidents                                                                                      E810-E835</t>
  </si>
  <si>
    <t>Certain diseases of early infancy                                                                                 760-776</t>
  </si>
  <si>
    <t>Influenza and pneumonia, except pneumonia  of newborn                                         480-493</t>
  </si>
  <si>
    <t>General arteriosclerosis                                                                                                       450</t>
  </si>
  <si>
    <t>Diabetes mellitus                                                                                                                 260</t>
  </si>
  <si>
    <t>Congenital malformations                                                                                            750-759</t>
  </si>
  <si>
    <t>Cirrhosis of liver                                                                                                                  581</t>
  </si>
  <si>
    <t>Suicide                                                                                                           E963,E970-E979</t>
  </si>
  <si>
    <t>Chronic and unspecified nephritis and other  renal sclerosis                                     592-594</t>
  </si>
  <si>
    <t>Tuberculosis, all forms                                                                                               001-019</t>
  </si>
  <si>
    <t>Diseases of heart ---------------------------------------------------------------------------------------</t>
  </si>
  <si>
    <t>Vascular lesions affecting central nervous system-------------------------------------------------</t>
  </si>
  <si>
    <t>Motor vehicle accidents ---------------------------------------------------------------------------</t>
  </si>
  <si>
    <t>Certain diseases of early infancy---------------------------------------------------------------------</t>
  </si>
  <si>
    <t>Influenza and pneumonia, except pneumonia of newborn ---------------------------------------</t>
  </si>
  <si>
    <t>General arteriosclerosis -------------------------------------------------------------------------------</t>
  </si>
  <si>
    <t>Diabetes mellitus --------------------------------------------------------------------------------------</t>
  </si>
  <si>
    <t>Congenital malformations ----------------------------------------------------------------------------</t>
  </si>
  <si>
    <t>Cirrhosis of liver ---------------------------------------------------------------------------------------</t>
  </si>
  <si>
    <t>Suicide --------------------------------------------------------------------------------------------------</t>
  </si>
  <si>
    <t>Chronic and unspecified nephritis and other   renal sclerosis -----------------------------------</t>
  </si>
  <si>
    <t>Tuberculosis, all forms --------------------------------------------------------------------------------</t>
  </si>
  <si>
    <t>ALL CAUSES ------------------------------------------------------------------------------------------</t>
  </si>
  <si>
    <t>Diseases of heart ----------------------------------------------------------------------------------------------------</t>
  </si>
  <si>
    <t>Vascular lesions affecting central nervous system -------------------------------------------------------------</t>
  </si>
  <si>
    <t>Motor vehicle accidents ---------------------------------------------------------------------------------------</t>
  </si>
  <si>
    <t>Other accidents -------------------------------------------------------------------------------------------------</t>
  </si>
  <si>
    <t>Certain diseases of early infancy ---------------------------------------------------------------------------------</t>
  </si>
  <si>
    <t>Influenza and pneumonia, except pneumonia of newborn----------------------------------------------------</t>
  </si>
  <si>
    <t>General arteriosclerosis --------------------------------------------------------------------------------------------</t>
  </si>
  <si>
    <t>Diabetes mellitus----------------------------------------------------------------------------------------------------</t>
  </si>
  <si>
    <t>Cirrhosis of liver ----------------------------------------------------------------------------------------------------</t>
  </si>
  <si>
    <t>Congenital malformations -----------------------------------------------------------------------------------------</t>
  </si>
  <si>
    <t>Suicide ---------------------------------------------------------------------------------------------------------------</t>
  </si>
  <si>
    <t>Chronic and unspecified nephritis and other renal  sclerosis ------------------------------------------------</t>
  </si>
  <si>
    <t>Tuberculosis, all forms --------------------------------------------------------------------------------------------</t>
  </si>
  <si>
    <t>ALL CAUSES</t>
  </si>
  <si>
    <t>Motor vehicle accidents ----------------------------------------------------------------------------------------</t>
  </si>
  <si>
    <t>Diabetes mellitus ---------------------------------------------------------------------------------------------------</t>
  </si>
  <si>
    <t>Cirrhosis of liver----------------------------------------------------------------------------------------------------</t>
  </si>
  <si>
    <t>Chronic and unspecified nephritis and other renal  sclerosis -------------------------------------------------</t>
  </si>
  <si>
    <t>Tuberculosis, all forms---------------------------------------------------------------------------------------------</t>
  </si>
  <si>
    <t>Diseases of heart----------------------------------------------------------------------------------------------------</t>
  </si>
  <si>
    <t>Vascular lesions affecting central nervous system ------------------------------------------------------------</t>
  </si>
  <si>
    <t>Motor vehicle accidents----------------------------------------------------------------------------------------</t>
  </si>
  <si>
    <t>Certain diseases of early infancy---------------------------------------------------------------------------------</t>
  </si>
  <si>
    <t>General arteriosclerosis--------------------------------------------------------------------------------------------</t>
  </si>
  <si>
    <t>Cirrhosis of liver ---------------------------------------------------------------------------------------------------</t>
  </si>
  <si>
    <t>Suicide---------------------------------------------------------------------------------------------------------------</t>
  </si>
  <si>
    <t>Congenital malformations ----------------------------------------------------------------------------------------</t>
  </si>
  <si>
    <t>Chronic and unspecified nephritis and other renal sclerosis -------------------------------------------------</t>
  </si>
  <si>
    <t>ALL CAUSES            --------------------------------------------------------------------------------</t>
  </si>
  <si>
    <t>Diseases of heart  ----------------------------------------------------------------------------------------------------</t>
  </si>
  <si>
    <t>Vascular lesions affecting central nervous system--------------------------------------------------------------</t>
  </si>
  <si>
    <t>Motor vehicle accidents -----------------------------------------------------------------------------------------</t>
  </si>
  <si>
    <t>Influenza and pneumonia, except pneumonia of newborn-----------------------------------------------------</t>
  </si>
  <si>
    <t>Certain diseases of early infancy  ---------------------------------------------------------------------------------</t>
  </si>
  <si>
    <t>Diabetes mellitus ----------------------------------------------------------------------------------------------------</t>
  </si>
  <si>
    <t>Chronic and unspecified nephritis and other renal  sclerosis  ------------------------------------------------</t>
  </si>
  <si>
    <t>Tuberculosis, all forms ---------------------------------------------------------------------------------------------</t>
  </si>
  <si>
    <t>ALL CAUSES ------------------------------------------------------------------------------</t>
  </si>
  <si>
    <t>Influenza and pneumonia, except pneumonia. of newborn---------------------------------------</t>
  </si>
  <si>
    <t>Certain diseases of early infancy --------------------------------------------------------------------</t>
  </si>
  <si>
    <t>Diabetes mellitus---------------------------------------------------------------------------------------</t>
  </si>
  <si>
    <t>Chronic and unspecified nephritis and other renal sclerosis -------------------------------------</t>
  </si>
  <si>
    <t>Vascular lesions affecting central nervous system --------------------------------------------------------------</t>
  </si>
  <si>
    <t>Certain diseases of early infancy ----------------------------------------------------------------------------------</t>
  </si>
  <si>
    <t>General arteriosclerosis ---------------------------------------------------------------------------------------------</t>
  </si>
  <si>
    <t>Diabetes mellitus -----------------------------------------------------------------------------------------------------</t>
  </si>
  <si>
    <t>Cirrhosis of liver -----------------------------------------------------------------------------------------------------</t>
  </si>
  <si>
    <t>Suicide ----------------------------------------------------------------------------------------------------------------</t>
  </si>
  <si>
    <t>Congenital malformations ------------------------------------------------------------------------------------------</t>
  </si>
  <si>
    <t>Chronic and unspecified nephritis and other renal sclerosis ---------------------------------------------------</t>
  </si>
  <si>
    <t>Diseases of heart -----------------------------------------------------------------------------------------------------</t>
  </si>
  <si>
    <t>Cerebrovascular diseases -------------------------------------------------------------------------------------------</t>
  </si>
  <si>
    <t>Influenza and pneumonia ------------------------------------------------------------------------------------------</t>
  </si>
  <si>
    <t>Certain causes of mortality in early infancy ---------------------------------------------------------------------</t>
  </si>
  <si>
    <t>Diabetes mellitus-----------------------------------------------------------------------------------------------------</t>
  </si>
  <si>
    <t>Arteriosclerosis-------------------------------------------------------------------------------------------------------</t>
  </si>
  <si>
    <t>Suicide -----------------------------------------------------------------------------------------------------------------</t>
  </si>
  <si>
    <t>Congenital anomalies -----------------------------------------------------------------------------------------------</t>
  </si>
  <si>
    <t>Nephritis and nephrosis --------------------------------------------------------------------------------------------</t>
  </si>
  <si>
    <t>Tuberculosis, all forms ----------------------------------------------------------------------------------------------</t>
  </si>
  <si>
    <t>All causes ------------------------------------------------------------------------</t>
  </si>
  <si>
    <t>Diseases of heart                                                                          390-398,402,404,410-429</t>
  </si>
  <si>
    <t>Cerebrovascular diseases                                                                                          430-438</t>
  </si>
  <si>
    <t>Motor vehicle accidents                                                                                  E810-E823</t>
  </si>
  <si>
    <t>All other accidents                                                                      E800-E807,E825-E949</t>
  </si>
  <si>
    <t>Influenza and pneumonia                                                                            470-474,480-486</t>
  </si>
  <si>
    <t>Certain causes of mortality in early infancy                           760-769.2,769.4-772,774-778</t>
  </si>
  <si>
    <t>Diabetes mellitus                                                                                                              250</t>
  </si>
  <si>
    <t>Arteriosclerosis                                                                                                                 440</t>
  </si>
  <si>
    <t>Cirrhosis of liver                                                                                                              571</t>
  </si>
  <si>
    <t>Suicide                                                                                                                 E950-E959</t>
  </si>
  <si>
    <t>Congenital anomalies                                                                                                740-759</t>
  </si>
  <si>
    <t>Nephritis and nephrosis                                                                                            580-584</t>
  </si>
  <si>
    <t>Total, both sexes-all causes</t>
  </si>
  <si>
    <t>Diseases of heart                                                                          390-398 402,404,410-429
Malignant neoplasms, including neoplasms of lymphatic</t>
  </si>
  <si>
    <t>Accidents                                                                                                             E800-E949</t>
  </si>
  <si>
    <t>Influenza and pneumonia                                                                         470-474,480-486</t>
  </si>
  <si>
    <t>Certain causes of mortality in early infancy                         760-769.2,769.4-772,774-778</t>
  </si>
  <si>
    <t>Diabetes mellitus                                                                                                             250</t>
  </si>
  <si>
    <t>Arteriosclerosis                                                                                                                440</t>
  </si>
  <si>
    <t>Cirrhosis of liver                                                                                                             571</t>
  </si>
  <si>
    <t>Diseases of heart                                                                           390-398 402,404,410-429
Malignant neoplasms, including neoplasms of lymphatic</t>
  </si>
  <si>
    <t>Cerebrovascular diseases                                                                                           430-438</t>
  </si>
  <si>
    <t>Accidents                                                                                                               E800-E949</t>
  </si>
  <si>
    <t>Motor vehicle accidents                                                                                    E810-E823</t>
  </si>
  <si>
    <t>Influenza and pneumonia                                                                             470-474,480-486</t>
  </si>
  <si>
    <t>Certain causes of mortality in early infancy                            760-769.2,769.4-772,774-778</t>
  </si>
  <si>
    <t>Diabetes mellitus                                                                                                               250</t>
  </si>
  <si>
    <t>Cirrhosis of liver                                                                                                                571</t>
  </si>
  <si>
    <t>Arteriosclerosis                                                                                                                  440</t>
  </si>
  <si>
    <t>Motor vehicle accidents                                                                                   E810-E823</t>
  </si>
  <si>
    <t>Influenza and pneumonia                                                                           470-474,480-486</t>
  </si>
  <si>
    <t>Cirrhosis of liver                                                                                                               571</t>
  </si>
  <si>
    <t>Influenza and pneumonia                                                                          470-474,480-486</t>
  </si>
  <si>
    <t>Cerebrovascular diseases                                                                                         430-438</t>
  </si>
  <si>
    <t>Motor vehicle accidents                                                                                 E810-E823</t>
  </si>
  <si>
    <t>Certain causes of mortality in early infancy                          760-769.2,769.4-772,774-778</t>
  </si>
  <si>
    <t>Diseases of heart                                                                          390-398,402,404,410-429
Malignant neoplasms, including neoplasms of lymphatic</t>
  </si>
  <si>
    <t>Motor vehicle accidents                                                                                E810-E823</t>
  </si>
  <si>
    <t>Arteriosclerosis                                                                                                               440</t>
  </si>
  <si>
    <t>Cerebrovascular diseases                                                                                                           430-438</t>
  </si>
  <si>
    <t>Motor vehicle accidents                                                                                                    E810-E823</t>
  </si>
  <si>
    <t>All other accidents                                                                                         E800-E807,E825-E949</t>
  </si>
  <si>
    <t>Influenza and pneumonia                                                                                             470-474,480-486</t>
  </si>
  <si>
    <t>Diabetes mellitus                                                                                                                                250</t>
  </si>
  <si>
    <t>Cirrhosis of liver                                                                                                                                571</t>
  </si>
  <si>
    <t>Arteriosclerosis                                                                                                                                   440</t>
  </si>
  <si>
    <t>Certain causes of mortality in early infancy                                             760-769.2,769.4-772,774-778</t>
  </si>
  <si>
    <t>Cerebrovascular diseases                                                                                                            430-438</t>
  </si>
  <si>
    <t>All other accidents                                                                                          E800-E807,E825-E949</t>
  </si>
  <si>
    <t>Arteriosclerosis                                                                                                                                  440</t>
  </si>
  <si>
    <t>Diseases of heart                                                                                             390-398 402,404,410-429</t>
  </si>
  <si>
    <t>Diabetes mellitus                                                                                                                                 250</t>
  </si>
  <si>
    <t>Cirrhosis of liver                                                                                                                                 571</t>
  </si>
  <si>
    <t>Arteriosclerosis                                                                                                                                    440</t>
  </si>
  <si>
    <t>Suicide                                                                                                                                     E950-E959</t>
  </si>
  <si>
    <t>Suicide                                                                                                                                   E950-E959</t>
  </si>
  <si>
    <t>All Causes</t>
  </si>
  <si>
    <t>Diseases of heart                                                              390-398 402,404,410-429</t>
  </si>
  <si>
    <t>Cerebrovascular diseases                                                                             430-438</t>
  </si>
  <si>
    <t>Accidents                                                                                                 E800-E949</t>
  </si>
  <si>
    <t>Motor vehicle accidents                                                                            E810-E823</t>
  </si>
  <si>
    <t>Influenza and pneumonia                                                                  470-474,480-486</t>
  </si>
  <si>
    <t>Diabetes mellitus                                                                                                  250</t>
  </si>
  <si>
    <t>Cirrhosis of liver                                                                                                   571</t>
  </si>
  <si>
    <t>Arteriosclerosis                                                                                                    440</t>
  </si>
  <si>
    <t>Suicide                                                                                                     E950-E959</t>
  </si>
  <si>
    <t>Certain causes of mortality in early infancy                   760-769.2,769.4-772,774-778</t>
  </si>
  <si>
    <t>Diseases of heart                                                                                           390-398 402,404,410-429</t>
  </si>
  <si>
    <t>Motor vehicle accidents                                                                                                  E810-E823</t>
  </si>
  <si>
    <t>All other accidents                                                                                        E800-E807,E825-E949</t>
  </si>
  <si>
    <t>Influenza and pneumonia                                                                                            470-474,480-486</t>
  </si>
  <si>
    <t>Diabetes mellitus                                                                                                                               250</t>
  </si>
  <si>
    <t>Certain causes of mortality in early infancy                                            760-769.2,769.4-772,774-778</t>
  </si>
  <si>
    <t>Malignant neoplasms, including neoplasms of 1ymphatic
and hematopoietic tissues                                                                                   140-209</t>
  </si>
  <si>
    <t>All causes ..........................................................................................................</t>
  </si>
  <si>
    <t>Diseases of heart                                                                  390–398,402,404–429</t>
  </si>
  <si>
    <t>lymphatic and hematopoietic tissues                                                   140–208</t>
  </si>
  <si>
    <t>Cerebrovascular diseases                                                                           430–438</t>
  </si>
  <si>
    <t>Motor vehicle accidents                                                                  E810–E825</t>
  </si>
  <si>
    <t>All other accidents and adverse  effects                      E800–E807,E826–E949</t>
  </si>
  <si>
    <t>Chronic obstructive pulmonary diseases and allied conditions                490–496</t>
  </si>
  <si>
    <t>Pneumonia and influenza                                                                          480–487</t>
  </si>
  <si>
    <t>Diabetes mellitus                                                                                               250</t>
  </si>
  <si>
    <t>Chronic liver disease and cirrhosis                                                                    571</t>
  </si>
  <si>
    <t>Atherosclerosis                                                                                                  440</t>
  </si>
  <si>
    <t>Suicide                                                                                                  E950–E959</t>
  </si>
  <si>
    <t>Certain conditions originating in the perinatal period.                              760-779</t>
  </si>
  <si>
    <t>Nephritis, nephrotic syndrome, and nephrosis                                           580-589</t>
  </si>
  <si>
    <t>Congenital anomalies                                                                                 740-759</t>
  </si>
  <si>
    <t>Septicemia                                                                                                         038</t>
  </si>
  <si>
    <t>All causes ...........................................................................................................</t>
  </si>
  <si>
    <t>Motor vehicle accidents                                                                    E810–E825</t>
  </si>
  <si>
    <t>All other accidents and adverse effects                         E800–E807,E826–E949</t>
  </si>
  <si>
    <t>Chronic obstructive pulmonary diseases and allied conditions                 490–496</t>
  </si>
  <si>
    <t>lymphatic and hematopoietic tissues                                                    140–208</t>
  </si>
  <si>
    <t>All other accidents and adverse effects                        E800–E807,E826–E949</t>
  </si>
  <si>
    <t>Suicide                                                                                                 E950–E959</t>
  </si>
  <si>
    <t>Certain conditions originating in the perinatal period.                             760-779</t>
  </si>
  <si>
    <t>Congenital anomalies                                                                                740-759</t>
  </si>
  <si>
    <t>Septicemia                                                                                                        038</t>
  </si>
  <si>
    <t>All causes ............................................................................................................</t>
  </si>
  <si>
    <t>Diseases of heart                                                                   390–398,402,404–429</t>
  </si>
  <si>
    <t>lymphatic and hematopoietic tissues                                                      140–208</t>
  </si>
  <si>
    <t>Cerebrovascular diseases                                                                            430–438</t>
  </si>
  <si>
    <t>Motor vehicle accidents                                                                     E810–E825</t>
  </si>
  <si>
    <t>Pneumonia and influenza                                                                           480–487</t>
  </si>
  <si>
    <t>Diabetes mellitus                                                                                                250</t>
  </si>
  <si>
    <t>Atherosclerosis                                                                                                   440</t>
  </si>
  <si>
    <t>Chronic liver disease and cirrhosis                                                                     571</t>
  </si>
  <si>
    <t>Certain conditions originating in the perinatal period.                               760-779</t>
  </si>
  <si>
    <t>Suicide                                                                                                   E950–E959</t>
  </si>
  <si>
    <t>Congenital anomalies                                                                                  740-759</t>
  </si>
  <si>
    <t>Septicemia                                                                                                          038</t>
  </si>
  <si>
    <t>Diseases of heart                                                                 390–398,402,404–429</t>
  </si>
  <si>
    <t>Certain conditions originating in the perinatal peri.od.                             760-779</t>
  </si>
  <si>
    <t>All causes .............................................................................................................</t>
  </si>
  <si>
    <t>lymphatic and hematopoietic tissues                                                     140–208</t>
  </si>
  <si>
    <t>All ages -- Total</t>
  </si>
  <si>
    <t>All causes ..............................................................................................................</t>
  </si>
  <si>
    <t>Diseases of heart                                                                    390–398,402,404–429</t>
  </si>
  <si>
    <t>Cerebrovascular diseases                                                                             430–438</t>
  </si>
  <si>
    <t>Motor vehicle accidents                                                                      E810–E825</t>
  </si>
  <si>
    <t>All other accidents and adverse effects                          E800–E807,E826–E949</t>
  </si>
  <si>
    <t>Chronic obstructive pulmonary diseases and allied conditions                  490–496</t>
  </si>
  <si>
    <t>Nephritis, nephrotic syndrome, and nephrosis                                            580-589</t>
  </si>
  <si>
    <t>Pneumonia and influenza                                                                            480–487</t>
  </si>
  <si>
    <t>Motor vehicle accidents                                                                   E810–E825</t>
  </si>
  <si>
    <t>All other accidents and adverse effects                       E800–E807,E826–E949</t>
  </si>
  <si>
    <t>All causes .........................................................................................................</t>
  </si>
  <si>
    <t>Certain conditions originating in the perinatal  period                              760-779</t>
  </si>
  <si>
    <t>Nephritis, nephrotic syndrome, and nephrosis                                             580-589</t>
  </si>
  <si>
    <t>Septicemia                                                                                                           038</t>
  </si>
  <si>
    <t>Atherosclerosis                                                                                                    440</t>
  </si>
  <si>
    <t>Human immunodeficiency virus infection                                              *042–*044</t>
  </si>
  <si>
    <t>Human immunodeficiency virus infection                                             *042–*044</t>
  </si>
  <si>
    <t>Certain conditions originating in the perinatal period.                                760-779</t>
  </si>
  <si>
    <t>Human immunodeficiency virus infection                                            *042–*044</t>
  </si>
  <si>
    <t xml:space="preserve">
875.4</t>
  </si>
  <si>
    <t>All causes ...............................................................................................................</t>
  </si>
  <si>
    <t>Diseases of heart.                                                                   390–398,402,404–429</t>
  </si>
  <si>
    <t>Human immunodeficiency virus infection.                                             *042–*044</t>
  </si>
  <si>
    <t>All causes .................................................................</t>
  </si>
  <si>
    <t>Diseases of heart (390-398,402,404-429) .............</t>
  </si>
  <si>
    <t>Cerebrovascular diseases (430-438) ......................</t>
  </si>
  <si>
    <t>Chronic obstructive pulmonary diseases and allied conditions (490-496) ...............</t>
  </si>
  <si>
    <t>Motor vehicle accidents (E810-E825) ....................</t>
  </si>
  <si>
    <t>All other accidents and adverse effects (E800-E807,E826-E949) ........................</t>
  </si>
  <si>
    <t>Pneumonia and influenza (480-487) ..........................</t>
  </si>
  <si>
    <t>Diabetes mellitus (250) ...............................................</t>
  </si>
  <si>
    <t>Human immunodeficiency virus infection (*042-*044) ...........................................</t>
  </si>
  <si>
    <t>Suicide (E950-E959) ...................................................</t>
  </si>
  <si>
    <t>Chronic liver disease and cirrhosis (571) .................</t>
  </si>
  <si>
    <t>All other accidents and adverse effects (E800-E807,E826-E949) .......................</t>
  </si>
  <si>
    <t>Pneumonia and influenza (480-487) ........................</t>
  </si>
  <si>
    <t>Diabetes mellitus (250) .............................................</t>
  </si>
  <si>
    <t>Suicide (E950-E959) ................................................</t>
  </si>
  <si>
    <t xml:space="preserve">
872.5</t>
  </si>
  <si>
    <t>All causes ................................................................</t>
  </si>
  <si>
    <t>Diseases of heart (390-398,402,404-429) ............</t>
  </si>
  <si>
    <t>Cerebrovascular diseases (430-438) ....................</t>
  </si>
  <si>
    <t>Motor vehicle accidents (E810-E825) .....................</t>
  </si>
  <si>
    <t>Nephritis, nephrotic syndrome, and nephrosis (580-589) ................................</t>
  </si>
  <si>
    <t>Chronic liver disease and cirrhosis (571) ................</t>
  </si>
  <si>
    <t xml:space="preserve">
864.7</t>
  </si>
  <si>
    <t>Diseases of heart (390-398,402,404-429) ..............</t>
  </si>
  <si>
    <t>Chronic obstructive pulmonary diseases and allied conditions (490-496) ..</t>
  </si>
  <si>
    <t>All other accidents and adverse effects (E800-E807,E826-E949) ...........</t>
  </si>
  <si>
    <t>Suicide (E950-E959) ...............................................</t>
  </si>
  <si>
    <t>Nephritis, nephrotic syndrome, and nephrosis (580-589)</t>
  </si>
  <si>
    <t>Chronic liver disease and cirrhosis (571)</t>
  </si>
  <si>
    <t>Premature Birth</t>
  </si>
  <si>
    <t>Year</t>
  </si>
  <si>
    <t>x</t>
  </si>
  <si>
    <t>Suicide -</t>
  </si>
  <si>
    <t>Tuberculosis, all forms-</t>
  </si>
  <si>
    <t>Cirrhosis of liver</t>
  </si>
  <si>
    <t>Certain diseases of early infancy-</t>
  </si>
  <si>
    <t>Cirrhosis of liver -</t>
  </si>
  <si>
    <t xml:space="preserve">Suicide </t>
  </si>
  <si>
    <t>Motor vehicle accidents</t>
  </si>
  <si>
    <t>General arteriosclerosis</t>
  </si>
  <si>
    <t>Suicide-</t>
  </si>
  <si>
    <t>Certain diseases of early infancy  -</t>
  </si>
  <si>
    <t xml:space="preserve">Certain diseases of early infancy </t>
  </si>
  <si>
    <t>Arteriosclerosis-</t>
  </si>
  <si>
    <t>Certain causes of mortality in early infancy -</t>
  </si>
  <si>
    <t>Congenital anomalies -</t>
  </si>
  <si>
    <t>All ages  Total</t>
  </si>
  <si>
    <t>Other accidents -</t>
  </si>
  <si>
    <t xml:space="preserve">ALL CAUSES </t>
  </si>
  <si>
    <t>Vascular lesions affecting central nervous system -</t>
  </si>
  <si>
    <t>Chronic and unspecified nephritis and other renal  sclerosis -</t>
  </si>
  <si>
    <t>Vascular lesions affecting central nervous system-</t>
  </si>
  <si>
    <t>Chronic and unspecified nephritis and other   renal sclerosis -</t>
  </si>
  <si>
    <t>Influenza and pneumonia, except pneumonia of newborn -</t>
  </si>
  <si>
    <t xml:space="preserve">Chronic and unspecified nephritis and other renal  sclerosis </t>
  </si>
  <si>
    <t xml:space="preserve">Vascular lesions affecting central nervous system </t>
  </si>
  <si>
    <t>Chronic and unspecified nephritis and other renal sclerosis -</t>
  </si>
  <si>
    <t xml:space="preserve">ALL CAUSES            </t>
  </si>
  <si>
    <t>Vascular lesions affecting central nervous system</t>
  </si>
  <si>
    <t xml:space="preserve">Chronic and unspecified nephritis and other renal  sclerosis  </t>
  </si>
  <si>
    <t>Influenza and pneumonia, except pneumonia of newborn-</t>
  </si>
  <si>
    <t>Influenza and pneumonia, except pneumonia. of newborn-</t>
  </si>
  <si>
    <t>Cerebrovascular diseases -</t>
  </si>
  <si>
    <t xml:space="preserve">Nephritis and nephrosis </t>
  </si>
  <si>
    <t xml:space="preserve">Influenza and pneumonia </t>
  </si>
  <si>
    <t>Other</t>
  </si>
  <si>
    <t>Unintentional injuries</t>
  </si>
  <si>
    <t>Heart disease</t>
  </si>
  <si>
    <t>Kidney disease</t>
  </si>
  <si>
    <t>Influenza and pneumonia</t>
  </si>
  <si>
    <t>Diabetes</t>
  </si>
  <si>
    <t>CLRD</t>
  </si>
  <si>
    <t>Suicide</t>
  </si>
  <si>
    <t>Alzheimer's disease</t>
  </si>
  <si>
    <t>1999-2016 data from NCHS - Leading Causes of Death: United States - https://data.cdc.gov/api/views/bi63-dtpu/rows.csv?accessType=DOWNLOAD</t>
  </si>
  <si>
    <t>Accidents excluding motor-vehicle</t>
  </si>
  <si>
    <t>Chronic obstructive pulmonary diseases</t>
  </si>
  <si>
    <t>Nephritis</t>
  </si>
  <si>
    <t>Pneumonia+influenza</t>
  </si>
  <si>
    <t>Heart attack</t>
  </si>
  <si>
    <t>COPD</t>
  </si>
  <si>
    <t>year</t>
  </si>
  <si>
    <t>Population</t>
  </si>
  <si>
    <t>Nondisclosed</t>
  </si>
  <si>
    <t>Heart Attack+ Stroke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</si>
</sst>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0%"/>
    <numFmt numFmtId="166" formatCode="0.0"/>
    <numFmt numFmtId="167" formatCode="0.000"/>
    <numFmt numFmtId="168" formatCode="0.0000"/>
  </numFmts>
  <fonts count="33"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0"/>
      <name val="Arial"/>
      <family val="2"/>
      <scheme val="minor"/>
    </font>
    <font>
      <sz val="11"/>
      <color rgb="FF000000"/>
      <name val="Arial"/>
      <family val="2"/>
    </font>
    <font>
      <b/>
      <sz val="11"/>
      <color rgb="FF000000"/>
      <name val="Arial"/>
      <family val="2"/>
    </font>
    <font>
      <sz val="10"/>
      <color indexed="8"/>
      <name val="Arial"/>
      <family val="2"/>
    </font>
    <font>
      <sz val="10"/>
      <name val="Times New Roman"/>
      <family val="1"/>
      <charset val="204"/>
    </font>
    <font>
      <sz val="9"/>
      <color indexed="8"/>
      <name val="Times New Roman"/>
      <family val="2"/>
    </font>
    <font>
      <sz val="10"/>
      <name val="Arial"/>
      <family val="2"/>
    </font>
    <font>
      <sz val="10"/>
      <name val="Times New Roman"/>
      <family val="1"/>
    </font>
    <font>
      <sz val="10"/>
      <color theme="1"/>
      <name val="Arial"/>
      <family val="2"/>
    </font>
    <font>
      <sz val="10"/>
      <color theme="1"/>
      <name val="Times New Roman"/>
      <family val="1"/>
    </font>
    <font>
      <sz val="10"/>
      <color theme="0" tint="-0.499984740745262"/>
      <name val="Arial"/>
      <family val="2"/>
    </font>
    <font>
      <sz val="10"/>
      <color theme="0" tint="-0.499984740745262"/>
      <name val="Times New Roman"/>
      <family val="1"/>
      <charset val="204"/>
    </font>
    <font>
      <sz val="10"/>
      <color theme="0" tint="-0.499984740745262"/>
      <name val="Times New Roman"/>
      <family val="1"/>
    </font>
    <font>
      <sz val="10"/>
      <color rgb="FFFF0000"/>
      <name val="Arial"/>
      <family val="2"/>
    </font>
    <font>
      <b/>
      <sz val="10"/>
      <color indexed="8"/>
      <name val="Arial"/>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bgColor indexed="64"/>
      </patternFill>
    </fill>
    <fill>
      <patternFill patternType="solid">
        <fgColor theme="8"/>
        <bgColor indexed="64"/>
      </patternFill>
    </fill>
    <fill>
      <patternFill patternType="solid">
        <fgColor rgb="FF00B0F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rgb="FF7030A0"/>
        <bgColor indexed="64"/>
      </patternFill>
    </fill>
    <fill>
      <patternFill patternType="solid">
        <fgColor theme="6"/>
        <bgColor indexed="64"/>
      </patternFill>
    </fill>
    <fill>
      <patternFill patternType="solid">
        <fgColor theme="7" tint="-0.249977111117893"/>
        <bgColor indexed="64"/>
      </patternFill>
    </fill>
    <fill>
      <patternFill patternType="solid">
        <fgColor rgb="FF0070C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s>
  <cellStyleXfs count="4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164" fontId="1" fillId="0" borderId="0" applyFont="0" applyFill="0" applyBorder="0" applyAlignment="0" applyProtection="0"/>
  </cellStyleXfs>
  <cellXfs count="570">
    <xf numFmtId="0" fontId="0" fillId="0" borderId="0" xfId="0"/>
    <xf numFmtId="0" fontId="16" fillId="0" borderId="0" xfId="0" applyFont="1"/>
    <xf numFmtId="0" fontId="0" fillId="0" borderId="0" xfId="0" applyFont="1"/>
    <xf numFmtId="0" fontId="18" fillId="0" borderId="0" xfId="43"/>
    <xf numFmtId="165" fontId="0" fillId="0" borderId="0" xfId="1" applyNumberFormat="1" applyFont="1"/>
    <xf numFmtId="0" fontId="21" fillId="0" borderId="0" xfId="0" applyFont="1" applyAlignment="1">
      <alignment horizontal="left" vertical="top" wrapText="1"/>
    </xf>
    <xf numFmtId="0" fontId="21" fillId="0" borderId="0" xfId="0" applyFont="1" applyAlignment="1">
      <alignment horizontal="left" vertical="top" wrapText="1" indent="2"/>
    </xf>
    <xf numFmtId="3" fontId="21" fillId="0" borderId="0" xfId="0" applyNumberFormat="1" applyFont="1" applyAlignment="1">
      <alignment horizontal="left" vertical="top" shrinkToFit="1"/>
    </xf>
    <xf numFmtId="0" fontId="21" fillId="0" borderId="0" xfId="0" applyFont="1" applyAlignment="1">
      <alignment horizontal="left" vertical="top" wrapText="1" indent="1"/>
    </xf>
    <xf numFmtId="0" fontId="24" fillId="0" borderId="0" xfId="0" applyFont="1" applyAlignment="1">
      <alignment horizontal="left" vertical="center" wrapText="1"/>
    </xf>
    <xf numFmtId="0" fontId="24" fillId="0" borderId="0" xfId="0" applyFont="1" applyAlignment="1">
      <alignment horizontal="left" wrapText="1"/>
    </xf>
    <xf numFmtId="0" fontId="21" fillId="43" borderId="0" xfId="0" applyFont="1" applyFill="1" applyAlignment="1">
      <alignment horizontal="left" vertical="top" wrapText="1"/>
    </xf>
    <xf numFmtId="0" fontId="21" fillId="39" borderId="0" xfId="0" applyFont="1" applyFill="1" applyAlignment="1">
      <alignment horizontal="left" vertical="top" wrapText="1"/>
    </xf>
    <xf numFmtId="0" fontId="21" fillId="41" borderId="0" xfId="0" applyFont="1" applyFill="1" applyAlignment="1">
      <alignment horizontal="left" vertical="top" wrapText="1"/>
    </xf>
    <xf numFmtId="0" fontId="21" fillId="45" borderId="0" xfId="0" applyFont="1" applyFill="1" applyAlignment="1">
      <alignment horizontal="left" vertical="top" wrapText="1"/>
    </xf>
    <xf numFmtId="0" fontId="21" fillId="46" borderId="0" xfId="0" applyFont="1" applyFill="1" applyAlignment="1">
      <alignment horizontal="left" vertical="top" wrapText="1"/>
    </xf>
    <xf numFmtId="0" fontId="21" fillId="47" borderId="0" xfId="0" applyFont="1" applyFill="1" applyAlignment="1">
      <alignment horizontal="left" vertical="top" wrapText="1"/>
    </xf>
    <xf numFmtId="0" fontId="21" fillId="34" borderId="0" xfId="0" applyFont="1" applyFill="1" applyAlignment="1">
      <alignment horizontal="left" vertical="top" wrapText="1"/>
    </xf>
    <xf numFmtId="0" fontId="21" fillId="40" borderId="0" xfId="0" applyFont="1" applyFill="1" applyAlignment="1">
      <alignment horizontal="left" vertical="top" wrapText="1"/>
    </xf>
    <xf numFmtId="0" fontId="21" fillId="48" borderId="0" xfId="0" applyFont="1" applyFill="1" applyAlignment="1">
      <alignment horizontal="left" vertical="top" wrapText="1"/>
    </xf>
    <xf numFmtId="0" fontId="21" fillId="36" borderId="0" xfId="0" applyFont="1" applyFill="1" applyAlignment="1">
      <alignment horizontal="left" vertical="top" wrapText="1"/>
    </xf>
    <xf numFmtId="0" fontId="21" fillId="0" borderId="0" xfId="0" applyFont="1" applyFill="1" applyAlignment="1">
      <alignment horizontal="left" vertical="top" wrapText="1"/>
    </xf>
    <xf numFmtId="0" fontId="22" fillId="0" borderId="0" xfId="0" applyFont="1" applyFill="1" applyAlignment="1">
      <alignment vertical="top" wrapText="1"/>
    </xf>
    <xf numFmtId="0" fontId="21" fillId="33" borderId="0" xfId="0" applyFont="1" applyFill="1" applyAlignment="1">
      <alignment horizontal="left" vertical="top" wrapText="1"/>
    </xf>
    <xf numFmtId="0" fontId="21" fillId="37" borderId="0" xfId="0" applyFont="1" applyFill="1" applyAlignment="1">
      <alignment horizontal="left" vertical="top" wrapText="1"/>
    </xf>
    <xf numFmtId="0" fontId="21" fillId="42" borderId="0" xfId="0" applyFont="1" applyFill="1" applyAlignment="1">
      <alignment horizontal="left" vertical="top" wrapText="1"/>
    </xf>
    <xf numFmtId="0" fontId="21" fillId="0" borderId="0" xfId="0" applyFont="1" applyAlignment="1">
      <alignment horizontal="left" vertical="top" wrapText="1" indent="10"/>
    </xf>
    <xf numFmtId="0" fontId="21" fillId="35" borderId="0" xfId="0" applyFont="1" applyFill="1" applyAlignment="1">
      <alignment horizontal="left" vertical="top" wrapText="1"/>
    </xf>
    <xf numFmtId="0" fontId="21" fillId="35" borderId="0" xfId="0" applyFont="1" applyFill="1" applyAlignment="1">
      <alignment horizontal="left" vertical="top" wrapText="1" indent="1"/>
    </xf>
    <xf numFmtId="0" fontId="21" fillId="36" borderId="0" xfId="0" applyFont="1" applyFill="1" applyAlignment="1">
      <alignment horizontal="left" vertical="top" wrapText="1" indent="1"/>
    </xf>
    <xf numFmtId="0" fontId="21" fillId="48" borderId="0" xfId="0" applyFont="1" applyFill="1" applyAlignment="1">
      <alignment horizontal="left" vertical="top" wrapText="1" indent="1"/>
    </xf>
    <xf numFmtId="0" fontId="21" fillId="40" borderId="0" xfId="0" applyFont="1" applyFill="1" applyAlignment="1">
      <alignment horizontal="left" vertical="top" wrapText="1" indent="2"/>
    </xf>
    <xf numFmtId="1" fontId="21" fillId="0" borderId="0" xfId="0" applyNumberFormat="1" applyFont="1" applyFill="1" applyAlignment="1">
      <alignment horizontal="left" vertical="top" shrinkToFit="1"/>
    </xf>
    <xf numFmtId="0" fontId="24" fillId="0" borderId="0" xfId="0" applyFont="1" applyFill="1" applyAlignment="1">
      <alignment horizontal="left" vertical="center" wrapText="1"/>
    </xf>
    <xf numFmtId="0" fontId="24" fillId="42" borderId="0" xfId="0" applyFont="1" applyFill="1" applyAlignment="1">
      <alignment horizontal="left" vertical="top" wrapText="1"/>
    </xf>
    <xf numFmtId="0" fontId="21" fillId="0" borderId="0" xfId="0" applyFont="1" applyAlignment="1">
      <alignment horizontal="left" vertical="top" wrapText="1" indent="11"/>
    </xf>
    <xf numFmtId="0" fontId="21" fillId="0" borderId="0" xfId="0" applyFont="1" applyAlignment="1">
      <alignment horizontal="left" vertical="top" wrapText="1" indent="12"/>
    </xf>
    <xf numFmtId="166" fontId="21" fillId="0" borderId="0" xfId="0" applyNumberFormat="1" applyFont="1" applyAlignment="1">
      <alignment horizontal="left" vertical="top" shrinkToFit="1"/>
    </xf>
    <xf numFmtId="166" fontId="21" fillId="0" borderId="0" xfId="0" applyNumberFormat="1" applyFont="1" applyFill="1" applyAlignment="1">
      <alignment horizontal="left" vertical="top" shrinkToFit="1"/>
    </xf>
    <xf numFmtId="166" fontId="24" fillId="0" borderId="0" xfId="0" applyNumberFormat="1" applyFont="1" applyAlignment="1">
      <alignment horizontal="left" wrapText="1"/>
    </xf>
    <xf numFmtId="166" fontId="21" fillId="35" borderId="0" xfId="0" applyNumberFormat="1" applyFont="1" applyFill="1" applyAlignment="1">
      <alignment horizontal="left" vertical="top" shrinkToFit="1"/>
    </xf>
    <xf numFmtId="166" fontId="21" fillId="35" borderId="0" xfId="0" applyNumberFormat="1" applyFont="1" applyFill="1" applyAlignment="1">
      <alignment horizontal="left" vertical="top" indent="1" shrinkToFit="1"/>
    </xf>
    <xf numFmtId="166" fontId="21" fillId="33" borderId="0" xfId="0" applyNumberFormat="1" applyFont="1" applyFill="1" applyAlignment="1">
      <alignment horizontal="left" vertical="top" shrinkToFit="1"/>
    </xf>
    <xf numFmtId="166" fontId="21" fillId="33" borderId="0" xfId="0" applyNumberFormat="1" applyFont="1" applyFill="1" applyAlignment="1">
      <alignment horizontal="left" vertical="top" indent="1" shrinkToFit="1"/>
    </xf>
    <xf numFmtId="166" fontId="21" fillId="36" borderId="0" xfId="0" applyNumberFormat="1" applyFont="1" applyFill="1" applyAlignment="1">
      <alignment horizontal="left" vertical="top" shrinkToFit="1"/>
    </xf>
    <xf numFmtId="166" fontId="21" fillId="36" borderId="0" xfId="0" applyNumberFormat="1" applyFont="1" applyFill="1" applyAlignment="1">
      <alignment horizontal="left" vertical="top" indent="1" shrinkToFit="1"/>
    </xf>
    <xf numFmtId="166" fontId="21" fillId="42" borderId="0" xfId="0" applyNumberFormat="1" applyFont="1" applyFill="1" applyAlignment="1">
      <alignment horizontal="left" vertical="top" shrinkToFit="1"/>
    </xf>
    <xf numFmtId="166" fontId="21" fillId="42" borderId="0" xfId="0" applyNumberFormat="1" applyFont="1" applyFill="1" applyAlignment="1">
      <alignment horizontal="left" vertical="top" indent="1" shrinkToFit="1"/>
    </xf>
    <xf numFmtId="166" fontId="21" fillId="37" borderId="0" xfId="0" applyNumberFormat="1" applyFont="1" applyFill="1" applyAlignment="1">
      <alignment horizontal="left" vertical="top" shrinkToFit="1"/>
    </xf>
    <xf numFmtId="166" fontId="21" fillId="43" borderId="0" xfId="0" applyNumberFormat="1" applyFont="1" applyFill="1" applyAlignment="1">
      <alignment horizontal="left" vertical="top" shrinkToFit="1"/>
    </xf>
    <xf numFmtId="166" fontId="21" fillId="45" borderId="0" xfId="0" applyNumberFormat="1" applyFont="1" applyFill="1" applyAlignment="1">
      <alignment horizontal="left" vertical="top" shrinkToFit="1"/>
    </xf>
    <xf numFmtId="166" fontId="21" fillId="45" borderId="0" xfId="0" applyNumberFormat="1" applyFont="1" applyFill="1" applyAlignment="1">
      <alignment horizontal="left" vertical="top" indent="1" shrinkToFit="1"/>
    </xf>
    <xf numFmtId="166" fontId="24" fillId="0" borderId="0" xfId="0" applyNumberFormat="1" applyFont="1" applyFill="1" applyAlignment="1">
      <alignment horizontal="left" wrapText="1"/>
    </xf>
    <xf numFmtId="166" fontId="21" fillId="0" borderId="0" xfId="0" applyNumberFormat="1" applyFont="1" applyAlignment="1">
      <alignment horizontal="left" wrapText="1"/>
    </xf>
    <xf numFmtId="166" fontId="21" fillId="35" borderId="0" xfId="0" applyNumberFormat="1" applyFont="1" applyFill="1" applyAlignment="1">
      <alignment horizontal="left" wrapText="1"/>
    </xf>
    <xf numFmtId="166" fontId="24" fillId="35" borderId="0" xfId="0" applyNumberFormat="1" applyFont="1" applyFill="1" applyAlignment="1">
      <alignment horizontal="left" wrapText="1"/>
    </xf>
    <xf numFmtId="166" fontId="21" fillId="33" borderId="0" xfId="0" applyNumberFormat="1" applyFont="1" applyFill="1" applyAlignment="1">
      <alignment horizontal="left" wrapText="1"/>
    </xf>
    <xf numFmtId="166" fontId="24" fillId="33" borderId="0" xfId="0" applyNumberFormat="1" applyFont="1" applyFill="1" applyAlignment="1">
      <alignment horizontal="left" wrapText="1"/>
    </xf>
    <xf numFmtId="166" fontId="21" fillId="36" borderId="0" xfId="0" applyNumberFormat="1" applyFont="1" applyFill="1" applyAlignment="1">
      <alignment horizontal="left" wrapText="1"/>
    </xf>
    <xf numFmtId="166" fontId="24" fillId="36" borderId="0" xfId="0" applyNumberFormat="1" applyFont="1" applyFill="1" applyAlignment="1">
      <alignment horizontal="left" wrapText="1"/>
    </xf>
    <xf numFmtId="166" fontId="21" fillId="38" borderId="0" xfId="0" applyNumberFormat="1" applyFont="1" applyFill="1" applyAlignment="1">
      <alignment horizontal="left" wrapText="1"/>
    </xf>
    <xf numFmtId="166" fontId="24" fillId="38" borderId="0" xfId="0" applyNumberFormat="1" applyFont="1" applyFill="1" applyAlignment="1">
      <alignment horizontal="left" wrapText="1"/>
    </xf>
    <xf numFmtId="166" fontId="21" fillId="38" borderId="0" xfId="0" applyNumberFormat="1" applyFont="1" applyFill="1" applyBorder="1" applyAlignment="1">
      <alignment horizontal="left" wrapText="1"/>
    </xf>
    <xf numFmtId="166" fontId="24" fillId="42" borderId="0" xfId="0" applyNumberFormat="1" applyFont="1" applyFill="1" applyAlignment="1">
      <alignment horizontal="left" wrapText="1"/>
    </xf>
    <xf numFmtId="166" fontId="21" fillId="42" borderId="0" xfId="0" applyNumberFormat="1" applyFont="1" applyFill="1" applyAlignment="1">
      <alignment horizontal="left" wrapText="1"/>
    </xf>
    <xf numFmtId="166" fontId="21" fillId="37" borderId="0" xfId="0" applyNumberFormat="1" applyFont="1" applyFill="1" applyAlignment="1">
      <alignment horizontal="left" wrapText="1"/>
    </xf>
    <xf numFmtId="166" fontId="24" fillId="37" borderId="0" xfId="0" applyNumberFormat="1" applyFont="1" applyFill="1" applyAlignment="1">
      <alignment horizontal="left" wrapText="1"/>
    </xf>
    <xf numFmtId="166" fontId="21" fillId="43" borderId="0" xfId="0" applyNumberFormat="1" applyFont="1" applyFill="1" applyAlignment="1">
      <alignment horizontal="left" wrapText="1"/>
    </xf>
    <xf numFmtId="166" fontId="24" fillId="43" borderId="0" xfId="0" applyNumberFormat="1" applyFont="1" applyFill="1" applyAlignment="1">
      <alignment horizontal="left" wrapText="1"/>
    </xf>
    <xf numFmtId="166" fontId="21" fillId="43" borderId="0" xfId="0" applyNumberFormat="1" applyFont="1" applyFill="1" applyBorder="1" applyAlignment="1">
      <alignment horizontal="left" wrapText="1"/>
    </xf>
    <xf numFmtId="166" fontId="21" fillId="0" borderId="0" xfId="0" applyNumberFormat="1" applyFont="1" applyBorder="1" applyAlignment="1">
      <alignment horizontal="left" wrapText="1"/>
    </xf>
    <xf numFmtId="166" fontId="21" fillId="45" borderId="0" xfId="0" applyNumberFormat="1" applyFont="1" applyFill="1" applyAlignment="1">
      <alignment horizontal="left" wrapText="1"/>
    </xf>
    <xf numFmtId="166" fontId="24" fillId="45" borderId="0" xfId="0" applyNumberFormat="1" applyFont="1" applyFill="1" applyAlignment="1">
      <alignment horizontal="left" wrapText="1"/>
    </xf>
    <xf numFmtId="1" fontId="24" fillId="0" borderId="0" xfId="0" applyNumberFormat="1" applyFont="1" applyAlignment="1">
      <alignment horizontal="left" wrapText="1"/>
    </xf>
    <xf numFmtId="1" fontId="24" fillId="0" borderId="0" xfId="0" applyNumberFormat="1" applyFont="1" applyFill="1" applyAlignment="1">
      <alignment horizontal="left" wrapText="1"/>
    </xf>
    <xf numFmtId="1" fontId="21" fillId="0" borderId="0" xfId="0" applyNumberFormat="1" applyFont="1" applyAlignment="1">
      <alignment horizontal="left" wrapText="1"/>
    </xf>
    <xf numFmtId="1" fontId="21" fillId="0" borderId="0" xfId="0" applyNumberFormat="1" applyFont="1" applyFill="1" applyAlignment="1">
      <alignment horizontal="left" wrapText="1"/>
    </xf>
    <xf numFmtId="0" fontId="24" fillId="0" borderId="0" xfId="0" applyFont="1" applyFill="1" applyAlignment="1">
      <alignment horizontal="left" wrapText="1"/>
    </xf>
    <xf numFmtId="0" fontId="21" fillId="0" borderId="0" xfId="0" applyFont="1" applyFill="1" applyAlignment="1">
      <alignment horizontal="left" vertical="top" wrapText="1" indent="8"/>
    </xf>
    <xf numFmtId="0" fontId="21" fillId="0" borderId="0" xfId="0" applyFont="1" applyFill="1" applyAlignment="1">
      <alignment horizontal="left" wrapText="1"/>
    </xf>
    <xf numFmtId="1" fontId="26" fillId="0" borderId="0" xfId="0" applyNumberFormat="1" applyFont="1" applyAlignment="1">
      <alignment horizontal="left" wrapText="1"/>
    </xf>
    <xf numFmtId="1" fontId="21" fillId="0" borderId="0" xfId="0" applyNumberFormat="1" applyFont="1" applyAlignment="1">
      <alignment horizontal="left" wrapText="1" shrinkToFit="1"/>
    </xf>
    <xf numFmtId="1" fontId="21" fillId="0" borderId="0" xfId="44" applyNumberFormat="1" applyFont="1" applyAlignment="1">
      <alignment horizontal="left" wrapText="1" shrinkToFit="1"/>
    </xf>
    <xf numFmtId="1" fontId="26" fillId="0" borderId="0" xfId="0" applyNumberFormat="1" applyFont="1" applyFill="1" applyAlignment="1">
      <alignment horizontal="left" wrapText="1"/>
    </xf>
    <xf numFmtId="1" fontId="21" fillId="0" borderId="0" xfId="0" applyNumberFormat="1" applyFont="1" applyFill="1" applyAlignment="1">
      <alignment horizontal="left" wrapText="1" shrinkToFit="1"/>
    </xf>
    <xf numFmtId="0" fontId="26" fillId="0" borderId="0" xfId="0" applyFont="1" applyFill="1" applyAlignment="1">
      <alignment horizontal="left" wrapText="1"/>
    </xf>
    <xf numFmtId="0" fontId="26" fillId="0" borderId="0" xfId="0" applyFont="1" applyFill="1" applyAlignment="1">
      <alignment wrapText="1"/>
    </xf>
    <xf numFmtId="166" fontId="21" fillId="35" borderId="0" xfId="0" applyNumberFormat="1" applyFont="1" applyFill="1" applyAlignment="1">
      <alignment horizontal="left" wrapText="1" shrinkToFit="1"/>
    </xf>
    <xf numFmtId="166" fontId="21" fillId="35" borderId="0" xfId="44" applyNumberFormat="1" applyFont="1" applyFill="1" applyAlignment="1">
      <alignment horizontal="left" wrapText="1" shrinkToFit="1"/>
    </xf>
    <xf numFmtId="166" fontId="26" fillId="35" borderId="0" xfId="0" applyNumberFormat="1" applyFont="1" applyFill="1" applyAlignment="1">
      <alignment horizontal="left" wrapText="1"/>
    </xf>
    <xf numFmtId="166" fontId="21" fillId="0" borderId="0" xfId="0" applyNumberFormat="1" applyFont="1" applyFill="1" applyAlignment="1">
      <alignment horizontal="left" wrapText="1" shrinkToFit="1"/>
    </xf>
    <xf numFmtId="166" fontId="26" fillId="0" borderId="0" xfId="0" applyNumberFormat="1" applyFont="1" applyFill="1" applyAlignment="1">
      <alignment horizontal="left" wrapText="1"/>
    </xf>
    <xf numFmtId="166" fontId="21" fillId="0" borderId="0" xfId="0" applyNumberFormat="1" applyFont="1" applyAlignment="1">
      <alignment horizontal="left" wrapText="1" shrinkToFit="1"/>
    </xf>
    <xf numFmtId="166" fontId="21" fillId="33" borderId="0" xfId="0" applyNumberFormat="1" applyFont="1" applyFill="1" applyAlignment="1">
      <alignment horizontal="left" wrapText="1" shrinkToFit="1"/>
    </xf>
    <xf numFmtId="166" fontId="26" fillId="33" borderId="0" xfId="0" applyNumberFormat="1" applyFont="1" applyFill="1" applyAlignment="1">
      <alignment horizontal="left" wrapText="1"/>
    </xf>
    <xf numFmtId="166" fontId="21" fillId="33" borderId="0" xfId="44" applyNumberFormat="1" applyFont="1" applyFill="1" applyAlignment="1">
      <alignment horizontal="left" wrapText="1" shrinkToFit="1"/>
    </xf>
    <xf numFmtId="166" fontId="21" fillId="36" borderId="0" xfId="0" applyNumberFormat="1" applyFont="1" applyFill="1" applyAlignment="1">
      <alignment horizontal="left" wrapText="1" shrinkToFit="1"/>
    </xf>
    <xf numFmtId="166" fontId="21" fillId="36" borderId="0" xfId="44" applyNumberFormat="1" applyFont="1" applyFill="1" applyAlignment="1">
      <alignment horizontal="left" wrapText="1" shrinkToFit="1"/>
    </xf>
    <xf numFmtId="166" fontId="26" fillId="36" borderId="0" xfId="0" applyNumberFormat="1" applyFont="1" applyFill="1" applyAlignment="1">
      <alignment horizontal="left" wrapText="1"/>
    </xf>
    <xf numFmtId="166" fontId="21" fillId="38" borderId="0" xfId="0" applyNumberFormat="1" applyFont="1" applyFill="1" applyAlignment="1">
      <alignment horizontal="left" wrapText="1" shrinkToFit="1"/>
    </xf>
    <xf numFmtId="166" fontId="21" fillId="38" borderId="0" xfId="44" applyNumberFormat="1" applyFont="1" applyFill="1" applyAlignment="1">
      <alignment horizontal="left" wrapText="1" shrinkToFit="1"/>
    </xf>
    <xf numFmtId="166" fontId="24" fillId="42" borderId="0" xfId="0" applyNumberFormat="1" applyFont="1" applyFill="1" applyAlignment="1">
      <alignment horizontal="left" wrapText="1" shrinkToFit="1"/>
    </xf>
    <xf numFmtId="166" fontId="21" fillId="42" borderId="0" xfId="0" applyNumberFormat="1" applyFont="1" applyFill="1" applyAlignment="1">
      <alignment horizontal="left" wrapText="1" shrinkToFit="1"/>
    </xf>
    <xf numFmtId="166" fontId="21" fillId="42" borderId="0" xfId="44" applyNumberFormat="1" applyFont="1" applyFill="1" applyAlignment="1">
      <alignment horizontal="left" wrapText="1" shrinkToFit="1"/>
    </xf>
    <xf numFmtId="166" fontId="21" fillId="37" borderId="0" xfId="0" applyNumberFormat="1" applyFont="1" applyFill="1" applyAlignment="1">
      <alignment horizontal="left" wrapText="1" shrinkToFit="1"/>
    </xf>
    <xf numFmtId="166" fontId="21" fillId="37" borderId="0" xfId="44" applyNumberFormat="1" applyFont="1" applyFill="1" applyAlignment="1">
      <alignment horizontal="left" wrapText="1" shrinkToFit="1"/>
    </xf>
    <xf numFmtId="166" fontId="26" fillId="37" borderId="0" xfId="0" applyNumberFormat="1" applyFont="1" applyFill="1" applyAlignment="1">
      <alignment horizontal="left" wrapText="1"/>
    </xf>
    <xf numFmtId="166" fontId="21" fillId="43" borderId="0" xfId="0" applyNumberFormat="1" applyFont="1" applyFill="1" applyAlignment="1">
      <alignment horizontal="left" wrapText="1" shrinkToFit="1"/>
    </xf>
    <xf numFmtId="166" fontId="21" fillId="0" borderId="0" xfId="44" applyNumberFormat="1" applyFont="1" applyAlignment="1">
      <alignment horizontal="left" wrapText="1" shrinkToFit="1"/>
    </xf>
    <xf numFmtId="166" fontId="26" fillId="43" borderId="0" xfId="0" applyNumberFormat="1" applyFont="1" applyFill="1" applyAlignment="1">
      <alignment horizontal="left" wrapText="1"/>
    </xf>
    <xf numFmtId="166" fontId="21" fillId="45" borderId="0" xfId="0" applyNumberFormat="1" applyFont="1" applyFill="1" applyAlignment="1">
      <alignment horizontal="left" wrapText="1" shrinkToFit="1"/>
    </xf>
    <xf numFmtId="166" fontId="21" fillId="45" borderId="0" xfId="44" applyNumberFormat="1" applyFont="1" applyFill="1" applyAlignment="1">
      <alignment horizontal="left" wrapText="1" shrinkToFit="1"/>
    </xf>
    <xf numFmtId="166" fontId="26" fillId="0" borderId="0" xfId="0" applyNumberFormat="1" applyFont="1" applyAlignment="1">
      <alignment horizontal="left" wrapText="1"/>
    </xf>
    <xf numFmtId="166" fontId="26" fillId="0" borderId="0" xfId="44" applyNumberFormat="1" applyFont="1" applyAlignment="1">
      <alignment horizontal="left" wrapText="1"/>
    </xf>
    <xf numFmtId="0" fontId="27" fillId="0" borderId="0" xfId="0" applyFont="1" applyFill="1" applyAlignment="1">
      <alignment horizontal="left" wrapText="1"/>
    </xf>
    <xf numFmtId="1" fontId="27" fillId="0" borderId="0" xfId="0" applyNumberFormat="1" applyFont="1" applyFill="1" applyAlignment="1">
      <alignment horizontal="left" wrapText="1"/>
    </xf>
    <xf numFmtId="0" fontId="25" fillId="0" borderId="0" xfId="0" applyFont="1" applyFill="1" applyAlignment="1">
      <alignment horizontal="left" wrapText="1"/>
    </xf>
    <xf numFmtId="0" fontId="21" fillId="37" borderId="0" xfId="0" applyFont="1" applyFill="1" applyAlignment="1">
      <alignment horizontal="left" wrapText="1"/>
    </xf>
    <xf numFmtId="0" fontId="26" fillId="37" borderId="0" xfId="0" applyFont="1" applyFill="1" applyAlignment="1">
      <alignment horizontal="left" wrapText="1"/>
    </xf>
    <xf numFmtId="0" fontId="21" fillId="36" borderId="0" xfId="0" applyFont="1" applyFill="1" applyAlignment="1">
      <alignment horizontal="left" wrapText="1"/>
    </xf>
    <xf numFmtId="0" fontId="26" fillId="36" borderId="0" xfId="0" applyFont="1" applyFill="1" applyAlignment="1">
      <alignment horizontal="left" wrapText="1"/>
    </xf>
    <xf numFmtId="1" fontId="21" fillId="36" borderId="0" xfId="0" applyNumberFormat="1" applyFont="1" applyFill="1" applyAlignment="1">
      <alignment horizontal="left" vertical="top" shrinkToFit="1"/>
    </xf>
    <xf numFmtId="0" fontId="26" fillId="48" borderId="0" xfId="0" applyFont="1" applyFill="1" applyAlignment="1">
      <alignment horizontal="left" wrapText="1"/>
    </xf>
    <xf numFmtId="1" fontId="21" fillId="48" borderId="0" xfId="0" applyNumberFormat="1" applyFont="1" applyFill="1" applyAlignment="1">
      <alignment horizontal="left" vertical="top" shrinkToFit="1"/>
    </xf>
    <xf numFmtId="0" fontId="21" fillId="35" borderId="0" xfId="0" applyFont="1" applyFill="1" applyAlignment="1">
      <alignment horizontal="left" wrapText="1"/>
    </xf>
    <xf numFmtId="0" fontId="26" fillId="35" borderId="0" xfId="0" applyFont="1" applyFill="1" applyAlignment="1">
      <alignment horizontal="left" wrapText="1"/>
    </xf>
    <xf numFmtId="1" fontId="21" fillId="35" borderId="0" xfId="0" applyNumberFormat="1" applyFont="1" applyFill="1" applyAlignment="1">
      <alignment horizontal="left" vertical="top" shrinkToFit="1"/>
    </xf>
    <xf numFmtId="0" fontId="21" fillId="33" borderId="0" xfId="0" applyFont="1" applyFill="1" applyAlignment="1">
      <alignment horizontal="left" wrapText="1"/>
    </xf>
    <xf numFmtId="0" fontId="26" fillId="33" borderId="0" xfId="0" applyFont="1" applyFill="1" applyAlignment="1">
      <alignment horizontal="left" wrapText="1"/>
    </xf>
    <xf numFmtId="1" fontId="21" fillId="33" borderId="0" xfId="0" applyNumberFormat="1" applyFont="1" applyFill="1" applyAlignment="1">
      <alignment horizontal="left" vertical="top" shrinkToFit="1"/>
    </xf>
    <xf numFmtId="0" fontId="24" fillId="36" borderId="0" xfId="0" applyFont="1" applyFill="1" applyAlignment="1">
      <alignment horizontal="left" wrapText="1"/>
    </xf>
    <xf numFmtId="166" fontId="21" fillId="46" borderId="0" xfId="0" applyNumberFormat="1" applyFont="1" applyFill="1" applyAlignment="1">
      <alignment horizontal="left" wrapText="1"/>
    </xf>
    <xf numFmtId="166" fontId="21" fillId="46" borderId="0" xfId="0" applyNumberFormat="1" applyFont="1" applyFill="1" applyAlignment="1">
      <alignment horizontal="left" wrapText="1" shrinkToFit="1"/>
    </xf>
    <xf numFmtId="166" fontId="24" fillId="46" borderId="0" xfId="0" applyNumberFormat="1" applyFont="1" applyFill="1" applyAlignment="1">
      <alignment horizontal="left" wrapText="1"/>
    </xf>
    <xf numFmtId="166" fontId="26" fillId="46" borderId="0" xfId="0" applyNumberFormat="1" applyFont="1" applyFill="1" applyAlignment="1">
      <alignment horizontal="left" wrapText="1"/>
    </xf>
    <xf numFmtId="0" fontId="21" fillId="46" borderId="0" xfId="0" applyFont="1" applyFill="1" applyAlignment="1">
      <alignment horizontal="left" wrapText="1"/>
    </xf>
    <xf numFmtId="0" fontId="26" fillId="46" borderId="0" xfId="0" applyFont="1" applyFill="1" applyAlignment="1">
      <alignment horizontal="left" wrapText="1"/>
    </xf>
    <xf numFmtId="0" fontId="21" fillId="46" borderId="0" xfId="0" applyFont="1" applyFill="1" applyAlignment="1">
      <alignment horizontal="left" vertical="top" wrapText="1" indent="2"/>
    </xf>
    <xf numFmtId="0" fontId="24" fillId="37" borderId="0" xfId="0" applyFont="1" applyFill="1" applyAlignment="1">
      <alignment horizontal="left" wrapText="1"/>
    </xf>
    <xf numFmtId="166" fontId="21" fillId="41" borderId="0" xfId="0" applyNumberFormat="1" applyFont="1" applyFill="1" applyAlignment="1">
      <alignment horizontal="left" wrapText="1" shrinkToFit="1"/>
    </xf>
    <xf numFmtId="166" fontId="24" fillId="41" borderId="0" xfId="0" applyNumberFormat="1" applyFont="1" applyFill="1" applyAlignment="1">
      <alignment horizontal="left" wrapText="1"/>
    </xf>
    <xf numFmtId="166" fontId="21" fillId="41" borderId="0" xfId="0" applyNumberFormat="1" applyFont="1" applyFill="1" applyAlignment="1">
      <alignment horizontal="left" wrapText="1"/>
    </xf>
    <xf numFmtId="0" fontId="21" fillId="41" borderId="0" xfId="0" applyFont="1" applyFill="1" applyAlignment="1">
      <alignment horizontal="left" wrapText="1"/>
    </xf>
    <xf numFmtId="0" fontId="24" fillId="41" borderId="0" xfId="0" applyFont="1" applyFill="1" applyAlignment="1">
      <alignment horizontal="left" wrapText="1"/>
    </xf>
    <xf numFmtId="0" fontId="21" fillId="42" borderId="0" xfId="0" applyFont="1" applyFill="1" applyAlignment="1">
      <alignment horizontal="left" wrapText="1"/>
    </xf>
    <xf numFmtId="0" fontId="24" fillId="42" borderId="0" xfId="0" applyFont="1" applyFill="1" applyAlignment="1">
      <alignment horizontal="left" wrapText="1"/>
    </xf>
    <xf numFmtId="0" fontId="24" fillId="33" borderId="0" xfId="0" applyFont="1" applyFill="1" applyAlignment="1">
      <alignment horizontal="left" wrapText="1"/>
    </xf>
    <xf numFmtId="166" fontId="21" fillId="46" borderId="0" xfId="44" applyNumberFormat="1" applyFont="1" applyFill="1" applyAlignment="1">
      <alignment horizontal="left" wrapText="1" shrinkToFit="1"/>
    </xf>
    <xf numFmtId="166" fontId="21" fillId="47" borderId="0" xfId="0" applyNumberFormat="1" applyFont="1" applyFill="1" applyAlignment="1">
      <alignment horizontal="left" wrapText="1"/>
    </xf>
    <xf numFmtId="166" fontId="21" fillId="47" borderId="0" xfId="0" applyNumberFormat="1" applyFont="1" applyFill="1" applyAlignment="1">
      <alignment horizontal="left" wrapText="1" shrinkToFit="1"/>
    </xf>
    <xf numFmtId="166" fontId="24" fillId="47" borderId="0" xfId="0" applyNumberFormat="1" applyFont="1" applyFill="1" applyAlignment="1">
      <alignment horizontal="left" wrapText="1"/>
    </xf>
    <xf numFmtId="166" fontId="21" fillId="47" borderId="10" xfId="0" applyNumberFormat="1" applyFont="1" applyFill="1" applyBorder="1" applyAlignment="1">
      <alignment horizontal="left" wrapText="1"/>
    </xf>
    <xf numFmtId="166" fontId="21" fillId="47" borderId="0" xfId="44" applyNumberFormat="1" applyFont="1" applyFill="1" applyAlignment="1">
      <alignment horizontal="left" wrapText="1" shrinkToFit="1"/>
    </xf>
    <xf numFmtId="166" fontId="26" fillId="47" borderId="0" xfId="0" applyNumberFormat="1" applyFont="1" applyFill="1" applyAlignment="1">
      <alignment horizontal="left" wrapText="1"/>
    </xf>
    <xf numFmtId="0" fontId="26" fillId="47" borderId="0" xfId="0" applyFont="1" applyFill="1" applyAlignment="1">
      <alignment horizontal="left" wrapText="1"/>
    </xf>
    <xf numFmtId="0" fontId="21" fillId="47" borderId="0" xfId="0" applyFont="1" applyFill="1" applyAlignment="1">
      <alignment horizontal="left" wrapText="1"/>
    </xf>
    <xf numFmtId="1" fontId="21" fillId="47" borderId="0" xfId="0" applyNumberFormat="1" applyFont="1" applyFill="1" applyAlignment="1">
      <alignment horizontal="left" vertical="top" shrinkToFit="1"/>
    </xf>
    <xf numFmtId="166" fontId="26" fillId="45" borderId="0" xfId="0" applyNumberFormat="1" applyFont="1" applyFill="1" applyAlignment="1">
      <alignment horizontal="left" wrapText="1"/>
    </xf>
    <xf numFmtId="0" fontId="21" fillId="43" borderId="0" xfId="0" applyFont="1" applyFill="1" applyAlignment="1">
      <alignment horizontal="left" wrapText="1"/>
    </xf>
    <xf numFmtId="0" fontId="26" fillId="43" borderId="0" xfId="0" applyFont="1" applyFill="1" applyAlignment="1">
      <alignment horizontal="left" wrapText="1"/>
    </xf>
    <xf numFmtId="0" fontId="24" fillId="47" borderId="0" xfId="0" applyFont="1" applyFill="1" applyAlignment="1">
      <alignment horizontal="left" wrapText="1"/>
    </xf>
    <xf numFmtId="166" fontId="21" fillId="45" borderId="10" xfId="0" applyNumberFormat="1" applyFont="1" applyFill="1" applyBorder="1" applyAlignment="1">
      <alignment horizontal="left" wrapText="1"/>
    </xf>
    <xf numFmtId="0" fontId="26" fillId="45" borderId="0" xfId="0" applyFont="1" applyFill="1" applyAlignment="1">
      <alignment horizontal="left" wrapText="1"/>
    </xf>
    <xf numFmtId="0" fontId="21" fillId="45" borderId="0" xfId="0" applyFont="1" applyFill="1" applyAlignment="1">
      <alignment horizontal="left" vertical="top" wrapText="1" indent="2"/>
    </xf>
    <xf numFmtId="166" fontId="21" fillId="41" borderId="0" xfId="0" applyNumberFormat="1" applyFont="1" applyFill="1" applyBorder="1" applyAlignment="1">
      <alignment horizontal="left" wrapText="1"/>
    </xf>
    <xf numFmtId="166" fontId="26" fillId="41" borderId="0" xfId="0" applyNumberFormat="1" applyFont="1" applyFill="1" applyAlignment="1">
      <alignment horizontal="left" wrapText="1"/>
    </xf>
    <xf numFmtId="0" fontId="26" fillId="41" borderId="0" xfId="0" applyFont="1" applyFill="1" applyAlignment="1">
      <alignment horizontal="left" wrapText="1"/>
    </xf>
    <xf numFmtId="0" fontId="21" fillId="41" borderId="0" xfId="0" applyFont="1" applyFill="1" applyAlignment="1">
      <alignment horizontal="left" vertical="top" wrapText="1" indent="2"/>
    </xf>
    <xf numFmtId="1" fontId="21" fillId="41" borderId="0" xfId="0" applyNumberFormat="1" applyFont="1" applyFill="1" applyAlignment="1">
      <alignment horizontal="left" vertical="top" shrinkToFit="1"/>
    </xf>
    <xf numFmtId="0" fontId="24" fillId="35" borderId="0" xfId="0" applyFont="1" applyFill="1" applyAlignment="1">
      <alignment horizontal="left" wrapText="1"/>
    </xf>
    <xf numFmtId="0" fontId="24" fillId="46" borderId="0" xfId="0" applyFont="1" applyFill="1" applyAlignment="1">
      <alignment horizontal="left" wrapText="1"/>
    </xf>
    <xf numFmtId="166" fontId="21" fillId="46" borderId="0" xfId="0" applyNumberFormat="1" applyFont="1" applyFill="1" applyAlignment="1">
      <alignment horizontal="left" vertical="top" shrinkToFit="1"/>
    </xf>
    <xf numFmtId="166" fontId="21" fillId="46" borderId="0" xfId="0" applyNumberFormat="1" applyFont="1" applyFill="1" applyAlignment="1">
      <alignment horizontal="left" vertical="top" indent="1" shrinkToFit="1"/>
    </xf>
    <xf numFmtId="0" fontId="24" fillId="43" borderId="0" xfId="0" applyFont="1" applyFill="1" applyAlignment="1">
      <alignment horizontal="left" wrapText="1"/>
    </xf>
    <xf numFmtId="166" fontId="21" fillId="47" borderId="0" xfId="0" applyNumberFormat="1" applyFont="1" applyFill="1" applyAlignment="1">
      <alignment horizontal="left" vertical="top" shrinkToFit="1"/>
    </xf>
    <xf numFmtId="166" fontId="21" fillId="41" borderId="0" xfId="0" applyNumberFormat="1" applyFont="1" applyFill="1" applyAlignment="1">
      <alignment horizontal="left" vertical="top" shrinkToFit="1"/>
    </xf>
    <xf numFmtId="166" fontId="21" fillId="41" borderId="0" xfId="0" applyNumberFormat="1" applyFont="1" applyFill="1" applyAlignment="1">
      <alignment horizontal="left" vertical="top" indent="1" shrinkToFit="1"/>
    </xf>
    <xf numFmtId="166" fontId="21" fillId="34" borderId="0" xfId="0" applyNumberFormat="1" applyFont="1" applyFill="1" applyAlignment="1">
      <alignment horizontal="left" vertical="top" shrinkToFit="1"/>
    </xf>
    <xf numFmtId="166" fontId="21" fillId="48" borderId="0" xfId="0" applyNumberFormat="1" applyFont="1" applyFill="1" applyAlignment="1">
      <alignment horizontal="left" vertical="top" shrinkToFit="1"/>
    </xf>
    <xf numFmtId="1" fontId="21" fillId="40" borderId="0" xfId="0" applyNumberFormat="1" applyFont="1" applyFill="1" applyAlignment="1">
      <alignment horizontal="left" vertical="top" shrinkToFit="1"/>
    </xf>
    <xf numFmtId="166" fontId="21" fillId="40" borderId="0" xfId="0" applyNumberFormat="1" applyFont="1" applyFill="1" applyAlignment="1">
      <alignment horizontal="left" vertical="top" shrinkToFit="1"/>
    </xf>
    <xf numFmtId="166" fontId="21" fillId="39" borderId="0" xfId="0" applyNumberFormat="1" applyFont="1" applyFill="1" applyAlignment="1">
      <alignment horizontal="left" vertical="top" shrinkToFit="1"/>
    </xf>
    <xf numFmtId="0" fontId="24" fillId="0" borderId="0" xfId="0" applyFont="1" applyFill="1" applyAlignment="1">
      <alignment horizontal="left" vertical="top" wrapText="1"/>
    </xf>
    <xf numFmtId="0" fontId="24" fillId="36" borderId="0" xfId="0" applyFont="1" applyFill="1" applyAlignment="1">
      <alignment horizontal="left" vertical="center" wrapText="1"/>
    </xf>
    <xf numFmtId="0" fontId="24" fillId="46" borderId="0" xfId="0" applyFont="1" applyFill="1" applyAlignment="1">
      <alignment horizontal="left" vertical="center" wrapText="1"/>
    </xf>
    <xf numFmtId="0" fontId="26" fillId="42" borderId="0" xfId="0" applyFont="1" applyFill="1" applyAlignment="1">
      <alignment horizontal="left" wrapText="1"/>
    </xf>
    <xf numFmtId="0" fontId="24" fillId="47" borderId="0" xfId="0" applyFont="1" applyFill="1" applyAlignment="1">
      <alignment horizontal="left" vertical="center" wrapText="1"/>
    </xf>
    <xf numFmtId="0" fontId="26" fillId="0" borderId="0" xfId="0" applyFont="1" applyAlignment="1">
      <alignment horizontal="left" wrapText="1"/>
    </xf>
    <xf numFmtId="0" fontId="21" fillId="0" borderId="0" xfId="0" applyFont="1" applyFill="1" applyAlignment="1">
      <alignment horizontal="left" vertical="top" wrapText="1" indent="7"/>
    </xf>
    <xf numFmtId="0" fontId="21" fillId="0" borderId="0" xfId="0" applyFont="1" applyFill="1" applyAlignment="1">
      <alignment horizontal="left" vertical="top" wrapText="1" indent="5"/>
    </xf>
    <xf numFmtId="0" fontId="21" fillId="33" borderId="0" xfId="0" applyFont="1" applyFill="1" applyBorder="1" applyAlignment="1">
      <alignment horizontal="left" vertical="top" wrapText="1"/>
    </xf>
    <xf numFmtId="0" fontId="21" fillId="42" borderId="10" xfId="0" applyFont="1" applyFill="1" applyBorder="1" applyAlignment="1">
      <alignment horizontal="left" vertical="top" wrapText="1"/>
    </xf>
    <xf numFmtId="0" fontId="21" fillId="48" borderId="0" xfId="0" applyFont="1" applyFill="1" applyAlignment="1">
      <alignment horizontal="left" vertical="top" wrapText="1" indent="2"/>
    </xf>
    <xf numFmtId="0" fontId="21" fillId="0" borderId="0" xfId="0" applyFont="1" applyFill="1" applyAlignment="1">
      <alignment horizontal="left" vertical="top" wrapText="1" indent="11"/>
    </xf>
    <xf numFmtId="0" fontId="21" fillId="0" borderId="10" xfId="0" applyFont="1" applyFill="1" applyBorder="1" applyAlignment="1">
      <alignment horizontal="left" vertical="top" wrapText="1"/>
    </xf>
    <xf numFmtId="0" fontId="24" fillId="35" borderId="0" xfId="0" applyFont="1" applyFill="1" applyAlignment="1">
      <alignment horizontal="left" vertical="top" wrapText="1"/>
    </xf>
    <xf numFmtId="0" fontId="21" fillId="35" borderId="0" xfId="0" applyFont="1" applyFill="1" applyAlignment="1">
      <alignment horizontal="left" vertical="top" wrapText="1" indent="2"/>
    </xf>
    <xf numFmtId="0" fontId="21" fillId="33" borderId="0" xfId="0" applyFont="1" applyFill="1" applyAlignment="1">
      <alignment horizontal="left" vertical="center" wrapText="1"/>
    </xf>
    <xf numFmtId="166" fontId="21" fillId="33" borderId="0" xfId="0" applyNumberFormat="1" applyFont="1" applyFill="1" applyAlignment="1">
      <alignment horizontal="left" vertical="center" shrinkToFit="1"/>
    </xf>
    <xf numFmtId="0" fontId="24" fillId="33" borderId="0" xfId="0" applyFont="1" applyFill="1" applyAlignment="1">
      <alignment horizontal="left" vertical="top" wrapText="1"/>
    </xf>
    <xf numFmtId="166" fontId="21" fillId="36" borderId="0" xfId="0" applyNumberFormat="1" applyFont="1" applyFill="1" applyAlignment="1">
      <alignment horizontal="left" vertical="center" shrinkToFit="1"/>
    </xf>
    <xf numFmtId="0" fontId="24" fillId="36" borderId="0" xfId="0" applyFont="1" applyFill="1" applyAlignment="1">
      <alignment horizontal="left" vertical="top" wrapText="1"/>
    </xf>
    <xf numFmtId="0" fontId="21" fillId="0" borderId="0" xfId="0" applyFont="1" applyFill="1" applyAlignment="1">
      <alignment horizontal="left" vertical="top" wrapText="1" indent="4"/>
    </xf>
    <xf numFmtId="0" fontId="24" fillId="46" borderId="0" xfId="0" applyFont="1" applyFill="1" applyAlignment="1">
      <alignment horizontal="left" vertical="top" wrapText="1"/>
    </xf>
    <xf numFmtId="0" fontId="24" fillId="37" borderId="0" xfId="0" applyFont="1" applyFill="1" applyAlignment="1">
      <alignment horizontal="left" vertical="top" wrapText="1"/>
    </xf>
    <xf numFmtId="166" fontId="21" fillId="48" borderId="0" xfId="0" applyNumberFormat="1" applyFont="1" applyFill="1" applyAlignment="1">
      <alignment horizontal="left" vertical="top" indent="1" shrinkToFit="1"/>
    </xf>
    <xf numFmtId="0" fontId="24" fillId="48" borderId="0" xfId="0" applyFont="1" applyFill="1" applyAlignment="1">
      <alignment horizontal="left" vertical="top" wrapText="1"/>
    </xf>
    <xf numFmtId="0" fontId="24" fillId="47" borderId="0" xfId="0" applyFont="1" applyFill="1" applyAlignment="1">
      <alignment horizontal="left" vertical="top" wrapText="1"/>
    </xf>
    <xf numFmtId="0" fontId="24" fillId="41" borderId="0" xfId="0" applyFont="1" applyFill="1" applyAlignment="1">
      <alignment horizontal="left" vertical="top" wrapText="1"/>
    </xf>
    <xf numFmtId="0" fontId="30" fillId="0" borderId="0" xfId="0" applyFont="1" applyFill="1" applyAlignment="1">
      <alignment horizontal="left" wrapText="1"/>
    </xf>
    <xf numFmtId="0" fontId="29" fillId="0" borderId="0" xfId="0" applyFont="1" applyFill="1" applyAlignment="1">
      <alignment vertical="top" wrapText="1"/>
    </xf>
    <xf numFmtId="0" fontId="23" fillId="0" borderId="0" xfId="0" applyFont="1" applyFill="1" applyAlignment="1">
      <alignment horizontal="left" vertical="top" wrapText="1" indent="10"/>
    </xf>
    <xf numFmtId="0" fontId="21" fillId="42" borderId="0" xfId="0" applyFont="1" applyFill="1" applyAlignment="1">
      <alignment horizontal="left" vertical="top" wrapText="1" indent="2"/>
    </xf>
    <xf numFmtId="0" fontId="28" fillId="0" borderId="0" xfId="0" applyFont="1" applyFill="1" applyAlignment="1">
      <alignment horizontal="left" vertical="top" wrapText="1" indent="2"/>
    </xf>
    <xf numFmtId="0" fontId="21" fillId="44" borderId="0" xfId="0" applyFont="1" applyFill="1" applyAlignment="1">
      <alignment horizontal="left" vertical="top" wrapText="1" indent="2"/>
    </xf>
    <xf numFmtId="0" fontId="21" fillId="39" borderId="0" xfId="0" applyFont="1" applyFill="1" applyAlignment="1">
      <alignment horizontal="left" vertical="top" wrapText="1" indent="2"/>
    </xf>
    <xf numFmtId="0" fontId="21" fillId="39" borderId="0" xfId="0" applyFont="1" applyFill="1" applyAlignment="1">
      <alignment horizontal="left" vertical="top" wrapText="1" indent="5"/>
    </xf>
    <xf numFmtId="0" fontId="21" fillId="0" borderId="0" xfId="0" applyFont="1" applyAlignment="1">
      <alignment horizontal="left" vertical="top" wrapText="1" indent="8"/>
    </xf>
    <xf numFmtId="0" fontId="24" fillId="35" borderId="0" xfId="0" applyFont="1" applyFill="1" applyAlignment="1">
      <alignment horizontal="left" vertical="center" wrapText="1"/>
    </xf>
    <xf numFmtId="0" fontId="21" fillId="36" borderId="0" xfId="0" applyFont="1" applyFill="1" applyAlignment="1">
      <alignment horizontal="left" vertical="top" wrapText="1" indent="2"/>
    </xf>
    <xf numFmtId="0" fontId="28" fillId="0" borderId="0" xfId="0" applyFont="1" applyFill="1" applyAlignment="1">
      <alignment horizontal="left" wrapText="1"/>
    </xf>
    <xf numFmtId="0" fontId="28" fillId="0" borderId="0" xfId="0" applyFont="1" applyFill="1" applyAlignment="1">
      <alignment horizontal="left" vertical="center" wrapText="1"/>
    </xf>
    <xf numFmtId="0" fontId="28" fillId="0" borderId="0" xfId="0" applyFont="1" applyFill="1" applyAlignment="1">
      <alignment horizontal="left" vertical="top" wrapText="1" indent="1"/>
    </xf>
    <xf numFmtId="0" fontId="21" fillId="44" borderId="0" xfId="0" applyFont="1" applyFill="1" applyAlignment="1">
      <alignment horizontal="left" vertical="top" wrapText="1"/>
    </xf>
    <xf numFmtId="0" fontId="26" fillId="44" borderId="0" xfId="0" applyFont="1" applyFill="1" applyAlignment="1">
      <alignment horizontal="left" wrapText="1"/>
    </xf>
    <xf numFmtId="0" fontId="21" fillId="39" borderId="0" xfId="0" applyFont="1" applyFill="1" applyAlignment="1">
      <alignment horizontal="left" vertical="top" wrapText="1" indent="7"/>
    </xf>
    <xf numFmtId="0" fontId="26" fillId="39" borderId="0" xfId="0" applyFont="1" applyFill="1" applyAlignment="1">
      <alignment horizontal="left" wrapText="1"/>
    </xf>
    <xf numFmtId="0" fontId="26" fillId="40" borderId="0" xfId="0" applyFont="1" applyFill="1" applyAlignment="1">
      <alignment horizontal="left" wrapText="1"/>
    </xf>
    <xf numFmtId="0" fontId="21" fillId="40" borderId="0" xfId="0" applyFont="1" applyFill="1" applyAlignment="1">
      <alignment horizontal="left" vertical="top" wrapText="1" indent="14"/>
    </xf>
    <xf numFmtId="0" fontId="21" fillId="45" borderId="0" xfId="0" applyFont="1" applyFill="1" applyAlignment="1">
      <alignment horizontal="left" vertical="top" wrapText="1" indent="11"/>
    </xf>
    <xf numFmtId="0" fontId="21" fillId="45" borderId="10" xfId="0" applyFont="1" applyFill="1" applyBorder="1" applyAlignment="1">
      <alignment horizontal="left" vertical="top" wrapText="1"/>
    </xf>
    <xf numFmtId="0" fontId="21" fillId="45" borderId="0" xfId="0" applyFont="1" applyFill="1" applyAlignment="1">
      <alignment horizontal="left" vertical="top" wrapText="1" indent="14"/>
    </xf>
    <xf numFmtId="0" fontId="21" fillId="0" borderId="0" xfId="0" applyFont="1" applyAlignment="1">
      <alignment horizontal="left" vertical="top" wrapText="1" indent="14"/>
    </xf>
    <xf numFmtId="0" fontId="24" fillId="0" borderId="0" xfId="0" applyFont="1" applyAlignment="1">
      <alignment horizontal="left" wrapText="1"/>
    </xf>
    <xf numFmtId="0" fontId="21" fillId="0" borderId="10" xfId="0" applyFont="1" applyBorder="1" applyAlignment="1">
      <alignment horizontal="left" vertical="top" wrapText="1"/>
    </xf>
    <xf numFmtId="0" fontId="21" fillId="0" borderId="0" xfId="0" applyFont="1" applyAlignment="1">
      <alignment horizontal="left" vertical="center" wrapText="1"/>
    </xf>
    <xf numFmtId="0" fontId="24" fillId="0" borderId="11" xfId="0" applyFont="1" applyBorder="1" applyAlignment="1">
      <alignment horizontal="left" vertical="top" wrapText="1"/>
    </xf>
    <xf numFmtId="0" fontId="24" fillId="0" borderId="11" xfId="0" applyFont="1" applyBorder="1" applyAlignment="1">
      <alignment horizontal="left" vertical="center" wrapText="1"/>
    </xf>
    <xf numFmtId="0" fontId="24" fillId="0" borderId="0" xfId="0" applyFont="1" applyAlignment="1">
      <alignment horizontal="left" vertical="top" wrapText="1"/>
    </xf>
    <xf numFmtId="0" fontId="24" fillId="34" borderId="0" xfId="0" applyFont="1" applyFill="1" applyAlignment="1">
      <alignment horizontal="left" vertical="top" wrapText="1"/>
    </xf>
    <xf numFmtId="0" fontId="28" fillId="0" borderId="0" xfId="0" applyFont="1" applyFill="1" applyAlignment="1">
      <alignment horizontal="left" vertical="top" wrapText="1"/>
    </xf>
    <xf numFmtId="166" fontId="28" fillId="0" borderId="0" xfId="0" applyNumberFormat="1" applyFont="1" applyFill="1" applyAlignment="1">
      <alignment horizontal="left" vertical="top" shrinkToFit="1"/>
    </xf>
    <xf numFmtId="166" fontId="28" fillId="0" borderId="0" xfId="0" applyNumberFormat="1" applyFont="1" applyFill="1" applyAlignment="1">
      <alignment horizontal="left" wrapText="1" shrinkToFit="1"/>
    </xf>
    <xf numFmtId="3" fontId="21" fillId="41" borderId="0" xfId="0" applyNumberFormat="1" applyFont="1" applyFill="1" applyAlignment="1">
      <alignment horizontal="left" vertical="top" shrinkToFit="1"/>
    </xf>
    <xf numFmtId="0" fontId="21" fillId="44" borderId="0" xfId="0" applyFont="1" applyFill="1" applyAlignment="1">
      <alignment horizontal="left" wrapText="1"/>
    </xf>
    <xf numFmtId="166" fontId="21" fillId="44" borderId="0" xfId="0" applyNumberFormat="1" applyFont="1" applyFill="1" applyAlignment="1">
      <alignment horizontal="left" wrapText="1" shrinkToFit="1"/>
    </xf>
    <xf numFmtId="0" fontId="24" fillId="44" borderId="0" xfId="0" applyFont="1" applyFill="1" applyAlignment="1">
      <alignment horizontal="left" wrapText="1"/>
    </xf>
    <xf numFmtId="166" fontId="21" fillId="44" borderId="0" xfId="0" applyNumberFormat="1" applyFont="1" applyFill="1" applyAlignment="1">
      <alignment horizontal="left" vertical="top" shrinkToFit="1"/>
    </xf>
    <xf numFmtId="0" fontId="24" fillId="44" borderId="0" xfId="0" applyFont="1" applyFill="1" applyAlignment="1">
      <alignment horizontal="left" vertical="top" wrapText="1"/>
    </xf>
    <xf numFmtId="166" fontId="21" fillId="44" borderId="0" xfId="0" applyNumberFormat="1" applyFont="1" applyFill="1" applyAlignment="1">
      <alignment horizontal="left" vertical="top" indent="1" shrinkToFit="1"/>
    </xf>
    <xf numFmtId="0" fontId="21" fillId="39" borderId="0" xfId="0" applyFont="1" applyFill="1" applyAlignment="1">
      <alignment horizontal="left" wrapText="1"/>
    </xf>
    <xf numFmtId="166" fontId="21" fillId="39" borderId="0" xfId="0" applyNumberFormat="1" applyFont="1" applyFill="1" applyAlignment="1">
      <alignment horizontal="left" wrapText="1" shrinkToFit="1"/>
    </xf>
    <xf numFmtId="0" fontId="24" fillId="39" borderId="0" xfId="0" applyFont="1" applyFill="1" applyAlignment="1">
      <alignment horizontal="left" wrapText="1"/>
    </xf>
    <xf numFmtId="0" fontId="24" fillId="39" borderId="0" xfId="0" applyFont="1" applyFill="1" applyAlignment="1">
      <alignment horizontal="left" vertical="top" wrapText="1"/>
    </xf>
    <xf numFmtId="166" fontId="21" fillId="39" borderId="0" xfId="0" applyNumberFormat="1" applyFont="1" applyFill="1" applyAlignment="1">
      <alignment horizontal="left" vertical="top" indent="1" shrinkToFit="1"/>
    </xf>
    <xf numFmtId="0" fontId="21" fillId="36" borderId="10" xfId="0" applyFont="1" applyFill="1" applyBorder="1" applyAlignment="1">
      <alignment horizontal="left" vertical="top" wrapText="1" indent="9"/>
    </xf>
    <xf numFmtId="0" fontId="21" fillId="36" borderId="0" xfId="0" applyFont="1" applyFill="1" applyAlignment="1">
      <alignment horizontal="left" vertical="top" wrapText="1" indent="9"/>
    </xf>
    <xf numFmtId="0" fontId="24" fillId="40" borderId="0" xfId="0" applyFont="1" applyFill="1" applyAlignment="1">
      <alignment horizontal="left" vertical="top" wrapText="1"/>
    </xf>
    <xf numFmtId="166" fontId="21" fillId="40" borderId="0" xfId="0" applyNumberFormat="1" applyFont="1" applyFill="1" applyAlignment="1">
      <alignment horizontal="left" vertical="top" indent="1" shrinkToFit="1"/>
    </xf>
    <xf numFmtId="0" fontId="24" fillId="45" borderId="0" xfId="0" applyFont="1" applyFill="1" applyAlignment="1">
      <alignment horizontal="left" vertical="top" wrapText="1"/>
    </xf>
    <xf numFmtId="0" fontId="24" fillId="45" borderId="0" xfId="0" applyFont="1" applyFill="1" applyAlignment="1">
      <alignment horizontal="left" vertical="center" wrapText="1"/>
    </xf>
    <xf numFmtId="166" fontId="21" fillId="45" borderId="10" xfId="0" applyNumberFormat="1" applyFont="1" applyFill="1" applyBorder="1" applyAlignment="1">
      <alignment horizontal="left" vertical="top" shrinkToFit="1"/>
    </xf>
    <xf numFmtId="3" fontId="21" fillId="0" borderId="10" xfId="0" applyNumberFormat="1" applyFont="1" applyBorder="1" applyAlignment="1">
      <alignment horizontal="left" vertical="top" shrinkToFit="1"/>
    </xf>
    <xf numFmtId="0" fontId="21" fillId="0" borderId="0" xfId="0" applyFont="1" applyAlignment="1">
      <alignment horizontal="left" vertical="top" wrapText="1" indent="7"/>
    </xf>
    <xf numFmtId="0" fontId="21" fillId="0" borderId="0" xfId="0" applyFont="1" applyAlignment="1">
      <alignment horizontal="left" vertical="top" wrapText="1" indent="9"/>
    </xf>
    <xf numFmtId="3" fontId="21" fillId="0" borderId="0" xfId="0" applyNumberFormat="1" applyFont="1" applyBorder="1" applyAlignment="1">
      <alignment horizontal="left" vertical="top" shrinkToFit="1"/>
    </xf>
    <xf numFmtId="0" fontId="24" fillId="0" borderId="0" xfId="0" applyFont="1" applyAlignment="1">
      <alignment horizontal="left" wrapText="1"/>
    </xf>
    <xf numFmtId="1" fontId="26" fillId="0" borderId="12" xfId="0" applyNumberFormat="1" applyFont="1" applyBorder="1" applyAlignment="1">
      <alignment horizontal="left" wrapText="1"/>
    </xf>
    <xf numFmtId="166" fontId="21" fillId="35" borderId="12" xfId="0" applyNumberFormat="1" applyFont="1" applyFill="1" applyBorder="1" applyAlignment="1">
      <alignment horizontal="left" wrapText="1"/>
    </xf>
    <xf numFmtId="166" fontId="21" fillId="33" borderId="12" xfId="0" applyNumberFormat="1" applyFont="1" applyFill="1" applyBorder="1" applyAlignment="1">
      <alignment horizontal="left" wrapText="1"/>
    </xf>
    <xf numFmtId="166" fontId="21" fillId="36" borderId="12" xfId="0" applyNumberFormat="1" applyFont="1" applyFill="1" applyBorder="1" applyAlignment="1">
      <alignment horizontal="left" wrapText="1"/>
    </xf>
    <xf numFmtId="166" fontId="21" fillId="46" borderId="12" xfId="0" applyNumberFormat="1" applyFont="1" applyFill="1" applyBorder="1" applyAlignment="1">
      <alignment horizontal="left" wrapText="1"/>
    </xf>
    <xf numFmtId="166" fontId="24" fillId="42" borderId="12" xfId="0" applyNumberFormat="1" applyFont="1" applyFill="1" applyBorder="1" applyAlignment="1">
      <alignment horizontal="left" wrapText="1"/>
    </xf>
    <xf numFmtId="166" fontId="21" fillId="37" borderId="12" xfId="0" applyNumberFormat="1" applyFont="1" applyFill="1" applyBorder="1" applyAlignment="1">
      <alignment horizontal="left" wrapText="1"/>
    </xf>
    <xf numFmtId="166" fontId="21" fillId="47" borderId="12" xfId="0" applyNumberFormat="1" applyFont="1" applyFill="1" applyBorder="1" applyAlignment="1">
      <alignment horizontal="left" wrapText="1"/>
    </xf>
    <xf numFmtId="0" fontId="26" fillId="0" borderId="12" xfId="0" applyFont="1" applyFill="1" applyBorder="1" applyAlignment="1">
      <alignment horizontal="left" wrapText="1"/>
    </xf>
    <xf numFmtId="166" fontId="21" fillId="43" borderId="12" xfId="0" applyNumberFormat="1" applyFont="1" applyFill="1" applyBorder="1" applyAlignment="1">
      <alignment horizontal="left" wrapText="1"/>
    </xf>
    <xf numFmtId="166" fontId="26" fillId="0" borderId="12" xfId="0" applyNumberFormat="1" applyFont="1" applyBorder="1" applyAlignment="1">
      <alignment horizontal="left" wrapText="1"/>
    </xf>
    <xf numFmtId="166" fontId="21" fillId="0" borderId="12" xfId="0" applyNumberFormat="1" applyFont="1" applyBorder="1" applyAlignment="1">
      <alignment horizontal="left" wrapText="1"/>
    </xf>
    <xf numFmtId="166" fontId="21" fillId="38" borderId="12" xfId="0" applyNumberFormat="1" applyFont="1" applyFill="1" applyBorder="1" applyAlignment="1">
      <alignment horizontal="left" wrapText="1"/>
    </xf>
    <xf numFmtId="1" fontId="21" fillId="0" borderId="12" xfId="0" applyNumberFormat="1" applyFont="1" applyBorder="1" applyAlignment="1">
      <alignment horizontal="left" wrapText="1" shrinkToFit="1"/>
    </xf>
    <xf numFmtId="166" fontId="21" fillId="35" borderId="12" xfId="0" applyNumberFormat="1" applyFont="1" applyFill="1" applyBorder="1" applyAlignment="1">
      <alignment horizontal="left" wrapText="1" shrinkToFit="1"/>
    </xf>
    <xf numFmtId="166" fontId="21" fillId="33" borderId="12" xfId="0" applyNumberFormat="1" applyFont="1" applyFill="1" applyBorder="1" applyAlignment="1">
      <alignment horizontal="left" wrapText="1" shrinkToFit="1"/>
    </xf>
    <xf numFmtId="166" fontId="21" fillId="36" borderId="12" xfId="0" applyNumberFormat="1" applyFont="1" applyFill="1" applyBorder="1" applyAlignment="1">
      <alignment horizontal="left" wrapText="1" shrinkToFit="1"/>
    </xf>
    <xf numFmtId="166" fontId="21" fillId="46" borderId="12" xfId="0" applyNumberFormat="1" applyFont="1" applyFill="1" applyBorder="1" applyAlignment="1">
      <alignment horizontal="left" wrapText="1" shrinkToFit="1"/>
    </xf>
    <xf numFmtId="166" fontId="24" fillId="42" borderId="12" xfId="0" applyNumberFormat="1" applyFont="1" applyFill="1" applyBorder="1" applyAlignment="1">
      <alignment horizontal="left" wrapText="1" shrinkToFit="1"/>
    </xf>
    <xf numFmtId="166" fontId="21" fillId="37" borderId="12" xfId="0" applyNumberFormat="1" applyFont="1" applyFill="1" applyBorder="1" applyAlignment="1">
      <alignment horizontal="left" wrapText="1" shrinkToFit="1"/>
    </xf>
    <xf numFmtId="166" fontId="21" fillId="47" borderId="12" xfId="0" applyNumberFormat="1" applyFont="1" applyFill="1" applyBorder="1" applyAlignment="1">
      <alignment horizontal="left" wrapText="1" shrinkToFit="1"/>
    </xf>
    <xf numFmtId="166" fontId="21" fillId="43" borderId="12" xfId="0" applyNumberFormat="1" applyFont="1" applyFill="1" applyBorder="1" applyAlignment="1">
      <alignment horizontal="left" wrapText="1" shrinkToFit="1"/>
    </xf>
    <xf numFmtId="166" fontId="21" fillId="0" borderId="12" xfId="0" applyNumberFormat="1" applyFont="1" applyBorder="1" applyAlignment="1">
      <alignment horizontal="left" wrapText="1" shrinkToFit="1"/>
    </xf>
    <xf numFmtId="166" fontId="21" fillId="38" borderId="12" xfId="0" applyNumberFormat="1" applyFont="1" applyFill="1" applyBorder="1" applyAlignment="1">
      <alignment horizontal="left" wrapText="1" shrinkToFit="1"/>
    </xf>
    <xf numFmtId="166" fontId="24" fillId="35" borderId="12" xfId="0" applyNumberFormat="1" applyFont="1" applyFill="1" applyBorder="1" applyAlignment="1">
      <alignment horizontal="left" wrapText="1"/>
    </xf>
    <xf numFmtId="166" fontId="24" fillId="33" borderId="12" xfId="0" applyNumberFormat="1" applyFont="1" applyFill="1" applyBorder="1" applyAlignment="1">
      <alignment horizontal="left" wrapText="1"/>
    </xf>
    <xf numFmtId="166" fontId="24" fillId="36" borderId="12" xfId="0" applyNumberFormat="1" applyFont="1" applyFill="1" applyBorder="1" applyAlignment="1">
      <alignment horizontal="left" wrapText="1"/>
    </xf>
    <xf numFmtId="166" fontId="24" fillId="46" borderId="12" xfId="0" applyNumberFormat="1" applyFont="1" applyFill="1" applyBorder="1" applyAlignment="1">
      <alignment horizontal="left" wrapText="1"/>
    </xf>
    <xf numFmtId="166" fontId="24" fillId="37" borderId="12" xfId="0" applyNumberFormat="1" applyFont="1" applyFill="1" applyBorder="1" applyAlignment="1">
      <alignment horizontal="left" wrapText="1"/>
    </xf>
    <xf numFmtId="166" fontId="24" fillId="47" borderId="12" xfId="0" applyNumberFormat="1" applyFont="1" applyFill="1" applyBorder="1" applyAlignment="1">
      <alignment horizontal="left" wrapText="1"/>
    </xf>
    <xf numFmtId="166" fontId="24" fillId="43" borderId="12" xfId="0" applyNumberFormat="1" applyFont="1" applyFill="1" applyBorder="1" applyAlignment="1">
      <alignment horizontal="left" wrapText="1"/>
    </xf>
    <xf numFmtId="166" fontId="24" fillId="0" borderId="12" xfId="0" applyNumberFormat="1" applyFont="1" applyBorder="1" applyAlignment="1">
      <alignment horizontal="left" wrapText="1"/>
    </xf>
    <xf numFmtId="166" fontId="24" fillId="38" borderId="12" xfId="0" applyNumberFormat="1" applyFont="1" applyFill="1" applyBorder="1" applyAlignment="1">
      <alignment horizontal="left" wrapText="1"/>
    </xf>
    <xf numFmtId="166" fontId="21" fillId="45" borderId="12" xfId="0" applyNumberFormat="1" applyFont="1" applyFill="1" applyBorder="1" applyAlignment="1">
      <alignment horizontal="left" wrapText="1"/>
    </xf>
    <xf numFmtId="0" fontId="26" fillId="0" borderId="12" xfId="0" applyFont="1" applyBorder="1" applyAlignment="1">
      <alignment horizontal="left" wrapText="1"/>
    </xf>
    <xf numFmtId="1" fontId="21" fillId="0" borderId="12" xfId="0" applyNumberFormat="1" applyFont="1" applyBorder="1" applyAlignment="1">
      <alignment horizontal="left" wrapText="1"/>
    </xf>
    <xf numFmtId="166" fontId="21" fillId="45" borderId="12" xfId="0" applyNumberFormat="1" applyFont="1" applyFill="1" applyBorder="1" applyAlignment="1">
      <alignment horizontal="left" wrapText="1" shrinkToFit="1"/>
    </xf>
    <xf numFmtId="0" fontId="26" fillId="45" borderId="12" xfId="0" applyFont="1" applyFill="1" applyBorder="1" applyAlignment="1">
      <alignment horizontal="left" wrapText="1"/>
    </xf>
    <xf numFmtId="166" fontId="24" fillId="45" borderId="12" xfId="0" applyNumberFormat="1" applyFont="1" applyFill="1" applyBorder="1" applyAlignment="1">
      <alignment horizontal="left" wrapText="1"/>
    </xf>
    <xf numFmtId="166" fontId="21" fillId="42" borderId="12" xfId="0" applyNumberFormat="1" applyFont="1" applyFill="1" applyBorder="1" applyAlignment="1">
      <alignment horizontal="left" wrapText="1"/>
    </xf>
    <xf numFmtId="166" fontId="21" fillId="42" borderId="12" xfId="0" applyNumberFormat="1" applyFont="1" applyFill="1" applyBorder="1" applyAlignment="1">
      <alignment horizontal="left" wrapText="1" shrinkToFit="1"/>
    </xf>
    <xf numFmtId="166" fontId="24" fillId="0" borderId="12" xfId="0" applyNumberFormat="1" applyFont="1" applyFill="1" applyBorder="1" applyAlignment="1">
      <alignment horizontal="left" wrapText="1"/>
    </xf>
    <xf numFmtId="166" fontId="26" fillId="33" borderId="12" xfId="0" applyNumberFormat="1" applyFont="1" applyFill="1" applyBorder="1" applyAlignment="1">
      <alignment horizontal="left" wrapText="1"/>
    </xf>
    <xf numFmtId="1" fontId="21" fillId="0" borderId="12" xfId="44" applyNumberFormat="1" applyFont="1" applyBorder="1" applyAlignment="1">
      <alignment horizontal="left" wrapText="1" shrinkToFit="1"/>
    </xf>
    <xf numFmtId="166" fontId="21" fillId="35" borderId="12" xfId="44" applyNumberFormat="1" applyFont="1" applyFill="1" applyBorder="1" applyAlignment="1">
      <alignment horizontal="left" wrapText="1" shrinkToFit="1"/>
    </xf>
    <xf numFmtId="166" fontId="21" fillId="33" borderId="12" xfId="44" applyNumberFormat="1" applyFont="1" applyFill="1" applyBorder="1" applyAlignment="1">
      <alignment horizontal="left" wrapText="1" shrinkToFit="1"/>
    </xf>
    <xf numFmtId="166" fontId="21" fillId="36" borderId="12" xfId="44" applyNumberFormat="1" applyFont="1" applyFill="1" applyBorder="1" applyAlignment="1">
      <alignment horizontal="left" wrapText="1" shrinkToFit="1"/>
    </xf>
    <xf numFmtId="166" fontId="21" fillId="46" borderId="12" xfId="44" applyNumberFormat="1" applyFont="1" applyFill="1" applyBorder="1" applyAlignment="1">
      <alignment horizontal="left" wrapText="1" shrinkToFit="1"/>
    </xf>
    <xf numFmtId="166" fontId="21" fillId="42" borderId="12" xfId="44" applyNumberFormat="1" applyFont="1" applyFill="1" applyBorder="1" applyAlignment="1">
      <alignment horizontal="left" wrapText="1" shrinkToFit="1"/>
    </xf>
    <xf numFmtId="166" fontId="21" fillId="37" borderId="12" xfId="44" applyNumberFormat="1" applyFont="1" applyFill="1" applyBorder="1" applyAlignment="1">
      <alignment horizontal="left" wrapText="1" shrinkToFit="1"/>
    </xf>
    <xf numFmtId="166" fontId="21" fillId="47" borderId="12" xfId="44" applyNumberFormat="1" applyFont="1" applyFill="1" applyBorder="1" applyAlignment="1">
      <alignment horizontal="left" wrapText="1" shrinkToFit="1"/>
    </xf>
    <xf numFmtId="166" fontId="21" fillId="45" borderId="12" xfId="44" applyNumberFormat="1" applyFont="1" applyFill="1" applyBorder="1" applyAlignment="1">
      <alignment horizontal="left" wrapText="1" shrinkToFit="1"/>
    </xf>
    <xf numFmtId="166" fontId="21" fillId="38" borderId="12" xfId="44" applyNumberFormat="1" applyFont="1" applyFill="1" applyBorder="1" applyAlignment="1">
      <alignment horizontal="left" wrapText="1" shrinkToFit="1"/>
    </xf>
    <xf numFmtId="166" fontId="21" fillId="41" borderId="12" xfId="0" applyNumberFormat="1" applyFont="1" applyFill="1" applyBorder="1" applyAlignment="1">
      <alignment horizontal="left" wrapText="1"/>
    </xf>
    <xf numFmtId="166" fontId="21" fillId="41" borderId="12" xfId="0" applyNumberFormat="1" applyFont="1" applyFill="1" applyBorder="1" applyAlignment="1">
      <alignment horizontal="left" wrapText="1" shrinkToFit="1"/>
    </xf>
    <xf numFmtId="166" fontId="26" fillId="41" borderId="12" xfId="0" applyNumberFormat="1" applyFont="1" applyFill="1" applyBorder="1" applyAlignment="1">
      <alignment horizontal="left" wrapText="1"/>
    </xf>
    <xf numFmtId="166" fontId="21" fillId="0" borderId="12" xfId="0" applyNumberFormat="1" applyFont="1" applyFill="1" applyBorder="1" applyAlignment="1">
      <alignment horizontal="left" wrapText="1" shrinkToFit="1"/>
    </xf>
    <xf numFmtId="1" fontId="24" fillId="0" borderId="12" xfId="0" applyNumberFormat="1" applyFont="1" applyBorder="1" applyAlignment="1">
      <alignment horizontal="left" wrapText="1"/>
    </xf>
    <xf numFmtId="166" fontId="24" fillId="41" borderId="12" xfId="0" applyNumberFormat="1" applyFont="1" applyFill="1" applyBorder="1" applyAlignment="1">
      <alignment horizontal="left" wrapText="1"/>
    </xf>
    <xf numFmtId="166" fontId="26" fillId="35" borderId="12" xfId="0" applyNumberFormat="1" applyFont="1" applyFill="1" applyBorder="1" applyAlignment="1">
      <alignment horizontal="left" wrapText="1"/>
    </xf>
    <xf numFmtId="166" fontId="26" fillId="36" borderId="12" xfId="0" applyNumberFormat="1" applyFont="1" applyFill="1" applyBorder="1" applyAlignment="1">
      <alignment horizontal="left" wrapText="1"/>
    </xf>
    <xf numFmtId="166" fontId="26" fillId="46" borderId="12" xfId="0" applyNumberFormat="1" applyFont="1" applyFill="1" applyBorder="1" applyAlignment="1">
      <alignment horizontal="left" wrapText="1"/>
    </xf>
    <xf numFmtId="166" fontId="26" fillId="37" borderId="12" xfId="0" applyNumberFormat="1" applyFont="1" applyFill="1" applyBorder="1" applyAlignment="1">
      <alignment horizontal="left" wrapText="1"/>
    </xf>
    <xf numFmtId="166" fontId="26" fillId="47" borderId="12" xfId="0" applyNumberFormat="1" applyFont="1" applyFill="1" applyBorder="1" applyAlignment="1">
      <alignment horizontal="left" wrapText="1"/>
    </xf>
    <xf numFmtId="166" fontId="26" fillId="45" borderId="12" xfId="0" applyNumberFormat="1" applyFont="1" applyFill="1" applyBorder="1" applyAlignment="1">
      <alignment horizontal="left" wrapText="1"/>
    </xf>
    <xf numFmtId="166" fontId="26" fillId="43" borderId="12" xfId="0" applyNumberFormat="1" applyFont="1" applyFill="1" applyBorder="1" applyAlignment="1">
      <alignment horizontal="left" wrapText="1"/>
    </xf>
    <xf numFmtId="1" fontId="26" fillId="0" borderId="12" xfId="0" applyNumberFormat="1" applyFont="1" applyFill="1" applyBorder="1" applyAlignment="1">
      <alignment horizontal="left" wrapText="1"/>
    </xf>
    <xf numFmtId="166" fontId="26" fillId="0" borderId="12" xfId="0" applyNumberFormat="1" applyFont="1" applyFill="1" applyBorder="1" applyAlignment="1">
      <alignment horizontal="left" wrapText="1"/>
    </xf>
    <xf numFmtId="1" fontId="21" fillId="0" borderId="12" xfId="0" applyNumberFormat="1" applyFont="1" applyFill="1" applyBorder="1" applyAlignment="1">
      <alignment horizontal="left" wrapText="1" shrinkToFit="1"/>
    </xf>
    <xf numFmtId="1" fontId="24" fillId="0" borderId="12" xfId="0" applyNumberFormat="1" applyFont="1" applyFill="1" applyBorder="1" applyAlignment="1">
      <alignment horizontal="left" wrapText="1"/>
    </xf>
    <xf numFmtId="1" fontId="21" fillId="0" borderId="12" xfId="0" applyNumberFormat="1" applyFont="1" applyFill="1" applyBorder="1" applyAlignment="1">
      <alignment horizontal="left" wrapText="1"/>
    </xf>
    <xf numFmtId="0" fontId="21" fillId="0" borderId="12" xfId="0" applyFont="1" applyFill="1" applyBorder="1" applyAlignment="1">
      <alignment horizontal="left" wrapText="1"/>
    </xf>
    <xf numFmtId="0" fontId="24" fillId="35" borderId="12" xfId="0" applyFont="1" applyFill="1" applyBorder="1" applyAlignment="1">
      <alignment horizontal="left" wrapText="1"/>
    </xf>
    <xf numFmtId="0" fontId="24" fillId="33" borderId="12" xfId="0" applyFont="1" applyFill="1" applyBorder="1" applyAlignment="1">
      <alignment horizontal="left" wrapText="1"/>
    </xf>
    <xf numFmtId="0" fontId="24" fillId="36" borderId="12" xfId="0" applyFont="1" applyFill="1" applyBorder="1" applyAlignment="1">
      <alignment horizontal="left" wrapText="1"/>
    </xf>
    <xf numFmtId="0" fontId="24" fillId="46" borderId="12" xfId="0" applyFont="1" applyFill="1" applyBorder="1" applyAlignment="1">
      <alignment horizontal="left" wrapText="1"/>
    </xf>
    <xf numFmtId="0" fontId="24" fillId="42" borderId="12" xfId="0" applyFont="1" applyFill="1" applyBorder="1" applyAlignment="1">
      <alignment horizontal="left" wrapText="1"/>
    </xf>
    <xf numFmtId="0" fontId="24" fillId="37" borderId="12" xfId="0" applyFont="1" applyFill="1" applyBorder="1" applyAlignment="1">
      <alignment horizontal="left" wrapText="1"/>
    </xf>
    <xf numFmtId="0" fontId="24" fillId="47" borderId="12" xfId="0" applyFont="1" applyFill="1" applyBorder="1" applyAlignment="1">
      <alignment horizontal="left" wrapText="1"/>
    </xf>
    <xf numFmtId="0" fontId="28" fillId="0" borderId="12" xfId="0" applyFont="1" applyFill="1" applyBorder="1" applyAlignment="1">
      <alignment horizontal="left" wrapText="1"/>
    </xf>
    <xf numFmtId="0" fontId="24" fillId="43" borderId="12" xfId="0" applyFont="1" applyFill="1" applyBorder="1" applyAlignment="1">
      <alignment horizontal="left" wrapText="1"/>
    </xf>
    <xf numFmtId="0" fontId="24" fillId="41" borderId="12" xfId="0" applyFont="1" applyFill="1" applyBorder="1" applyAlignment="1">
      <alignment horizontal="left" wrapText="1"/>
    </xf>
    <xf numFmtId="0" fontId="24" fillId="0" borderId="12" xfId="0" applyFont="1" applyFill="1" applyBorder="1" applyAlignment="1">
      <alignment horizontal="left" wrapText="1"/>
    </xf>
    <xf numFmtId="0" fontId="21" fillId="35" borderId="12" xfId="0" applyFont="1" applyFill="1" applyBorder="1" applyAlignment="1">
      <alignment horizontal="left" wrapText="1"/>
    </xf>
    <xf numFmtId="0" fontId="21" fillId="33" borderId="12" xfId="0" applyFont="1" applyFill="1" applyBorder="1" applyAlignment="1">
      <alignment horizontal="left" wrapText="1"/>
    </xf>
    <xf numFmtId="0" fontId="21" fillId="36" borderId="12" xfId="0" applyFont="1" applyFill="1" applyBorder="1" applyAlignment="1">
      <alignment horizontal="left" wrapText="1"/>
    </xf>
    <xf numFmtId="0" fontId="21" fillId="46" borderId="12" xfId="0" applyFont="1" applyFill="1" applyBorder="1" applyAlignment="1">
      <alignment horizontal="left" wrapText="1"/>
    </xf>
    <xf numFmtId="0" fontId="21" fillId="42" borderId="12" xfId="0" applyFont="1" applyFill="1" applyBorder="1" applyAlignment="1">
      <alignment horizontal="left" wrapText="1"/>
    </xf>
    <xf numFmtId="0" fontId="21" fillId="37" borderId="12" xfId="0" applyFont="1" applyFill="1" applyBorder="1" applyAlignment="1">
      <alignment horizontal="left" wrapText="1"/>
    </xf>
    <xf numFmtId="0" fontId="21" fillId="43" borderId="12" xfId="0" applyFont="1" applyFill="1" applyBorder="1" applyAlignment="1">
      <alignment horizontal="left" wrapText="1"/>
    </xf>
    <xf numFmtId="0" fontId="21" fillId="41" borderId="12" xfId="0" applyFont="1" applyFill="1" applyBorder="1" applyAlignment="1">
      <alignment horizontal="left" wrapText="1"/>
    </xf>
    <xf numFmtId="0" fontId="21" fillId="44" borderId="12" xfId="0" applyFont="1" applyFill="1" applyBorder="1" applyAlignment="1">
      <alignment horizontal="left" wrapText="1"/>
    </xf>
    <xf numFmtId="0" fontId="21" fillId="39" borderId="12" xfId="0" applyFont="1" applyFill="1" applyBorder="1" applyAlignment="1">
      <alignment horizontal="left" wrapText="1"/>
    </xf>
    <xf numFmtId="0" fontId="26" fillId="46" borderId="12" xfId="0" applyFont="1" applyFill="1" applyBorder="1" applyAlignment="1">
      <alignment horizontal="left" wrapText="1"/>
    </xf>
    <xf numFmtId="0" fontId="26" fillId="47" borderId="12" xfId="0" applyFont="1" applyFill="1" applyBorder="1" applyAlignment="1">
      <alignment horizontal="left" wrapText="1"/>
    </xf>
    <xf numFmtId="166" fontId="21" fillId="39" borderId="12" xfId="0" applyNumberFormat="1" applyFont="1" applyFill="1" applyBorder="1" applyAlignment="1">
      <alignment horizontal="left" wrapText="1" shrinkToFit="1"/>
    </xf>
    <xf numFmtId="0" fontId="24" fillId="44" borderId="12" xfId="0" applyFont="1" applyFill="1" applyBorder="1" applyAlignment="1">
      <alignment horizontal="left" wrapText="1"/>
    </xf>
    <xf numFmtId="0" fontId="24" fillId="39" borderId="12" xfId="0" applyFont="1" applyFill="1" applyBorder="1" applyAlignment="1">
      <alignment horizontal="left" wrapText="1"/>
    </xf>
    <xf numFmtId="0" fontId="21" fillId="47" borderId="12" xfId="0" applyFont="1" applyFill="1" applyBorder="1" applyAlignment="1">
      <alignment horizontal="left" wrapText="1"/>
    </xf>
    <xf numFmtId="166" fontId="28" fillId="0" borderId="12" xfId="0" applyNumberFormat="1" applyFont="1" applyFill="1" applyBorder="1" applyAlignment="1">
      <alignment horizontal="left" wrapText="1" shrinkToFit="1"/>
    </xf>
    <xf numFmtId="0" fontId="26" fillId="41" borderId="12" xfId="0" applyFont="1" applyFill="1" applyBorder="1" applyAlignment="1">
      <alignment horizontal="left" wrapText="1"/>
    </xf>
    <xf numFmtId="0" fontId="26" fillId="35" borderId="12" xfId="0" applyFont="1" applyFill="1" applyBorder="1" applyAlignment="1">
      <alignment horizontal="left" wrapText="1"/>
    </xf>
    <xf numFmtId="0" fontId="26" fillId="33" borderId="12" xfId="0" applyFont="1" applyFill="1" applyBorder="1" applyAlignment="1">
      <alignment horizontal="left" wrapText="1"/>
    </xf>
    <xf numFmtId="0" fontId="26" fillId="36" borderId="12" xfId="0" applyFont="1" applyFill="1" applyBorder="1" applyAlignment="1">
      <alignment horizontal="left" wrapText="1"/>
    </xf>
    <xf numFmtId="0" fontId="26" fillId="37" borderId="12" xfId="0" applyFont="1" applyFill="1" applyBorder="1" applyAlignment="1">
      <alignment horizontal="left" wrapText="1"/>
    </xf>
    <xf numFmtId="0" fontId="26" fillId="43" borderId="12" xfId="0" applyFont="1" applyFill="1" applyBorder="1" applyAlignment="1">
      <alignment horizontal="left" wrapText="1"/>
    </xf>
    <xf numFmtId="0" fontId="26" fillId="44" borderId="12" xfId="0" applyFont="1" applyFill="1" applyBorder="1" applyAlignment="1">
      <alignment horizontal="left" wrapText="1"/>
    </xf>
    <xf numFmtId="0" fontId="26" fillId="39" borderId="12" xfId="0" applyFont="1" applyFill="1" applyBorder="1" applyAlignment="1">
      <alignment horizontal="left" wrapText="1"/>
    </xf>
    <xf numFmtId="0" fontId="21" fillId="36" borderId="12" xfId="0" applyFont="1" applyFill="1" applyBorder="1" applyAlignment="1">
      <alignment horizontal="left" vertical="top" wrapText="1"/>
    </xf>
    <xf numFmtId="1" fontId="21" fillId="0" borderId="12" xfId="0" applyNumberFormat="1" applyFont="1" applyFill="1" applyBorder="1" applyAlignment="1">
      <alignment horizontal="left" vertical="top" shrinkToFit="1"/>
    </xf>
    <xf numFmtId="0" fontId="21" fillId="35" borderId="12" xfId="0" applyFont="1" applyFill="1" applyBorder="1" applyAlignment="1">
      <alignment horizontal="left" vertical="top" wrapText="1"/>
    </xf>
    <xf numFmtId="0" fontId="21" fillId="33" borderId="12" xfId="0" applyFont="1" applyFill="1" applyBorder="1" applyAlignment="1">
      <alignment horizontal="left" vertical="top" wrapText="1"/>
    </xf>
    <xf numFmtId="0" fontId="21" fillId="46" borderId="12" xfId="0" applyFont="1" applyFill="1" applyBorder="1" applyAlignment="1">
      <alignment horizontal="left" vertical="top" wrapText="1"/>
    </xf>
    <xf numFmtId="0" fontId="21" fillId="47" borderId="12" xfId="0" applyFont="1" applyFill="1" applyBorder="1" applyAlignment="1">
      <alignment horizontal="left" vertical="top" wrapText="1"/>
    </xf>
    <xf numFmtId="0" fontId="28" fillId="0" borderId="12" xfId="0" applyFont="1" applyFill="1" applyBorder="1" applyAlignment="1">
      <alignment horizontal="left" vertical="top" wrapText="1"/>
    </xf>
    <xf numFmtId="0" fontId="21" fillId="43" borderId="12" xfId="0" applyFont="1" applyFill="1" applyBorder="1" applyAlignment="1">
      <alignment horizontal="left" vertical="top" wrapText="1"/>
    </xf>
    <xf numFmtId="0" fontId="21" fillId="41" borderId="12" xfId="0" applyFont="1" applyFill="1" applyBorder="1" applyAlignment="1">
      <alignment horizontal="left" vertical="top" wrapText="1"/>
    </xf>
    <xf numFmtId="0" fontId="21" fillId="44" borderId="12" xfId="0" applyFont="1" applyFill="1" applyBorder="1" applyAlignment="1">
      <alignment horizontal="left" vertical="top" wrapText="1"/>
    </xf>
    <xf numFmtId="0" fontId="21" fillId="39" borderId="12" xfId="0" applyFont="1" applyFill="1" applyBorder="1" applyAlignment="1">
      <alignment horizontal="left" vertical="top" wrapText="1"/>
    </xf>
    <xf numFmtId="166" fontId="21" fillId="35" borderId="12" xfId="0" applyNumberFormat="1" applyFont="1" applyFill="1" applyBorder="1" applyAlignment="1">
      <alignment horizontal="left" vertical="top" shrinkToFit="1"/>
    </xf>
    <xf numFmtId="166" fontId="21" fillId="33" borderId="12" xfId="0" applyNumberFormat="1" applyFont="1" applyFill="1" applyBorder="1" applyAlignment="1">
      <alignment horizontal="left" vertical="top" shrinkToFit="1"/>
    </xf>
    <xf numFmtId="166" fontId="21" fillId="36" borderId="12" xfId="0" applyNumberFormat="1" applyFont="1" applyFill="1" applyBorder="1" applyAlignment="1">
      <alignment horizontal="left" vertical="top" shrinkToFit="1"/>
    </xf>
    <xf numFmtId="166" fontId="21" fillId="46" borderId="12" xfId="0" applyNumberFormat="1" applyFont="1" applyFill="1" applyBorder="1" applyAlignment="1">
      <alignment horizontal="left" vertical="top" shrinkToFit="1"/>
    </xf>
    <xf numFmtId="166" fontId="21" fillId="37" borderId="12" xfId="0" applyNumberFormat="1" applyFont="1" applyFill="1" applyBorder="1" applyAlignment="1">
      <alignment horizontal="left" vertical="top" shrinkToFit="1"/>
    </xf>
    <xf numFmtId="166" fontId="21" fillId="43" borderId="12" xfId="0" applyNumberFormat="1" applyFont="1" applyFill="1" applyBorder="1" applyAlignment="1">
      <alignment horizontal="left" vertical="top" shrinkToFit="1"/>
    </xf>
    <xf numFmtId="166" fontId="21" fillId="41" borderId="12" xfId="0" applyNumberFormat="1" applyFont="1" applyFill="1" applyBorder="1" applyAlignment="1">
      <alignment horizontal="left" vertical="top" shrinkToFit="1"/>
    </xf>
    <xf numFmtId="166" fontId="21" fillId="44" borderId="12" xfId="0" applyNumberFormat="1" applyFont="1" applyFill="1" applyBorder="1" applyAlignment="1">
      <alignment horizontal="left" vertical="top" shrinkToFit="1"/>
    </xf>
    <xf numFmtId="166" fontId="21" fillId="39" borderId="12" xfId="0" applyNumberFormat="1" applyFont="1" applyFill="1" applyBorder="1" applyAlignment="1">
      <alignment horizontal="left" vertical="top" shrinkToFit="1"/>
    </xf>
    <xf numFmtId="0" fontId="21" fillId="37" borderId="12" xfId="0" applyFont="1" applyFill="1" applyBorder="1" applyAlignment="1">
      <alignment horizontal="left" vertical="top" wrapText="1"/>
    </xf>
    <xf numFmtId="0" fontId="21" fillId="40" borderId="12" xfId="0" applyFont="1" applyFill="1" applyBorder="1" applyAlignment="1">
      <alignment horizontal="left" vertical="top" wrapText="1"/>
    </xf>
    <xf numFmtId="166" fontId="21" fillId="40" borderId="12" xfId="0" applyNumberFormat="1" applyFont="1" applyFill="1" applyBorder="1" applyAlignment="1">
      <alignment horizontal="left" vertical="top" shrinkToFit="1"/>
    </xf>
    <xf numFmtId="1" fontId="21" fillId="35" borderId="12" xfId="0" applyNumberFormat="1" applyFont="1" applyFill="1" applyBorder="1" applyAlignment="1">
      <alignment horizontal="left" vertical="top" shrinkToFit="1"/>
    </xf>
    <xf numFmtId="1" fontId="21" fillId="33" borderId="12" xfId="0" applyNumberFormat="1" applyFont="1" applyFill="1" applyBorder="1" applyAlignment="1">
      <alignment horizontal="left" vertical="top" shrinkToFit="1"/>
    </xf>
    <xf numFmtId="1" fontId="21" fillId="36" borderId="12" xfId="0" applyNumberFormat="1" applyFont="1" applyFill="1" applyBorder="1" applyAlignment="1">
      <alignment horizontal="left" vertical="top" shrinkToFit="1"/>
    </xf>
    <xf numFmtId="1" fontId="21" fillId="47" borderId="12" xfId="0" applyNumberFormat="1" applyFont="1" applyFill="1" applyBorder="1" applyAlignment="1">
      <alignment horizontal="left" vertical="top" shrinkToFit="1"/>
    </xf>
    <xf numFmtId="1" fontId="21" fillId="48" borderId="12" xfId="0" applyNumberFormat="1" applyFont="1" applyFill="1" applyBorder="1" applyAlignment="1">
      <alignment horizontal="left" vertical="top" shrinkToFit="1"/>
    </xf>
    <xf numFmtId="1" fontId="21" fillId="41" borderId="12" xfId="0" applyNumberFormat="1" applyFont="1" applyFill="1" applyBorder="1" applyAlignment="1">
      <alignment horizontal="left" vertical="top" shrinkToFit="1"/>
    </xf>
    <xf numFmtId="1" fontId="21" fillId="40" borderId="12" xfId="0" applyNumberFormat="1" applyFont="1" applyFill="1" applyBorder="1" applyAlignment="1">
      <alignment horizontal="left" vertical="top" shrinkToFit="1"/>
    </xf>
    <xf numFmtId="0" fontId="21" fillId="0" borderId="12" xfId="0" applyFont="1" applyFill="1" applyBorder="1" applyAlignment="1">
      <alignment horizontal="left" vertical="top" wrapText="1"/>
    </xf>
    <xf numFmtId="0" fontId="21" fillId="48" borderId="12" xfId="0" applyFont="1" applyFill="1" applyBorder="1" applyAlignment="1">
      <alignment horizontal="left" vertical="top" wrapText="1"/>
    </xf>
    <xf numFmtId="166" fontId="21" fillId="48" borderId="12" xfId="0" applyNumberFormat="1" applyFont="1" applyFill="1" applyBorder="1" applyAlignment="1">
      <alignment horizontal="left" vertical="top" shrinkToFit="1"/>
    </xf>
    <xf numFmtId="0" fontId="26" fillId="48" borderId="12" xfId="0" applyFont="1" applyFill="1" applyBorder="1" applyAlignment="1">
      <alignment horizontal="left" wrapText="1"/>
    </xf>
    <xf numFmtId="0" fontId="26" fillId="40" borderId="12" xfId="0" applyFont="1" applyFill="1" applyBorder="1" applyAlignment="1">
      <alignment horizontal="left" wrapText="1"/>
    </xf>
    <xf numFmtId="166" fontId="21" fillId="42" borderId="12" xfId="0" applyNumberFormat="1" applyFont="1" applyFill="1" applyBorder="1" applyAlignment="1">
      <alignment horizontal="left" vertical="top" shrinkToFit="1"/>
    </xf>
    <xf numFmtId="0" fontId="24" fillId="47" borderId="12" xfId="0" applyFont="1" applyFill="1" applyBorder="1" applyAlignment="1">
      <alignment horizontal="left" vertical="center" wrapText="1"/>
    </xf>
    <xf numFmtId="0" fontId="21" fillId="45" borderId="12" xfId="0" applyFont="1" applyFill="1" applyBorder="1" applyAlignment="1">
      <alignment horizontal="left" vertical="top" wrapText="1"/>
    </xf>
    <xf numFmtId="166" fontId="21" fillId="47" borderId="12" xfId="0" applyNumberFormat="1" applyFont="1" applyFill="1" applyBorder="1" applyAlignment="1">
      <alignment horizontal="left" vertical="top" shrinkToFit="1"/>
    </xf>
    <xf numFmtId="166" fontId="21" fillId="45" borderId="12" xfId="0" applyNumberFormat="1" applyFont="1" applyFill="1" applyBorder="1" applyAlignment="1">
      <alignment horizontal="left" vertical="top" shrinkToFit="1"/>
    </xf>
    <xf numFmtId="166" fontId="21" fillId="0" borderId="12" xfId="0" applyNumberFormat="1" applyFont="1" applyFill="1" applyBorder="1" applyAlignment="1">
      <alignment horizontal="left" vertical="top" shrinkToFit="1"/>
    </xf>
    <xf numFmtId="0" fontId="24" fillId="36" borderId="12" xfId="0" applyFont="1" applyFill="1" applyBorder="1" applyAlignment="1">
      <alignment horizontal="left" vertical="center" wrapText="1"/>
    </xf>
    <xf numFmtId="0" fontId="24" fillId="46" borderId="12" xfId="0" applyFont="1" applyFill="1" applyBorder="1" applyAlignment="1">
      <alignment horizontal="left" vertical="center" wrapText="1"/>
    </xf>
    <xf numFmtId="166" fontId="28" fillId="0" borderId="12" xfId="0" applyNumberFormat="1" applyFont="1" applyFill="1" applyBorder="1" applyAlignment="1">
      <alignment horizontal="left" vertical="top" shrinkToFit="1"/>
    </xf>
    <xf numFmtId="0" fontId="24" fillId="0" borderId="12" xfId="0" applyFont="1" applyFill="1" applyBorder="1" applyAlignment="1">
      <alignment horizontal="left" vertical="top" wrapText="1"/>
    </xf>
    <xf numFmtId="0" fontId="21" fillId="42" borderId="12" xfId="0" applyFont="1" applyFill="1" applyBorder="1" applyAlignment="1">
      <alignment horizontal="left" vertical="top" wrapText="1"/>
    </xf>
    <xf numFmtId="166" fontId="21" fillId="36" borderId="12" xfId="0" applyNumberFormat="1" applyFont="1" applyFill="1" applyBorder="1" applyAlignment="1">
      <alignment horizontal="left" vertical="center" shrinkToFit="1"/>
    </xf>
    <xf numFmtId="0" fontId="24" fillId="0" borderId="12" xfId="0" applyFont="1" applyFill="1" applyBorder="1" applyAlignment="1">
      <alignment horizontal="left" vertical="center" wrapText="1"/>
    </xf>
    <xf numFmtId="0" fontId="21" fillId="33" borderId="12" xfId="0" applyFont="1" applyFill="1" applyBorder="1" applyAlignment="1">
      <alignment horizontal="left" vertical="center" wrapText="1"/>
    </xf>
    <xf numFmtId="166" fontId="21" fillId="33" borderId="12" xfId="0" applyNumberFormat="1" applyFont="1" applyFill="1" applyBorder="1" applyAlignment="1">
      <alignment horizontal="left" vertical="center" shrinkToFit="1"/>
    </xf>
    <xf numFmtId="0" fontId="24" fillId="35" borderId="12" xfId="0" applyFont="1" applyFill="1" applyBorder="1" applyAlignment="1">
      <alignment horizontal="left" vertical="top" wrapText="1"/>
    </xf>
    <xf numFmtId="0" fontId="24" fillId="33" borderId="12" xfId="0" applyFont="1" applyFill="1" applyBorder="1" applyAlignment="1">
      <alignment horizontal="left" vertical="top" wrapText="1"/>
    </xf>
    <xf numFmtId="0" fontId="24" fillId="36" borderId="12" xfId="0" applyFont="1" applyFill="1" applyBorder="1" applyAlignment="1">
      <alignment horizontal="left" vertical="top" wrapText="1"/>
    </xf>
    <xf numFmtId="0" fontId="24" fillId="46" borderId="12" xfId="0" applyFont="1" applyFill="1" applyBorder="1" applyAlignment="1">
      <alignment horizontal="left" vertical="top" wrapText="1"/>
    </xf>
    <xf numFmtId="0" fontId="24" fillId="42" borderId="12" xfId="0" applyFont="1" applyFill="1" applyBorder="1" applyAlignment="1">
      <alignment horizontal="left" vertical="top" wrapText="1"/>
    </xf>
    <xf numFmtId="0" fontId="24" fillId="37" borderId="12" xfId="0" applyFont="1" applyFill="1" applyBorder="1" applyAlignment="1">
      <alignment horizontal="left" vertical="top" wrapText="1"/>
    </xf>
    <xf numFmtId="0" fontId="24" fillId="47" borderId="12" xfId="0" applyFont="1" applyFill="1" applyBorder="1" applyAlignment="1">
      <alignment horizontal="left" vertical="top" wrapText="1"/>
    </xf>
    <xf numFmtId="0" fontId="24" fillId="48" borderId="12" xfId="0" applyFont="1" applyFill="1" applyBorder="1" applyAlignment="1">
      <alignment horizontal="left" vertical="top" wrapText="1"/>
    </xf>
    <xf numFmtId="0" fontId="24" fillId="41" borderId="12" xfId="0" applyFont="1" applyFill="1" applyBorder="1" applyAlignment="1">
      <alignment horizontal="left" vertical="top" wrapText="1"/>
    </xf>
    <xf numFmtId="0" fontId="24" fillId="44" borderId="12" xfId="0" applyFont="1" applyFill="1" applyBorder="1" applyAlignment="1">
      <alignment horizontal="left" vertical="top" wrapText="1"/>
    </xf>
    <xf numFmtId="0" fontId="24" fillId="39" borderId="12" xfId="0" applyFont="1" applyFill="1" applyBorder="1" applyAlignment="1">
      <alignment horizontal="left" vertical="top" wrapText="1"/>
    </xf>
    <xf numFmtId="0" fontId="24" fillId="40" borderId="12" xfId="0" applyFont="1" applyFill="1" applyBorder="1" applyAlignment="1">
      <alignment horizontal="left" vertical="top" wrapText="1"/>
    </xf>
    <xf numFmtId="0" fontId="24" fillId="45" borderId="12" xfId="0" applyFont="1" applyFill="1" applyBorder="1" applyAlignment="1">
      <alignment horizontal="left" vertical="top" wrapText="1"/>
    </xf>
    <xf numFmtId="0" fontId="26" fillId="42" borderId="12" xfId="0" applyFont="1" applyFill="1" applyBorder="1" applyAlignment="1">
      <alignment horizontal="left" wrapText="1"/>
    </xf>
    <xf numFmtId="3" fontId="21" fillId="41" borderId="12" xfId="0" applyNumberFormat="1" applyFont="1" applyFill="1" applyBorder="1" applyAlignment="1">
      <alignment horizontal="left" vertical="top" shrinkToFit="1"/>
    </xf>
    <xf numFmtId="0" fontId="24" fillId="45" borderId="12" xfId="0" applyFont="1" applyFill="1" applyBorder="1" applyAlignment="1">
      <alignment horizontal="left" vertical="center" wrapText="1"/>
    </xf>
    <xf numFmtId="0" fontId="28" fillId="0" borderId="12" xfId="0" applyFont="1" applyFill="1" applyBorder="1" applyAlignment="1">
      <alignment horizontal="left" vertical="center" wrapText="1"/>
    </xf>
    <xf numFmtId="0" fontId="21" fillId="0" borderId="12" xfId="0" applyFont="1" applyFill="1" applyBorder="1" applyAlignment="1">
      <alignment horizontal="left" vertical="top" wrapText="1" indent="4"/>
    </xf>
    <xf numFmtId="0" fontId="21" fillId="39" borderId="12" xfId="0" applyFont="1" applyFill="1" applyBorder="1" applyAlignment="1">
      <alignment horizontal="left" vertical="top" wrapText="1" indent="7"/>
    </xf>
    <xf numFmtId="0" fontId="21" fillId="0" borderId="12" xfId="0" applyFont="1" applyFill="1" applyBorder="1" applyAlignment="1">
      <alignment horizontal="left" vertical="top" wrapText="1" indent="7"/>
    </xf>
    <xf numFmtId="0" fontId="21" fillId="35" borderId="12" xfId="0" applyFont="1" applyFill="1" applyBorder="1" applyAlignment="1">
      <alignment horizontal="left" vertical="top" wrapText="1" indent="2"/>
    </xf>
    <xf numFmtId="0" fontId="21" fillId="46" borderId="12" xfId="0" applyFont="1" applyFill="1" applyBorder="1" applyAlignment="1">
      <alignment horizontal="left" vertical="top" wrapText="1" indent="2"/>
    </xf>
    <xf numFmtId="0" fontId="21" fillId="42" borderId="12" xfId="0" applyFont="1" applyFill="1" applyBorder="1" applyAlignment="1">
      <alignment horizontal="left" vertical="top" wrapText="1" indent="2"/>
    </xf>
    <xf numFmtId="0" fontId="28" fillId="0" borderId="12" xfId="0" applyFont="1" applyFill="1" applyBorder="1" applyAlignment="1">
      <alignment horizontal="left" vertical="top" wrapText="1" indent="2"/>
    </xf>
    <xf numFmtId="0" fontId="21" fillId="48" borderId="12" xfId="0" applyFont="1" applyFill="1" applyBorder="1" applyAlignment="1">
      <alignment horizontal="left" vertical="top" wrapText="1" indent="2"/>
    </xf>
    <xf numFmtId="0" fontId="21" fillId="41" borderId="12" xfId="0" applyFont="1" applyFill="1" applyBorder="1" applyAlignment="1">
      <alignment horizontal="left" vertical="top" wrapText="1" indent="2"/>
    </xf>
    <xf numFmtId="0" fontId="21" fillId="44" borderId="12" xfId="0" applyFont="1" applyFill="1" applyBorder="1" applyAlignment="1">
      <alignment horizontal="left" vertical="top" wrapText="1" indent="2"/>
    </xf>
    <xf numFmtId="0" fontId="21" fillId="39" borderId="12" xfId="0" applyFont="1" applyFill="1" applyBorder="1" applyAlignment="1">
      <alignment horizontal="left" vertical="top" wrapText="1" indent="2"/>
    </xf>
    <xf numFmtId="0" fontId="21" fillId="40" borderId="12" xfId="0" applyFont="1" applyFill="1" applyBorder="1" applyAlignment="1">
      <alignment horizontal="left" vertical="top" wrapText="1" indent="2"/>
    </xf>
    <xf numFmtId="0" fontId="21" fillId="45" borderId="12" xfId="0" applyFont="1" applyFill="1" applyBorder="1" applyAlignment="1">
      <alignment horizontal="left" vertical="top" wrapText="1" indent="2"/>
    </xf>
    <xf numFmtId="0" fontId="21" fillId="0" borderId="12" xfId="0" applyFont="1" applyFill="1" applyBorder="1" applyAlignment="1">
      <alignment horizontal="left" vertical="top" wrapText="1" indent="5"/>
    </xf>
    <xf numFmtId="166" fontId="21" fillId="35" borderId="12" xfId="0" applyNumberFormat="1" applyFont="1" applyFill="1" applyBorder="1" applyAlignment="1">
      <alignment horizontal="left" vertical="top" indent="1" shrinkToFit="1"/>
    </xf>
    <xf numFmtId="166" fontId="21" fillId="33" borderId="12" xfId="0" applyNumberFormat="1" applyFont="1" applyFill="1" applyBorder="1" applyAlignment="1">
      <alignment horizontal="left" vertical="top" indent="1" shrinkToFit="1"/>
    </xf>
    <xf numFmtId="166" fontId="21" fillId="36" borderId="12" xfId="0" applyNumberFormat="1" applyFont="1" applyFill="1" applyBorder="1" applyAlignment="1">
      <alignment horizontal="left" vertical="top" indent="1" shrinkToFit="1"/>
    </xf>
    <xf numFmtId="166" fontId="21" fillId="46" borderId="12" xfId="0" applyNumberFormat="1" applyFont="1" applyFill="1" applyBorder="1" applyAlignment="1">
      <alignment horizontal="left" vertical="top" indent="1" shrinkToFit="1"/>
    </xf>
    <xf numFmtId="166" fontId="21" fillId="42" borderId="12" xfId="0" applyNumberFormat="1" applyFont="1" applyFill="1" applyBorder="1" applyAlignment="1">
      <alignment horizontal="left" vertical="top" indent="1" shrinkToFit="1"/>
    </xf>
    <xf numFmtId="166" fontId="21" fillId="48" borderId="12" xfId="0" applyNumberFormat="1" applyFont="1" applyFill="1" applyBorder="1" applyAlignment="1">
      <alignment horizontal="left" vertical="top" indent="1" shrinkToFit="1"/>
    </xf>
    <xf numFmtId="166" fontId="21" fillId="41" borderId="12" xfId="0" applyNumberFormat="1" applyFont="1" applyFill="1" applyBorder="1" applyAlignment="1">
      <alignment horizontal="left" vertical="top" indent="1" shrinkToFit="1"/>
    </xf>
    <xf numFmtId="166" fontId="21" fillId="39" borderId="12" xfId="0" applyNumberFormat="1" applyFont="1" applyFill="1" applyBorder="1" applyAlignment="1">
      <alignment horizontal="left" vertical="top" indent="1" shrinkToFit="1"/>
    </xf>
    <xf numFmtId="166" fontId="21" fillId="40" borderId="12" xfId="0" applyNumberFormat="1" applyFont="1" applyFill="1" applyBorder="1" applyAlignment="1">
      <alignment horizontal="left" vertical="top" indent="1" shrinkToFit="1"/>
    </xf>
    <xf numFmtId="166" fontId="21" fillId="45" borderId="12" xfId="0" applyNumberFormat="1" applyFont="1" applyFill="1" applyBorder="1" applyAlignment="1">
      <alignment horizontal="left" vertical="top" indent="1" shrinkToFit="1"/>
    </xf>
    <xf numFmtId="0" fontId="21" fillId="39" borderId="12" xfId="0" applyFont="1" applyFill="1" applyBorder="1" applyAlignment="1">
      <alignment horizontal="left" vertical="top" wrapText="1" indent="5"/>
    </xf>
    <xf numFmtId="0" fontId="21" fillId="36" borderId="12" xfId="0" applyFont="1" applyFill="1" applyBorder="1" applyAlignment="1">
      <alignment horizontal="left" vertical="top" wrapText="1" indent="9"/>
    </xf>
    <xf numFmtId="0" fontId="21" fillId="45" borderId="12" xfId="0" applyFont="1" applyFill="1" applyBorder="1" applyAlignment="1">
      <alignment horizontal="left" vertical="top" wrapText="1" indent="11"/>
    </xf>
    <xf numFmtId="0" fontId="21" fillId="0" borderId="12" xfId="0" applyFont="1" applyFill="1" applyBorder="1" applyAlignment="1">
      <alignment horizontal="left" vertical="top" wrapText="1" indent="11"/>
    </xf>
    <xf numFmtId="0" fontId="21" fillId="36" borderId="12" xfId="0" applyFont="1" applyFill="1" applyBorder="1" applyAlignment="1">
      <alignment horizontal="left" vertical="top" wrapText="1" indent="2"/>
    </xf>
    <xf numFmtId="0" fontId="21" fillId="35" borderId="12" xfId="0" applyFont="1" applyFill="1" applyBorder="1" applyAlignment="1">
      <alignment horizontal="left" vertical="top" wrapText="1" indent="1"/>
    </xf>
    <xf numFmtId="0" fontId="21" fillId="0" borderId="12" xfId="0" applyFont="1" applyBorder="1" applyAlignment="1">
      <alignment horizontal="left" vertical="top" wrapText="1"/>
    </xf>
    <xf numFmtId="166" fontId="21" fillId="0" borderId="12" xfId="0" applyNumberFormat="1" applyFont="1" applyBorder="1" applyAlignment="1">
      <alignment horizontal="left" vertical="top" shrinkToFit="1"/>
    </xf>
    <xf numFmtId="0" fontId="24" fillId="0" borderId="12" xfId="0" applyFont="1" applyBorder="1" applyAlignment="1">
      <alignment horizontal="left" vertical="top" wrapText="1"/>
    </xf>
    <xf numFmtId="0" fontId="24" fillId="0" borderId="12" xfId="0" applyFont="1" applyBorder="1" applyAlignment="1">
      <alignment horizontal="left" vertical="center" wrapText="1"/>
    </xf>
    <xf numFmtId="0" fontId="21" fillId="0" borderId="12" xfId="0" applyFont="1" applyBorder="1" applyAlignment="1">
      <alignment horizontal="left" vertical="top" wrapText="1" indent="11"/>
    </xf>
    <xf numFmtId="0" fontId="21" fillId="0" borderId="12" xfId="0" applyFont="1" applyBorder="1" applyAlignment="1">
      <alignment horizontal="left" vertical="top" wrapText="1" indent="8"/>
    </xf>
    <xf numFmtId="0" fontId="24" fillId="35" borderId="12" xfId="0" applyFont="1" applyFill="1" applyBorder="1" applyAlignment="1">
      <alignment horizontal="left" vertical="center" wrapText="1"/>
    </xf>
    <xf numFmtId="0" fontId="21" fillId="36" borderId="12" xfId="0" applyFont="1" applyFill="1" applyBorder="1" applyAlignment="1">
      <alignment horizontal="left" vertical="top" wrapText="1" indent="1"/>
    </xf>
    <xf numFmtId="0" fontId="21" fillId="48" borderId="12" xfId="0" applyFont="1" applyFill="1" applyBorder="1" applyAlignment="1">
      <alignment horizontal="left" vertical="top" wrapText="1" indent="1"/>
    </xf>
    <xf numFmtId="0" fontId="21" fillId="40" borderId="12" xfId="0" applyFont="1" applyFill="1" applyBorder="1" applyAlignment="1">
      <alignment horizontal="left" vertical="top" wrapText="1" indent="14"/>
    </xf>
    <xf numFmtId="0" fontId="21" fillId="45" borderId="12" xfId="0" applyFont="1" applyFill="1" applyBorder="1" applyAlignment="1">
      <alignment horizontal="left" vertical="top" wrapText="1" indent="14"/>
    </xf>
    <xf numFmtId="0" fontId="21" fillId="0" borderId="12" xfId="0" applyFont="1" applyBorder="1" applyAlignment="1">
      <alignment horizontal="left" vertical="top" wrapText="1" indent="1"/>
    </xf>
    <xf numFmtId="0" fontId="24" fillId="34" borderId="12" xfId="0" applyFont="1" applyFill="1" applyBorder="1" applyAlignment="1">
      <alignment horizontal="left" vertical="top" wrapText="1"/>
    </xf>
    <xf numFmtId="0" fontId="21" fillId="0" borderId="12" xfId="0" applyFont="1" applyBorder="1" applyAlignment="1">
      <alignment horizontal="left" vertical="top" wrapText="1" indent="10"/>
    </xf>
    <xf numFmtId="0" fontId="21" fillId="34" borderId="12" xfId="0" applyFont="1" applyFill="1" applyBorder="1" applyAlignment="1">
      <alignment horizontal="left" vertical="top" wrapText="1"/>
    </xf>
    <xf numFmtId="0" fontId="28" fillId="0" borderId="12" xfId="0" applyFont="1" applyFill="1" applyBorder="1" applyAlignment="1">
      <alignment horizontal="left" vertical="top" wrapText="1" indent="1"/>
    </xf>
    <xf numFmtId="166" fontId="21" fillId="34" borderId="12" xfId="0" applyNumberFormat="1" applyFont="1" applyFill="1" applyBorder="1" applyAlignment="1">
      <alignment horizontal="left" vertical="top" shrinkToFit="1"/>
    </xf>
    <xf numFmtId="0" fontId="21" fillId="49" borderId="12" xfId="0" applyFont="1" applyFill="1" applyBorder="1" applyAlignment="1">
      <alignment horizontal="left" vertical="top" wrapText="1"/>
    </xf>
    <xf numFmtId="166" fontId="21" fillId="49" borderId="12" xfId="0" applyNumberFormat="1" applyFont="1" applyFill="1" applyBorder="1" applyAlignment="1">
      <alignment horizontal="left" vertical="top" shrinkToFit="1"/>
    </xf>
    <xf numFmtId="0" fontId="24" fillId="49" borderId="12" xfId="0" applyFont="1" applyFill="1" applyBorder="1" applyAlignment="1">
      <alignment horizontal="left" vertical="top" wrapText="1"/>
    </xf>
    <xf numFmtId="0" fontId="21" fillId="51" borderId="12" xfId="0" applyFont="1" applyFill="1" applyBorder="1" applyAlignment="1">
      <alignment horizontal="left" vertical="top" wrapText="1"/>
    </xf>
    <xf numFmtId="166" fontId="21" fillId="51" borderId="12" xfId="0" applyNumberFormat="1" applyFont="1" applyFill="1" applyBorder="1" applyAlignment="1">
      <alignment horizontal="left" vertical="top" shrinkToFit="1"/>
    </xf>
    <xf numFmtId="0" fontId="21" fillId="51" borderId="12" xfId="0" applyFont="1" applyFill="1" applyBorder="1" applyAlignment="1">
      <alignment horizontal="left" vertical="top" wrapText="1" indent="8"/>
    </xf>
    <xf numFmtId="0" fontId="24" fillId="51" borderId="12" xfId="0" applyFont="1" applyFill="1" applyBorder="1" applyAlignment="1">
      <alignment horizontal="left" vertical="top" wrapText="1"/>
    </xf>
    <xf numFmtId="0" fontId="21" fillId="52" borderId="12" xfId="0" applyFont="1" applyFill="1" applyBorder="1" applyAlignment="1">
      <alignment horizontal="left" vertical="top" wrapText="1"/>
    </xf>
    <xf numFmtId="166" fontId="21" fillId="52" borderId="12" xfId="0" applyNumberFormat="1" applyFont="1" applyFill="1" applyBorder="1" applyAlignment="1">
      <alignment horizontal="left" vertical="top" shrinkToFit="1"/>
    </xf>
    <xf numFmtId="0" fontId="24" fillId="52" borderId="12" xfId="0" applyFont="1" applyFill="1" applyBorder="1" applyAlignment="1">
      <alignment horizontal="left" vertical="top" wrapText="1"/>
    </xf>
    <xf numFmtId="0" fontId="26" fillId="38" borderId="12" xfId="0" applyFont="1" applyFill="1" applyBorder="1" applyAlignment="1">
      <alignment horizontal="left" wrapText="1"/>
    </xf>
    <xf numFmtId="166" fontId="26" fillId="38" borderId="12" xfId="0" applyNumberFormat="1" applyFont="1" applyFill="1" applyBorder="1" applyAlignment="1">
      <alignment horizontal="left" wrapText="1"/>
    </xf>
    <xf numFmtId="166" fontId="21" fillId="53" borderId="12" xfId="0" applyNumberFormat="1" applyFont="1" applyFill="1" applyBorder="1" applyAlignment="1">
      <alignment horizontal="left" wrapText="1"/>
    </xf>
    <xf numFmtId="166" fontId="21" fillId="53" borderId="12" xfId="0" applyNumberFormat="1" applyFont="1" applyFill="1" applyBorder="1" applyAlignment="1">
      <alignment horizontal="left" wrapText="1" shrinkToFit="1"/>
    </xf>
    <xf numFmtId="0" fontId="26" fillId="53" borderId="12" xfId="0" applyFont="1" applyFill="1" applyBorder="1" applyAlignment="1">
      <alignment horizontal="left" wrapText="1"/>
    </xf>
    <xf numFmtId="166" fontId="26" fillId="53" borderId="12" xfId="0" applyNumberFormat="1" applyFont="1" applyFill="1" applyBorder="1" applyAlignment="1">
      <alignment horizontal="left" wrapText="1"/>
    </xf>
    <xf numFmtId="166" fontId="21" fillId="53" borderId="12" xfId="44" applyNumberFormat="1" applyFont="1" applyFill="1" applyBorder="1" applyAlignment="1">
      <alignment horizontal="left" wrapText="1" shrinkToFit="1"/>
    </xf>
    <xf numFmtId="0" fontId="21" fillId="54" borderId="12" xfId="0" applyFont="1" applyFill="1" applyBorder="1" applyAlignment="1">
      <alignment horizontal="left" vertical="top" wrapText="1"/>
    </xf>
    <xf numFmtId="166" fontId="21" fillId="54" borderId="12" xfId="0" applyNumberFormat="1" applyFont="1" applyFill="1" applyBorder="1" applyAlignment="1">
      <alignment horizontal="left" wrapText="1" shrinkToFit="1"/>
    </xf>
    <xf numFmtId="0" fontId="24" fillId="54" borderId="12" xfId="0" applyFont="1" applyFill="1" applyBorder="1" applyAlignment="1">
      <alignment horizontal="left" wrapText="1"/>
    </xf>
    <xf numFmtId="166" fontId="21" fillId="54" borderId="12" xfId="0" applyNumberFormat="1" applyFont="1" applyFill="1" applyBorder="1" applyAlignment="1">
      <alignment horizontal="left" vertical="top" shrinkToFit="1"/>
    </xf>
    <xf numFmtId="166" fontId="21" fillId="54" borderId="12" xfId="0" applyNumberFormat="1" applyFont="1" applyFill="1" applyBorder="1" applyAlignment="1">
      <alignment horizontal="left" vertical="top" indent="1" shrinkToFit="1"/>
    </xf>
    <xf numFmtId="166" fontId="21" fillId="0" borderId="12" xfId="0" applyNumberFormat="1" applyFont="1" applyFill="1" applyBorder="1" applyAlignment="1">
      <alignment horizontal="left" vertical="top" indent="1" shrinkToFit="1"/>
    </xf>
    <xf numFmtId="166" fontId="21" fillId="0" borderId="12" xfId="44" applyNumberFormat="1" applyFont="1" applyFill="1" applyBorder="1" applyAlignment="1">
      <alignment horizontal="left" wrapText="1" shrinkToFit="1"/>
    </xf>
    <xf numFmtId="0" fontId="24" fillId="38" borderId="12" xfId="0" applyFont="1" applyFill="1" applyBorder="1" applyAlignment="1">
      <alignment horizontal="left" wrapText="1"/>
    </xf>
    <xf numFmtId="166" fontId="21" fillId="38" borderId="12" xfId="0" applyNumberFormat="1" applyFont="1" applyFill="1" applyBorder="1" applyAlignment="1">
      <alignment horizontal="left" vertical="top" shrinkToFit="1"/>
    </xf>
    <xf numFmtId="166" fontId="28" fillId="38" borderId="12" xfId="0" applyNumberFormat="1" applyFont="1" applyFill="1" applyBorder="1" applyAlignment="1">
      <alignment horizontal="left" vertical="top" shrinkToFit="1"/>
    </xf>
    <xf numFmtId="0" fontId="28" fillId="38" borderId="12" xfId="0" applyFont="1" applyFill="1" applyBorder="1" applyAlignment="1">
      <alignment horizontal="left" wrapText="1"/>
    </xf>
    <xf numFmtId="0" fontId="28" fillId="38" borderId="12" xfId="0" applyFont="1" applyFill="1" applyBorder="1" applyAlignment="1">
      <alignment horizontal="left" vertical="center" wrapText="1"/>
    </xf>
    <xf numFmtId="0" fontId="21" fillId="38" borderId="12" xfId="0" applyFont="1" applyFill="1" applyBorder="1" applyAlignment="1">
      <alignment horizontal="left" vertical="top" wrapText="1"/>
    </xf>
    <xf numFmtId="0" fontId="21" fillId="38" borderId="12" xfId="0" applyFont="1" applyFill="1" applyBorder="1" applyAlignment="1">
      <alignment horizontal="left" wrapText="1"/>
    </xf>
    <xf numFmtId="1" fontId="21" fillId="38" borderId="12" xfId="0" applyNumberFormat="1" applyFont="1" applyFill="1" applyBorder="1" applyAlignment="1">
      <alignment horizontal="left" vertical="top" shrinkToFit="1"/>
    </xf>
    <xf numFmtId="0" fontId="24" fillId="38" borderId="12" xfId="0" applyFont="1" applyFill="1" applyBorder="1" applyAlignment="1">
      <alignment horizontal="left" vertical="top" wrapText="1"/>
    </xf>
    <xf numFmtId="0" fontId="28" fillId="38" borderId="12" xfId="0" applyFont="1" applyFill="1" applyBorder="1" applyAlignment="1">
      <alignment horizontal="left" vertical="top" wrapText="1"/>
    </xf>
    <xf numFmtId="0" fontId="28" fillId="38" borderId="12" xfId="0" applyFont="1" applyFill="1" applyBorder="1" applyAlignment="1">
      <alignment horizontal="left" vertical="top" wrapText="1" indent="2"/>
    </xf>
    <xf numFmtId="0" fontId="28" fillId="38" borderId="12" xfId="0" applyFont="1" applyFill="1" applyBorder="1" applyAlignment="1">
      <alignment horizontal="left" vertical="top" wrapText="1" indent="1"/>
    </xf>
    <xf numFmtId="166" fontId="26" fillId="38" borderId="0" xfId="0" applyNumberFormat="1" applyFont="1" applyFill="1" applyAlignment="1">
      <alignment horizontal="left" wrapText="1"/>
    </xf>
    <xf numFmtId="2" fontId="21" fillId="35" borderId="12" xfId="0" applyNumberFormat="1" applyFont="1" applyFill="1" applyBorder="1" applyAlignment="1">
      <alignment horizontal="left" wrapText="1" shrinkToFit="1"/>
    </xf>
    <xf numFmtId="2" fontId="21" fillId="33" borderId="12" xfId="0" applyNumberFormat="1" applyFont="1" applyFill="1" applyBorder="1" applyAlignment="1">
      <alignment horizontal="left" wrapText="1" shrinkToFit="1"/>
    </xf>
    <xf numFmtId="2" fontId="21" fillId="36" borderId="12" xfId="0" applyNumberFormat="1" applyFont="1" applyFill="1" applyBorder="1" applyAlignment="1">
      <alignment horizontal="left" wrapText="1" shrinkToFit="1"/>
    </xf>
    <xf numFmtId="2" fontId="21" fillId="46" borderId="12" xfId="0" applyNumberFormat="1" applyFont="1" applyFill="1" applyBorder="1" applyAlignment="1">
      <alignment horizontal="left" wrapText="1" shrinkToFit="1"/>
    </xf>
    <xf numFmtId="2" fontId="21" fillId="42" borderId="12" xfId="0" applyNumberFormat="1" applyFont="1" applyFill="1" applyBorder="1" applyAlignment="1">
      <alignment horizontal="left" wrapText="1" shrinkToFit="1"/>
    </xf>
    <xf numFmtId="2" fontId="21" fillId="37" borderId="12" xfId="0" applyNumberFormat="1" applyFont="1" applyFill="1" applyBorder="1" applyAlignment="1">
      <alignment horizontal="left" wrapText="1"/>
    </xf>
    <xf numFmtId="2" fontId="21" fillId="47" borderId="12" xfId="0" applyNumberFormat="1" applyFont="1" applyFill="1" applyBorder="1" applyAlignment="1">
      <alignment horizontal="left" wrapText="1" shrinkToFit="1"/>
    </xf>
    <xf numFmtId="2" fontId="21" fillId="38" borderId="12" xfId="0" applyNumberFormat="1" applyFont="1" applyFill="1" applyBorder="1" applyAlignment="1">
      <alignment horizontal="left" wrapText="1" shrinkToFit="1"/>
    </xf>
    <xf numFmtId="166" fontId="31" fillId="50" borderId="12" xfId="0" applyNumberFormat="1" applyFont="1" applyFill="1" applyBorder="1" applyAlignment="1">
      <alignment horizontal="left" wrapText="1"/>
    </xf>
    <xf numFmtId="166" fontId="31" fillId="50" borderId="12" xfId="0" applyNumberFormat="1" applyFont="1" applyFill="1" applyBorder="1" applyAlignment="1">
      <alignment horizontal="left" wrapText="1" shrinkToFit="1"/>
    </xf>
    <xf numFmtId="2" fontId="31" fillId="50" borderId="12" xfId="0" applyNumberFormat="1" applyFont="1" applyFill="1" applyBorder="1" applyAlignment="1">
      <alignment horizontal="left" wrapText="1" shrinkToFit="1"/>
    </xf>
    <xf numFmtId="0" fontId="31" fillId="50" borderId="12" xfId="0" applyFont="1" applyFill="1" applyBorder="1" applyAlignment="1">
      <alignment horizontal="left" vertical="center" wrapText="1"/>
    </xf>
    <xf numFmtId="0" fontId="31" fillId="50" borderId="12" xfId="0" applyFont="1" applyFill="1" applyBorder="1" applyAlignment="1">
      <alignment horizontal="left" wrapText="1"/>
    </xf>
    <xf numFmtId="0" fontId="31" fillId="50" borderId="12" xfId="0" applyFont="1" applyFill="1" applyBorder="1" applyAlignment="1">
      <alignment horizontal="left" vertical="top" wrapText="1"/>
    </xf>
    <xf numFmtId="1" fontId="31" fillId="50" borderId="12" xfId="0" applyNumberFormat="1" applyFont="1" applyFill="1" applyBorder="1" applyAlignment="1">
      <alignment horizontal="left" vertical="top" shrinkToFit="1"/>
    </xf>
    <xf numFmtId="166" fontId="31" fillId="50" borderId="12" xfId="0" applyNumberFormat="1" applyFont="1" applyFill="1" applyBorder="1" applyAlignment="1">
      <alignment horizontal="left" vertical="top" shrinkToFit="1"/>
    </xf>
    <xf numFmtId="0" fontId="31" fillId="50" borderId="12" xfId="0" applyFont="1" applyFill="1" applyBorder="1" applyAlignment="1">
      <alignment horizontal="left" vertical="top" wrapText="1" indent="2"/>
    </xf>
    <xf numFmtId="0" fontId="31" fillId="50" borderId="12" xfId="0" applyFont="1" applyFill="1" applyBorder="1" applyAlignment="1">
      <alignment horizontal="left" vertical="top" wrapText="1" indent="1"/>
    </xf>
    <xf numFmtId="166" fontId="31" fillId="50" borderId="0" xfId="0" applyNumberFormat="1" applyFont="1" applyFill="1" applyAlignment="1">
      <alignment horizontal="left" wrapText="1"/>
    </xf>
    <xf numFmtId="0" fontId="21" fillId="0" borderId="12" xfId="0" applyFont="1" applyFill="1" applyBorder="1" applyAlignment="1">
      <alignment vertical="top" wrapText="1"/>
    </xf>
    <xf numFmtId="166" fontId="21" fillId="0" borderId="12" xfId="0" applyNumberFormat="1" applyFont="1" applyFill="1" applyBorder="1" applyAlignment="1">
      <alignment horizontal="left" wrapText="1"/>
    </xf>
    <xf numFmtId="2" fontId="21" fillId="0" borderId="12" xfId="0" applyNumberFormat="1" applyFont="1" applyFill="1" applyBorder="1" applyAlignment="1">
      <alignment horizontal="left" wrapText="1" shrinkToFit="1"/>
    </xf>
    <xf numFmtId="1" fontId="32" fillId="0" borderId="12" xfId="0" applyNumberFormat="1" applyFont="1" applyBorder="1" applyAlignment="1">
      <alignment horizontal="left" wrapText="1" shrinkToFit="1"/>
    </xf>
    <xf numFmtId="167" fontId="24" fillId="0" borderId="12" xfId="0" applyNumberFormat="1" applyFont="1" applyFill="1" applyBorder="1" applyAlignment="1">
      <alignment horizontal="left" wrapText="1"/>
    </xf>
    <xf numFmtId="168" fontId="21" fillId="0" borderId="12" xfId="0" applyNumberFormat="1" applyFont="1" applyFill="1" applyBorder="1" applyAlignment="1">
      <alignment horizontal="left" wrapText="1"/>
    </xf>
    <xf numFmtId="168" fontId="21" fillId="0" borderId="12" xfId="0" applyNumberFormat="1" applyFont="1" applyFill="1" applyBorder="1" applyAlignment="1">
      <alignment horizontal="left" wrapText="1" shrinkToFit="1"/>
    </xf>
    <xf numFmtId="168" fontId="24" fillId="0" borderId="12" xfId="0" applyNumberFormat="1" applyFont="1" applyFill="1" applyBorder="1" applyAlignment="1">
      <alignment horizontal="left" wrapText="1"/>
    </xf>
    <xf numFmtId="168" fontId="26" fillId="0" borderId="12" xfId="0" applyNumberFormat="1" applyFont="1" applyFill="1" applyBorder="1" applyAlignment="1">
      <alignment horizontal="left" wrapText="1"/>
    </xf>
    <xf numFmtId="168" fontId="21" fillId="0" borderId="12" xfId="0" applyNumberFormat="1" applyFont="1" applyFill="1" applyBorder="1" applyAlignment="1">
      <alignment horizontal="left" vertical="top" wrapText="1"/>
    </xf>
    <xf numFmtId="168" fontId="21" fillId="0" borderId="12" xfId="0" applyNumberFormat="1" applyFont="1" applyFill="1" applyBorder="1" applyAlignment="1">
      <alignment horizontal="left" vertical="top" shrinkToFit="1"/>
    </xf>
    <xf numFmtId="168" fontId="24" fillId="0" borderId="12" xfId="0" applyNumberFormat="1" applyFont="1" applyFill="1" applyBorder="1" applyAlignment="1">
      <alignment horizontal="left" vertical="top" wrapText="1"/>
    </xf>
    <xf numFmtId="168" fontId="26" fillId="0" borderId="0" xfId="0" applyNumberFormat="1" applyFont="1" applyFill="1" applyAlignment="1">
      <alignment horizontal="left" wrapText="1"/>
    </xf>
    <xf numFmtId="10" fontId="21" fillId="0" borderId="12" xfId="0" applyNumberFormat="1" applyFont="1" applyFill="1" applyBorder="1" applyAlignment="1">
      <alignment horizontal="left" wrapText="1"/>
    </xf>
    <xf numFmtId="10" fontId="24" fillId="0" borderId="12" xfId="1" applyNumberFormat="1" applyFont="1" applyFill="1" applyBorder="1" applyAlignment="1">
      <alignment horizontal="left" wrapText="1"/>
    </xf>
    <xf numFmtId="10" fontId="21" fillId="0" borderId="12" xfId="1" applyNumberFormat="1" applyFont="1" applyFill="1" applyBorder="1" applyAlignment="1">
      <alignment horizontal="left" wrapText="1"/>
    </xf>
    <xf numFmtId="0" fontId="19" fillId="0" borderId="0" xfId="0" applyFont="1" applyAlignment="1">
      <alignment horizontal="left" vertical="center" wrapText="1"/>
    </xf>
    <xf numFmtId="0" fontId="18" fillId="0" borderId="0" xfId="43" applyAlignment="1">
      <alignment horizontal="left" vertical="center"/>
    </xf>
    <xf numFmtId="0" fontId="19" fillId="0" borderId="0" xfId="0" applyFont="1" applyAlignment="1">
      <alignment horizontal="left" vertical="center"/>
    </xf>
    <xf numFmtId="0" fontId="24" fillId="0" borderId="0" xfId="0" applyFont="1" applyAlignment="1">
      <alignment horizontal="left" wrapText="1"/>
    </xf>
    <xf numFmtId="2" fontId="0" fillId="0" borderId="0" xfId="0" applyNumberFormat="1"/>
    <xf numFmtId="166" fontId="0" fillId="0" borderId="0" xfId="0" applyNumberFormat="1"/>
    <xf numFmtId="0" fontId="0" fillId="33" borderId="0" xfId="0" applyFill="1"/>
    <xf numFmtId="1" fontId="0" fillId="0" borderId="0" xfId="0" applyNumberFormat="1"/>
    <xf numFmtId="166" fontId="0" fillId="33" borderId="0" xfId="0" applyNumberFormat="1" applyFill="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Age-adjusted Death Rates† for Selected Major Causes of Death, US 1900-2015†††</a:t>
            </a:r>
            <a:endParaRPr lang="en-US"/>
          </a:p>
        </c:rich>
      </c:tx>
      <c:overlay val="0"/>
      <c:spPr>
        <a:noFill/>
        <a:ln>
          <a:noFill/>
        </a:ln>
        <a:effectLst/>
      </c:spPr>
    </c:title>
    <c:autoTitleDeleted val="0"/>
    <c:plotArea>
      <c:layout/>
      <c:scatterChart>
        <c:scatterStyle val="smoothMarker"/>
        <c:varyColors val="0"/>
        <c:ser>
          <c:idx val="0"/>
          <c:order val="0"/>
          <c:tx>
            <c:strRef>
              <c:f>'NCHS 1900-2015_Age-adj_Dth_Rts'!$A$2</c:f>
              <c:strCache>
                <c:ptCount val="1"/>
                <c:pt idx="0">
                  <c:v>Accidents</c:v>
                </c:pt>
              </c:strCache>
            </c:strRef>
          </c:tx>
          <c:spPr>
            <a:ln w="57150" cap="rnd">
              <a:solidFill>
                <a:schemeClr val="accent1"/>
              </a:solidFill>
              <a:round/>
            </a:ln>
            <a:effectLst/>
          </c:spPr>
          <c:marker>
            <c:symbol val="none"/>
          </c:marker>
          <c:xVal>
            <c:numRef>
              <c:f>'NCHS 1900-2015_Age-adj_Dth_Rts'!$B$1:$DM$1</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xVal>
          <c:yVal>
            <c:numRef>
              <c:f>'NCHS 1900-2015_Age-adj_Dth_Rts'!$B$2:$DM$2</c:f>
              <c:numCache>
                <c:formatCode>General</c:formatCode>
                <c:ptCount val="116"/>
                <c:pt idx="0">
                  <c:v>90.3</c:v>
                </c:pt>
                <c:pt idx="1">
                  <c:v>109.3</c:v>
                </c:pt>
                <c:pt idx="2">
                  <c:v>93.6</c:v>
                </c:pt>
                <c:pt idx="3">
                  <c:v>106.9</c:v>
                </c:pt>
                <c:pt idx="4">
                  <c:v>112.8</c:v>
                </c:pt>
                <c:pt idx="5">
                  <c:v>108.5</c:v>
                </c:pt>
                <c:pt idx="6">
                  <c:v>121.2</c:v>
                </c:pt>
                <c:pt idx="7">
                  <c:v>122.3</c:v>
                </c:pt>
                <c:pt idx="8">
                  <c:v>108.8</c:v>
                </c:pt>
                <c:pt idx="9">
                  <c:v>108</c:v>
                </c:pt>
                <c:pt idx="10">
                  <c:v>111.2</c:v>
                </c:pt>
                <c:pt idx="11">
                  <c:v>113.5</c:v>
                </c:pt>
                <c:pt idx="12">
                  <c:v>107.1</c:v>
                </c:pt>
                <c:pt idx="13">
                  <c:v>108.2</c:v>
                </c:pt>
                <c:pt idx="14">
                  <c:v>100.4</c:v>
                </c:pt>
                <c:pt idx="15">
                  <c:v>95.2</c:v>
                </c:pt>
                <c:pt idx="16">
                  <c:v>104.3</c:v>
                </c:pt>
                <c:pt idx="17">
                  <c:v>107</c:v>
                </c:pt>
                <c:pt idx="18">
                  <c:v>99.9</c:v>
                </c:pt>
                <c:pt idx="19">
                  <c:v>86.9</c:v>
                </c:pt>
                <c:pt idx="20">
                  <c:v>87.5</c:v>
                </c:pt>
                <c:pt idx="21">
                  <c:v>83.2</c:v>
                </c:pt>
                <c:pt idx="22">
                  <c:v>85.4</c:v>
                </c:pt>
                <c:pt idx="23">
                  <c:v>91.2</c:v>
                </c:pt>
                <c:pt idx="24">
                  <c:v>89.6</c:v>
                </c:pt>
                <c:pt idx="25">
                  <c:v>92.2</c:v>
                </c:pt>
                <c:pt idx="26">
                  <c:v>89.8</c:v>
                </c:pt>
                <c:pt idx="27">
                  <c:v>86.3</c:v>
                </c:pt>
                <c:pt idx="28">
                  <c:v>86.1</c:v>
                </c:pt>
                <c:pt idx="29">
                  <c:v>84.3</c:v>
                </c:pt>
                <c:pt idx="30">
                  <c:v>84.2</c:v>
                </c:pt>
                <c:pt idx="31">
                  <c:v>81.2</c:v>
                </c:pt>
                <c:pt idx="32">
                  <c:v>76.599999999999994</c:v>
                </c:pt>
                <c:pt idx="33">
                  <c:v>76.2</c:v>
                </c:pt>
                <c:pt idx="34">
                  <c:v>82.7</c:v>
                </c:pt>
                <c:pt idx="35">
                  <c:v>80.8</c:v>
                </c:pt>
                <c:pt idx="36">
                  <c:v>92.4</c:v>
                </c:pt>
                <c:pt idx="37">
                  <c:v>81.8</c:v>
                </c:pt>
                <c:pt idx="38">
                  <c:v>76.5</c:v>
                </c:pt>
                <c:pt idx="39">
                  <c:v>74.7</c:v>
                </c:pt>
                <c:pt idx="40">
                  <c:v>76</c:v>
                </c:pt>
                <c:pt idx="41">
                  <c:v>72.7</c:v>
                </c:pt>
                <c:pt idx="42">
                  <c:v>75.599999999999994</c:v>
                </c:pt>
                <c:pt idx="43">
                  <c:v>82.1</c:v>
                </c:pt>
                <c:pt idx="44">
                  <c:v>77</c:v>
                </c:pt>
                <c:pt idx="45">
                  <c:v>74.900000000000006</c:v>
                </c:pt>
                <c:pt idx="46">
                  <c:v>69.400000000000006</c:v>
                </c:pt>
                <c:pt idx="47">
                  <c:v>69.900000000000006</c:v>
                </c:pt>
                <c:pt idx="48">
                  <c:v>68.599999999999994</c:v>
                </c:pt>
                <c:pt idx="49">
                  <c:v>57.6</c:v>
                </c:pt>
                <c:pt idx="50">
                  <c:v>78.400000000000006</c:v>
                </c:pt>
                <c:pt idx="51">
                  <c:v>79.7</c:v>
                </c:pt>
                <c:pt idx="52">
                  <c:v>78</c:v>
                </c:pt>
                <c:pt idx="53">
                  <c:v>75.400000000000006</c:v>
                </c:pt>
                <c:pt idx="54">
                  <c:v>69.900000000000006</c:v>
                </c:pt>
                <c:pt idx="55">
                  <c:v>70.900000000000006</c:v>
                </c:pt>
                <c:pt idx="56">
                  <c:v>70.2</c:v>
                </c:pt>
                <c:pt idx="57">
                  <c:v>69.099999999999994</c:v>
                </c:pt>
                <c:pt idx="58">
                  <c:v>63.6</c:v>
                </c:pt>
                <c:pt idx="59">
                  <c:v>63.2</c:v>
                </c:pt>
                <c:pt idx="60">
                  <c:v>63.1</c:v>
                </c:pt>
                <c:pt idx="61">
                  <c:v>60.6</c:v>
                </c:pt>
                <c:pt idx="62">
                  <c:v>62.9</c:v>
                </c:pt>
                <c:pt idx="63">
                  <c:v>64</c:v>
                </c:pt>
                <c:pt idx="64">
                  <c:v>64.099999999999994</c:v>
                </c:pt>
                <c:pt idx="65">
                  <c:v>65.8</c:v>
                </c:pt>
                <c:pt idx="66">
                  <c:v>67.599999999999994</c:v>
                </c:pt>
                <c:pt idx="67">
                  <c:v>66.2</c:v>
                </c:pt>
                <c:pt idx="68">
                  <c:v>65.5</c:v>
                </c:pt>
                <c:pt idx="69">
                  <c:v>64.900000000000006</c:v>
                </c:pt>
                <c:pt idx="70">
                  <c:v>62.2</c:v>
                </c:pt>
                <c:pt idx="71">
                  <c:v>60.3</c:v>
                </c:pt>
                <c:pt idx="72">
                  <c:v>60.2</c:v>
                </c:pt>
                <c:pt idx="73">
                  <c:v>59.3</c:v>
                </c:pt>
                <c:pt idx="74">
                  <c:v>52.7</c:v>
                </c:pt>
                <c:pt idx="75">
                  <c:v>50.8</c:v>
                </c:pt>
                <c:pt idx="76">
                  <c:v>48.7</c:v>
                </c:pt>
                <c:pt idx="77">
                  <c:v>48.8</c:v>
                </c:pt>
                <c:pt idx="78">
                  <c:v>48.9</c:v>
                </c:pt>
                <c:pt idx="79">
                  <c:v>46.5</c:v>
                </c:pt>
                <c:pt idx="80">
                  <c:v>46.4</c:v>
                </c:pt>
                <c:pt idx="81">
                  <c:v>43.4</c:v>
                </c:pt>
                <c:pt idx="82">
                  <c:v>40.1</c:v>
                </c:pt>
                <c:pt idx="83">
                  <c:v>39.1</c:v>
                </c:pt>
                <c:pt idx="84">
                  <c:v>38.799999999999997</c:v>
                </c:pt>
                <c:pt idx="85">
                  <c:v>38.5</c:v>
                </c:pt>
                <c:pt idx="86">
                  <c:v>38.6</c:v>
                </c:pt>
                <c:pt idx="87">
                  <c:v>38.200000000000003</c:v>
                </c:pt>
                <c:pt idx="88">
                  <c:v>38.9</c:v>
                </c:pt>
                <c:pt idx="89">
                  <c:v>37.700000000000003</c:v>
                </c:pt>
                <c:pt idx="90">
                  <c:v>36.200000000000003</c:v>
                </c:pt>
                <c:pt idx="91">
                  <c:v>34.700000000000003</c:v>
                </c:pt>
                <c:pt idx="92">
                  <c:v>33.200000000000003</c:v>
                </c:pt>
                <c:pt idx="93">
                  <c:v>34.200000000000003</c:v>
                </c:pt>
                <c:pt idx="94">
                  <c:v>34.200000000000003</c:v>
                </c:pt>
                <c:pt idx="95">
                  <c:v>34.4</c:v>
                </c:pt>
                <c:pt idx="96">
                  <c:v>34.5</c:v>
                </c:pt>
                <c:pt idx="97">
                  <c:v>34.200000000000003</c:v>
                </c:pt>
                <c:pt idx="98">
                  <c:v>34.5</c:v>
                </c:pt>
                <c:pt idx="99">
                  <c:v>35.299999999999997</c:v>
                </c:pt>
                <c:pt idx="100">
                  <c:v>34.9</c:v>
                </c:pt>
                <c:pt idx="101">
                  <c:v>35.700000000000003</c:v>
                </c:pt>
                <c:pt idx="102">
                  <c:v>37.1</c:v>
                </c:pt>
                <c:pt idx="103">
                  <c:v>37.6</c:v>
                </c:pt>
                <c:pt idx="104">
                  <c:v>38.1</c:v>
                </c:pt>
                <c:pt idx="105">
                  <c:v>39.5</c:v>
                </c:pt>
                <c:pt idx="106">
                  <c:v>40.200000000000003</c:v>
                </c:pt>
                <c:pt idx="107">
                  <c:v>40.4</c:v>
                </c:pt>
                <c:pt idx="108">
                  <c:v>39.200000000000003</c:v>
                </c:pt>
                <c:pt idx="109">
                  <c:v>37.5</c:v>
                </c:pt>
                <c:pt idx="110">
                  <c:v>38</c:v>
                </c:pt>
                <c:pt idx="111">
                  <c:v>39.1</c:v>
                </c:pt>
                <c:pt idx="112">
                  <c:v>39.1</c:v>
                </c:pt>
                <c:pt idx="113">
                  <c:v>39.4</c:v>
                </c:pt>
                <c:pt idx="114">
                  <c:v>40.5</c:v>
                </c:pt>
                <c:pt idx="115">
                  <c:v>43.2</c:v>
                </c:pt>
              </c:numCache>
            </c:numRef>
          </c:yVal>
          <c:smooth val="1"/>
          <c:extLst xmlns:c16r2="http://schemas.microsoft.com/office/drawing/2015/06/chart">
            <c:ext xmlns:c16="http://schemas.microsoft.com/office/drawing/2014/chart" uri="{C3380CC4-5D6E-409C-BE32-E72D297353CC}">
              <c16:uniqueId val="{00000000-B962-4C04-9C67-C7594BAD9D98}"/>
            </c:ext>
          </c:extLst>
        </c:ser>
        <c:ser>
          <c:idx val="1"/>
          <c:order val="1"/>
          <c:tx>
            <c:strRef>
              <c:f>'NCHS 1900-2015_Age-adj_Dth_Rts'!$A$3</c:f>
              <c:strCache>
                <c:ptCount val="1"/>
                <c:pt idx="0">
                  <c:v>Cancer</c:v>
                </c:pt>
              </c:strCache>
            </c:strRef>
          </c:tx>
          <c:spPr>
            <a:ln w="57150" cap="rnd">
              <a:solidFill>
                <a:schemeClr val="accent2"/>
              </a:solidFill>
              <a:round/>
            </a:ln>
            <a:effectLst/>
          </c:spPr>
          <c:marker>
            <c:symbol val="none"/>
          </c:marker>
          <c:xVal>
            <c:numRef>
              <c:f>'NCHS 1900-2015_Age-adj_Dth_Rts'!$B$1:$DM$1</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xVal>
          <c:yVal>
            <c:numRef>
              <c:f>'NCHS 1900-2015_Age-adj_Dth_Rts'!$B$3:$DM$3</c:f>
              <c:numCache>
                <c:formatCode>General</c:formatCode>
                <c:ptCount val="116"/>
                <c:pt idx="0">
                  <c:v>114.8</c:v>
                </c:pt>
                <c:pt idx="1">
                  <c:v>118.1</c:v>
                </c:pt>
                <c:pt idx="2">
                  <c:v>119.7</c:v>
                </c:pt>
                <c:pt idx="3">
                  <c:v>125.2</c:v>
                </c:pt>
                <c:pt idx="4">
                  <c:v>127.9</c:v>
                </c:pt>
                <c:pt idx="5">
                  <c:v>132.5</c:v>
                </c:pt>
                <c:pt idx="6">
                  <c:v>128.80000000000001</c:v>
                </c:pt>
                <c:pt idx="7">
                  <c:v>133</c:v>
                </c:pt>
                <c:pt idx="8">
                  <c:v>134.5</c:v>
                </c:pt>
                <c:pt idx="9">
                  <c:v>138.1</c:v>
                </c:pt>
                <c:pt idx="10">
                  <c:v>143.1</c:v>
                </c:pt>
                <c:pt idx="11">
                  <c:v>140.4</c:v>
                </c:pt>
                <c:pt idx="12">
                  <c:v>144.69999999999999</c:v>
                </c:pt>
                <c:pt idx="13">
                  <c:v>147.80000000000001</c:v>
                </c:pt>
                <c:pt idx="14">
                  <c:v>146.6</c:v>
                </c:pt>
                <c:pt idx="15">
                  <c:v>149.5</c:v>
                </c:pt>
                <c:pt idx="16">
                  <c:v>152.19999999999999</c:v>
                </c:pt>
                <c:pt idx="17">
                  <c:v>150.69999999999999</c:v>
                </c:pt>
                <c:pt idx="18">
                  <c:v>148.4</c:v>
                </c:pt>
                <c:pt idx="19">
                  <c:v>152.1</c:v>
                </c:pt>
                <c:pt idx="20">
                  <c:v>159</c:v>
                </c:pt>
                <c:pt idx="21">
                  <c:v>163.5</c:v>
                </c:pt>
                <c:pt idx="22">
                  <c:v>165.6</c:v>
                </c:pt>
                <c:pt idx="23">
                  <c:v>168.8</c:v>
                </c:pt>
                <c:pt idx="24">
                  <c:v>170.6</c:v>
                </c:pt>
                <c:pt idx="25">
                  <c:v>174.3</c:v>
                </c:pt>
                <c:pt idx="26">
                  <c:v>177.3</c:v>
                </c:pt>
                <c:pt idx="27">
                  <c:v>177.8</c:v>
                </c:pt>
                <c:pt idx="28">
                  <c:v>177.8</c:v>
                </c:pt>
                <c:pt idx="29">
                  <c:v>175.3</c:v>
                </c:pt>
                <c:pt idx="30">
                  <c:v>174.5</c:v>
                </c:pt>
                <c:pt idx="31">
                  <c:v>175.8</c:v>
                </c:pt>
                <c:pt idx="32">
                  <c:v>179.2</c:v>
                </c:pt>
                <c:pt idx="33">
                  <c:v>178.2</c:v>
                </c:pt>
                <c:pt idx="34">
                  <c:v>181.6</c:v>
                </c:pt>
                <c:pt idx="35">
                  <c:v>183.4</c:v>
                </c:pt>
                <c:pt idx="36">
                  <c:v>186.8</c:v>
                </c:pt>
                <c:pt idx="37">
                  <c:v>184.6</c:v>
                </c:pt>
                <c:pt idx="38">
                  <c:v>185.7</c:v>
                </c:pt>
                <c:pt idx="39">
                  <c:v>187.1</c:v>
                </c:pt>
                <c:pt idx="40">
                  <c:v>187.8</c:v>
                </c:pt>
                <c:pt idx="41">
                  <c:v>184.1</c:v>
                </c:pt>
                <c:pt idx="42">
                  <c:v>183.8</c:v>
                </c:pt>
                <c:pt idx="43">
                  <c:v>183.9</c:v>
                </c:pt>
                <c:pt idx="44">
                  <c:v>183.8</c:v>
                </c:pt>
                <c:pt idx="45">
                  <c:v>186.9</c:v>
                </c:pt>
                <c:pt idx="46">
                  <c:v>187.1</c:v>
                </c:pt>
                <c:pt idx="47">
                  <c:v>190.7</c:v>
                </c:pt>
                <c:pt idx="48">
                  <c:v>193.4</c:v>
                </c:pt>
                <c:pt idx="49">
                  <c:v>193.9</c:v>
                </c:pt>
                <c:pt idx="50">
                  <c:v>193.9</c:v>
                </c:pt>
                <c:pt idx="51">
                  <c:v>192</c:v>
                </c:pt>
                <c:pt idx="52">
                  <c:v>194.2</c:v>
                </c:pt>
                <c:pt idx="53">
                  <c:v>194.6</c:v>
                </c:pt>
                <c:pt idx="54">
                  <c:v>194.3</c:v>
                </c:pt>
                <c:pt idx="55">
                  <c:v>194.5</c:v>
                </c:pt>
                <c:pt idx="56">
                  <c:v>195.6</c:v>
                </c:pt>
                <c:pt idx="57">
                  <c:v>195.4</c:v>
                </c:pt>
                <c:pt idx="58">
                  <c:v>192</c:v>
                </c:pt>
                <c:pt idx="59">
                  <c:v>191.6</c:v>
                </c:pt>
                <c:pt idx="60">
                  <c:v>193.9</c:v>
                </c:pt>
                <c:pt idx="61">
                  <c:v>193.4</c:v>
                </c:pt>
                <c:pt idx="62">
                  <c:v>193.3</c:v>
                </c:pt>
                <c:pt idx="63">
                  <c:v>194.7</c:v>
                </c:pt>
                <c:pt idx="64">
                  <c:v>193.6</c:v>
                </c:pt>
                <c:pt idx="65">
                  <c:v>195.6</c:v>
                </c:pt>
                <c:pt idx="66">
                  <c:v>196.5</c:v>
                </c:pt>
                <c:pt idx="67">
                  <c:v>197.3</c:v>
                </c:pt>
                <c:pt idx="68">
                  <c:v>198.8</c:v>
                </c:pt>
                <c:pt idx="69">
                  <c:v>198.5</c:v>
                </c:pt>
                <c:pt idx="70">
                  <c:v>198.6</c:v>
                </c:pt>
                <c:pt idx="71">
                  <c:v>199.3</c:v>
                </c:pt>
                <c:pt idx="72">
                  <c:v>200.3</c:v>
                </c:pt>
                <c:pt idx="73">
                  <c:v>200</c:v>
                </c:pt>
                <c:pt idx="74">
                  <c:v>201.5</c:v>
                </c:pt>
                <c:pt idx="75">
                  <c:v>200.1</c:v>
                </c:pt>
                <c:pt idx="76">
                  <c:v>202.5</c:v>
                </c:pt>
                <c:pt idx="77">
                  <c:v>203.5</c:v>
                </c:pt>
                <c:pt idx="78">
                  <c:v>204.9</c:v>
                </c:pt>
                <c:pt idx="79">
                  <c:v>204</c:v>
                </c:pt>
                <c:pt idx="80">
                  <c:v>207.9</c:v>
                </c:pt>
                <c:pt idx="81">
                  <c:v>206.4</c:v>
                </c:pt>
                <c:pt idx="82">
                  <c:v>208.3</c:v>
                </c:pt>
                <c:pt idx="83">
                  <c:v>209.1</c:v>
                </c:pt>
                <c:pt idx="84">
                  <c:v>210.8</c:v>
                </c:pt>
                <c:pt idx="85">
                  <c:v>211.3</c:v>
                </c:pt>
                <c:pt idx="86">
                  <c:v>211.5</c:v>
                </c:pt>
                <c:pt idx="87">
                  <c:v>211.7</c:v>
                </c:pt>
                <c:pt idx="88">
                  <c:v>212.5</c:v>
                </c:pt>
                <c:pt idx="89">
                  <c:v>214.2</c:v>
                </c:pt>
                <c:pt idx="90">
                  <c:v>216</c:v>
                </c:pt>
                <c:pt idx="91">
                  <c:v>215.2</c:v>
                </c:pt>
                <c:pt idx="92">
                  <c:v>213.5</c:v>
                </c:pt>
                <c:pt idx="93">
                  <c:v>213.5</c:v>
                </c:pt>
                <c:pt idx="94">
                  <c:v>211.7</c:v>
                </c:pt>
                <c:pt idx="95">
                  <c:v>209.8</c:v>
                </c:pt>
                <c:pt idx="96">
                  <c:v>206.7</c:v>
                </c:pt>
                <c:pt idx="97">
                  <c:v>203.5</c:v>
                </c:pt>
                <c:pt idx="98">
                  <c:v>200.7</c:v>
                </c:pt>
                <c:pt idx="99">
                  <c:v>200.8</c:v>
                </c:pt>
                <c:pt idx="100">
                  <c:v>199.6</c:v>
                </c:pt>
                <c:pt idx="101">
                  <c:v>196.5</c:v>
                </c:pt>
                <c:pt idx="102">
                  <c:v>194.3</c:v>
                </c:pt>
                <c:pt idx="103">
                  <c:v>190.9</c:v>
                </c:pt>
                <c:pt idx="104">
                  <c:v>186.8</c:v>
                </c:pt>
                <c:pt idx="105">
                  <c:v>185.1</c:v>
                </c:pt>
                <c:pt idx="106">
                  <c:v>181.8</c:v>
                </c:pt>
                <c:pt idx="107">
                  <c:v>179.3</c:v>
                </c:pt>
                <c:pt idx="108">
                  <c:v>176.4</c:v>
                </c:pt>
                <c:pt idx="109">
                  <c:v>173.5</c:v>
                </c:pt>
                <c:pt idx="110">
                  <c:v>172.8</c:v>
                </c:pt>
                <c:pt idx="111">
                  <c:v>169</c:v>
                </c:pt>
                <c:pt idx="112">
                  <c:v>166.5</c:v>
                </c:pt>
                <c:pt idx="113">
                  <c:v>163.19999999999999</c:v>
                </c:pt>
                <c:pt idx="114">
                  <c:v>161.19999999999999</c:v>
                </c:pt>
                <c:pt idx="115">
                  <c:v>158.5</c:v>
                </c:pt>
              </c:numCache>
            </c:numRef>
          </c:yVal>
          <c:smooth val="1"/>
          <c:extLst xmlns:c16r2="http://schemas.microsoft.com/office/drawing/2015/06/chart">
            <c:ext xmlns:c16="http://schemas.microsoft.com/office/drawing/2014/chart" uri="{C3380CC4-5D6E-409C-BE32-E72D297353CC}">
              <c16:uniqueId val="{00000001-B962-4C04-9C67-C7594BAD9D98}"/>
            </c:ext>
          </c:extLst>
        </c:ser>
        <c:ser>
          <c:idx val="2"/>
          <c:order val="2"/>
          <c:tx>
            <c:strRef>
              <c:f>'NCHS 1900-2015_Age-adj_Dth_Rts'!$A$4</c:f>
              <c:strCache>
                <c:ptCount val="1"/>
                <c:pt idx="0">
                  <c:v>Heart Disease</c:v>
                </c:pt>
              </c:strCache>
            </c:strRef>
          </c:tx>
          <c:spPr>
            <a:ln w="57150" cap="rnd">
              <a:solidFill>
                <a:schemeClr val="accent3"/>
              </a:solidFill>
              <a:round/>
            </a:ln>
            <a:effectLst/>
          </c:spPr>
          <c:marker>
            <c:symbol val="none"/>
          </c:marker>
          <c:xVal>
            <c:numRef>
              <c:f>'NCHS 1900-2015_Age-adj_Dth_Rts'!$B$1:$DM$1</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xVal>
          <c:yVal>
            <c:numRef>
              <c:f>'NCHS 1900-2015_Age-adj_Dth_Rts'!$B$4:$DM$4</c:f>
              <c:numCache>
                <c:formatCode>General</c:formatCode>
                <c:ptCount val="116"/>
                <c:pt idx="0">
                  <c:v>265.39999999999998</c:v>
                </c:pt>
                <c:pt idx="1">
                  <c:v>272.60000000000002</c:v>
                </c:pt>
                <c:pt idx="2">
                  <c:v>285.2</c:v>
                </c:pt>
                <c:pt idx="3">
                  <c:v>304.5</c:v>
                </c:pt>
                <c:pt idx="4">
                  <c:v>331.5</c:v>
                </c:pt>
                <c:pt idx="5">
                  <c:v>327.8</c:v>
                </c:pt>
                <c:pt idx="6">
                  <c:v>325.5</c:v>
                </c:pt>
                <c:pt idx="7">
                  <c:v>356.5</c:v>
                </c:pt>
                <c:pt idx="8">
                  <c:v>328.6</c:v>
                </c:pt>
                <c:pt idx="9">
                  <c:v>329.2</c:v>
                </c:pt>
                <c:pt idx="10">
                  <c:v>345.1</c:v>
                </c:pt>
                <c:pt idx="11">
                  <c:v>341.8</c:v>
                </c:pt>
                <c:pt idx="12">
                  <c:v>346</c:v>
                </c:pt>
                <c:pt idx="13">
                  <c:v>337.9</c:v>
                </c:pt>
                <c:pt idx="14">
                  <c:v>346.4</c:v>
                </c:pt>
                <c:pt idx="15">
                  <c:v>361.5</c:v>
                </c:pt>
                <c:pt idx="16">
                  <c:v>373.3</c:v>
                </c:pt>
                <c:pt idx="17">
                  <c:v>377.9</c:v>
                </c:pt>
                <c:pt idx="18">
                  <c:v>366.2</c:v>
                </c:pt>
                <c:pt idx="19">
                  <c:v>335.7</c:v>
                </c:pt>
                <c:pt idx="20">
                  <c:v>375</c:v>
                </c:pt>
                <c:pt idx="21">
                  <c:v>366.2</c:v>
                </c:pt>
                <c:pt idx="22">
                  <c:v>392.1</c:v>
                </c:pt>
                <c:pt idx="23">
                  <c:v>410.3</c:v>
                </c:pt>
                <c:pt idx="24">
                  <c:v>410.5</c:v>
                </c:pt>
                <c:pt idx="25">
                  <c:v>433.8</c:v>
                </c:pt>
                <c:pt idx="26">
                  <c:v>465.7</c:v>
                </c:pt>
                <c:pt idx="27">
                  <c:v>448.8</c:v>
                </c:pt>
                <c:pt idx="28">
                  <c:v>478.9</c:v>
                </c:pt>
                <c:pt idx="29">
                  <c:v>476.2</c:v>
                </c:pt>
                <c:pt idx="30">
                  <c:v>467.9</c:v>
                </c:pt>
                <c:pt idx="31">
                  <c:v>459.6</c:v>
                </c:pt>
                <c:pt idx="32">
                  <c:v>482.8</c:v>
                </c:pt>
                <c:pt idx="33">
                  <c:v>483.8</c:v>
                </c:pt>
                <c:pt idx="34">
                  <c:v>502.9</c:v>
                </c:pt>
                <c:pt idx="35">
                  <c:v>506.8</c:v>
                </c:pt>
                <c:pt idx="36">
                  <c:v>546.20000000000005</c:v>
                </c:pt>
                <c:pt idx="37">
                  <c:v>538.79999999999995</c:v>
                </c:pt>
                <c:pt idx="38">
                  <c:v>528.9</c:v>
                </c:pt>
                <c:pt idx="39">
                  <c:v>534.5</c:v>
                </c:pt>
                <c:pt idx="40">
                  <c:v>558.5</c:v>
                </c:pt>
                <c:pt idx="41">
                  <c:v>537.9</c:v>
                </c:pt>
                <c:pt idx="42">
                  <c:v>531.70000000000005</c:v>
                </c:pt>
                <c:pt idx="43">
                  <c:v>567.5</c:v>
                </c:pt>
                <c:pt idx="44">
                  <c:v>541.1</c:v>
                </c:pt>
                <c:pt idx="45">
                  <c:v>533.20000000000005</c:v>
                </c:pt>
                <c:pt idx="46">
                  <c:v>527.70000000000005</c:v>
                </c:pt>
                <c:pt idx="47">
                  <c:v>552.5</c:v>
                </c:pt>
                <c:pt idx="48">
                  <c:v>549</c:v>
                </c:pt>
                <c:pt idx="49">
                  <c:v>581</c:v>
                </c:pt>
                <c:pt idx="50">
                  <c:v>588.79999999999995</c:v>
                </c:pt>
                <c:pt idx="51">
                  <c:v>577.9</c:v>
                </c:pt>
                <c:pt idx="52">
                  <c:v>568.79999999999995</c:v>
                </c:pt>
                <c:pt idx="53">
                  <c:v>570.1</c:v>
                </c:pt>
                <c:pt idx="54">
                  <c:v>544.6</c:v>
                </c:pt>
                <c:pt idx="55">
                  <c:v>556.70000000000005</c:v>
                </c:pt>
                <c:pt idx="56">
                  <c:v>560.6</c:v>
                </c:pt>
                <c:pt idx="57">
                  <c:v>568.5</c:v>
                </c:pt>
                <c:pt idx="58">
                  <c:v>563.6</c:v>
                </c:pt>
                <c:pt idx="59">
                  <c:v>552.1</c:v>
                </c:pt>
                <c:pt idx="60">
                  <c:v>559</c:v>
                </c:pt>
                <c:pt idx="61">
                  <c:v>545.29999999999995</c:v>
                </c:pt>
                <c:pt idx="62">
                  <c:v>556.9</c:v>
                </c:pt>
                <c:pt idx="63">
                  <c:v>563.4</c:v>
                </c:pt>
                <c:pt idx="64">
                  <c:v>543.29999999999995</c:v>
                </c:pt>
                <c:pt idx="65">
                  <c:v>542.5</c:v>
                </c:pt>
                <c:pt idx="66">
                  <c:v>541.20000000000005</c:v>
                </c:pt>
                <c:pt idx="67">
                  <c:v>524.70000000000005</c:v>
                </c:pt>
                <c:pt idx="68">
                  <c:v>531</c:v>
                </c:pt>
                <c:pt idx="69">
                  <c:v>516.79999999999995</c:v>
                </c:pt>
                <c:pt idx="70">
                  <c:v>492.7</c:v>
                </c:pt>
                <c:pt idx="71">
                  <c:v>492.9</c:v>
                </c:pt>
                <c:pt idx="72">
                  <c:v>490.2</c:v>
                </c:pt>
                <c:pt idx="73">
                  <c:v>482</c:v>
                </c:pt>
                <c:pt idx="74">
                  <c:v>458.8</c:v>
                </c:pt>
                <c:pt idx="75">
                  <c:v>431.2</c:v>
                </c:pt>
                <c:pt idx="76">
                  <c:v>426.9</c:v>
                </c:pt>
                <c:pt idx="77">
                  <c:v>413.7</c:v>
                </c:pt>
                <c:pt idx="78">
                  <c:v>409.9</c:v>
                </c:pt>
                <c:pt idx="79">
                  <c:v>401.6</c:v>
                </c:pt>
                <c:pt idx="80">
                  <c:v>412.1</c:v>
                </c:pt>
                <c:pt idx="81">
                  <c:v>397</c:v>
                </c:pt>
                <c:pt idx="82">
                  <c:v>389</c:v>
                </c:pt>
                <c:pt idx="83">
                  <c:v>388.9</c:v>
                </c:pt>
                <c:pt idx="84">
                  <c:v>378.8</c:v>
                </c:pt>
                <c:pt idx="85">
                  <c:v>375</c:v>
                </c:pt>
                <c:pt idx="86">
                  <c:v>365.1</c:v>
                </c:pt>
                <c:pt idx="87">
                  <c:v>355.9</c:v>
                </c:pt>
                <c:pt idx="88">
                  <c:v>352.5</c:v>
                </c:pt>
                <c:pt idx="89">
                  <c:v>332</c:v>
                </c:pt>
                <c:pt idx="90">
                  <c:v>321.8</c:v>
                </c:pt>
                <c:pt idx="91">
                  <c:v>313.8</c:v>
                </c:pt>
                <c:pt idx="92">
                  <c:v>306.10000000000002</c:v>
                </c:pt>
                <c:pt idx="93">
                  <c:v>309.89999999999998</c:v>
                </c:pt>
                <c:pt idx="94">
                  <c:v>299.7</c:v>
                </c:pt>
                <c:pt idx="95">
                  <c:v>296.3</c:v>
                </c:pt>
                <c:pt idx="96">
                  <c:v>288.3</c:v>
                </c:pt>
                <c:pt idx="97">
                  <c:v>280.39999999999998</c:v>
                </c:pt>
                <c:pt idx="98">
                  <c:v>272.39999999999998</c:v>
                </c:pt>
                <c:pt idx="99">
                  <c:v>266.5</c:v>
                </c:pt>
                <c:pt idx="100">
                  <c:v>257.60000000000002</c:v>
                </c:pt>
                <c:pt idx="101">
                  <c:v>249.5</c:v>
                </c:pt>
                <c:pt idx="102">
                  <c:v>244.6</c:v>
                </c:pt>
                <c:pt idx="103">
                  <c:v>236.3</c:v>
                </c:pt>
                <c:pt idx="104">
                  <c:v>221.6</c:v>
                </c:pt>
                <c:pt idx="105">
                  <c:v>216.8</c:v>
                </c:pt>
                <c:pt idx="106">
                  <c:v>205.5</c:v>
                </c:pt>
                <c:pt idx="107">
                  <c:v>196.1</c:v>
                </c:pt>
                <c:pt idx="108">
                  <c:v>192.1</c:v>
                </c:pt>
                <c:pt idx="109">
                  <c:v>182.8</c:v>
                </c:pt>
                <c:pt idx="110">
                  <c:v>179.1</c:v>
                </c:pt>
                <c:pt idx="111">
                  <c:v>173.7</c:v>
                </c:pt>
                <c:pt idx="112">
                  <c:v>170.5</c:v>
                </c:pt>
                <c:pt idx="113">
                  <c:v>169.8</c:v>
                </c:pt>
                <c:pt idx="114">
                  <c:v>167</c:v>
                </c:pt>
                <c:pt idx="115">
                  <c:v>168.5</c:v>
                </c:pt>
              </c:numCache>
            </c:numRef>
          </c:yVal>
          <c:smooth val="1"/>
          <c:extLst xmlns:c16r2="http://schemas.microsoft.com/office/drawing/2015/06/chart">
            <c:ext xmlns:c16="http://schemas.microsoft.com/office/drawing/2014/chart" uri="{C3380CC4-5D6E-409C-BE32-E72D297353CC}">
              <c16:uniqueId val="{00000002-B962-4C04-9C67-C7594BAD9D98}"/>
            </c:ext>
          </c:extLst>
        </c:ser>
        <c:ser>
          <c:idx val="3"/>
          <c:order val="3"/>
          <c:tx>
            <c:strRef>
              <c:f>'NCHS 1900-2015_Age-adj_Dth_Rts'!$A$5</c:f>
              <c:strCache>
                <c:ptCount val="1"/>
                <c:pt idx="0">
                  <c:v>Influenza and Pneumonia</c:v>
                </c:pt>
              </c:strCache>
            </c:strRef>
          </c:tx>
          <c:spPr>
            <a:ln w="57150" cap="rnd">
              <a:solidFill>
                <a:schemeClr val="accent4"/>
              </a:solidFill>
              <a:round/>
            </a:ln>
            <a:effectLst/>
          </c:spPr>
          <c:marker>
            <c:symbol val="none"/>
          </c:marker>
          <c:xVal>
            <c:numRef>
              <c:f>'NCHS 1900-2015_Age-adj_Dth_Rts'!$B$1:$DM$1</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xVal>
          <c:yVal>
            <c:numRef>
              <c:f>'NCHS 1900-2015_Age-adj_Dth_Rts'!$B$5:$DM$5</c:f>
              <c:numCache>
                <c:formatCode>General</c:formatCode>
                <c:ptCount val="116"/>
                <c:pt idx="0">
                  <c:v>297.5</c:v>
                </c:pt>
                <c:pt idx="1">
                  <c:v>312.89999999999998</c:v>
                </c:pt>
                <c:pt idx="2">
                  <c:v>219.3</c:v>
                </c:pt>
                <c:pt idx="3">
                  <c:v>251.1</c:v>
                </c:pt>
                <c:pt idx="4">
                  <c:v>291.2</c:v>
                </c:pt>
                <c:pt idx="5">
                  <c:v>257.8</c:v>
                </c:pt>
                <c:pt idx="6">
                  <c:v>222.5</c:v>
                </c:pt>
                <c:pt idx="7">
                  <c:v>285.39999999999998</c:v>
                </c:pt>
                <c:pt idx="8">
                  <c:v>234.6</c:v>
                </c:pt>
                <c:pt idx="9">
                  <c:v>221.2</c:v>
                </c:pt>
                <c:pt idx="10">
                  <c:v>238.4</c:v>
                </c:pt>
                <c:pt idx="11">
                  <c:v>234.1</c:v>
                </c:pt>
                <c:pt idx="12">
                  <c:v>213.7</c:v>
                </c:pt>
                <c:pt idx="13">
                  <c:v>214.8</c:v>
                </c:pt>
                <c:pt idx="14">
                  <c:v>202.4</c:v>
                </c:pt>
                <c:pt idx="15">
                  <c:v>238.1</c:v>
                </c:pt>
                <c:pt idx="16">
                  <c:v>278.5</c:v>
                </c:pt>
                <c:pt idx="17">
                  <c:v>267</c:v>
                </c:pt>
                <c:pt idx="18">
                  <c:v>612.4</c:v>
                </c:pt>
                <c:pt idx="19">
                  <c:v>270.89999999999998</c:v>
                </c:pt>
                <c:pt idx="20">
                  <c:v>279.2</c:v>
                </c:pt>
                <c:pt idx="21">
                  <c:v>153.1</c:v>
                </c:pt>
                <c:pt idx="22">
                  <c:v>207.6</c:v>
                </c:pt>
                <c:pt idx="23">
                  <c:v>253</c:v>
                </c:pt>
                <c:pt idx="24">
                  <c:v>182</c:v>
                </c:pt>
                <c:pt idx="25">
                  <c:v>198.1</c:v>
                </c:pt>
                <c:pt idx="26">
                  <c:v>233</c:v>
                </c:pt>
                <c:pt idx="27">
                  <c:v>164</c:v>
                </c:pt>
                <c:pt idx="28">
                  <c:v>236.4</c:v>
                </c:pt>
                <c:pt idx="29">
                  <c:v>247.5</c:v>
                </c:pt>
                <c:pt idx="30">
                  <c:v>159.80000000000001</c:v>
                </c:pt>
                <c:pt idx="31">
                  <c:v>170.2</c:v>
                </c:pt>
                <c:pt idx="32">
                  <c:v>180</c:v>
                </c:pt>
                <c:pt idx="33">
                  <c:v>156.5</c:v>
                </c:pt>
                <c:pt idx="34">
                  <c:v>152.9</c:v>
                </c:pt>
                <c:pt idx="35">
                  <c:v>163.80000000000001</c:v>
                </c:pt>
                <c:pt idx="36">
                  <c:v>186.7</c:v>
                </c:pt>
                <c:pt idx="37">
                  <c:v>181.8</c:v>
                </c:pt>
                <c:pt idx="38">
                  <c:v>124.3</c:v>
                </c:pt>
                <c:pt idx="39">
                  <c:v>124.4</c:v>
                </c:pt>
                <c:pt idx="40">
                  <c:v>117.6</c:v>
                </c:pt>
                <c:pt idx="41">
                  <c:v>104.6</c:v>
                </c:pt>
                <c:pt idx="42">
                  <c:v>84.7</c:v>
                </c:pt>
                <c:pt idx="43">
                  <c:v>101.7</c:v>
                </c:pt>
                <c:pt idx="44">
                  <c:v>94.7</c:v>
                </c:pt>
                <c:pt idx="45">
                  <c:v>74.900000000000006</c:v>
                </c:pt>
                <c:pt idx="46">
                  <c:v>69.900000000000006</c:v>
                </c:pt>
                <c:pt idx="47">
                  <c:v>65.900000000000006</c:v>
                </c:pt>
                <c:pt idx="48">
                  <c:v>58</c:v>
                </c:pt>
                <c:pt idx="49">
                  <c:v>45.1</c:v>
                </c:pt>
                <c:pt idx="50">
                  <c:v>48.1</c:v>
                </c:pt>
                <c:pt idx="51">
                  <c:v>47.4</c:v>
                </c:pt>
                <c:pt idx="52">
                  <c:v>43.1</c:v>
                </c:pt>
                <c:pt idx="53">
                  <c:v>49.2</c:v>
                </c:pt>
                <c:pt idx="54">
                  <c:v>36.200000000000003</c:v>
                </c:pt>
                <c:pt idx="55">
                  <c:v>39.200000000000003</c:v>
                </c:pt>
                <c:pt idx="56">
                  <c:v>40.799999999999997</c:v>
                </c:pt>
                <c:pt idx="57">
                  <c:v>50.3</c:v>
                </c:pt>
                <c:pt idx="58">
                  <c:v>47.4</c:v>
                </c:pt>
                <c:pt idx="59">
                  <c:v>44.3</c:v>
                </c:pt>
                <c:pt idx="60">
                  <c:v>53.7</c:v>
                </c:pt>
                <c:pt idx="61">
                  <c:v>43.4</c:v>
                </c:pt>
                <c:pt idx="62">
                  <c:v>47.1</c:v>
                </c:pt>
                <c:pt idx="63">
                  <c:v>55.6</c:v>
                </c:pt>
                <c:pt idx="64">
                  <c:v>45.4</c:v>
                </c:pt>
                <c:pt idx="65">
                  <c:v>46.8</c:v>
                </c:pt>
                <c:pt idx="66">
                  <c:v>47.9</c:v>
                </c:pt>
                <c:pt idx="67">
                  <c:v>42.2</c:v>
                </c:pt>
                <c:pt idx="68">
                  <c:v>52.8</c:v>
                </c:pt>
                <c:pt idx="69">
                  <c:v>47.9</c:v>
                </c:pt>
                <c:pt idx="70">
                  <c:v>41.7</c:v>
                </c:pt>
                <c:pt idx="71">
                  <c:v>38.4</c:v>
                </c:pt>
                <c:pt idx="72">
                  <c:v>41.3</c:v>
                </c:pt>
                <c:pt idx="73">
                  <c:v>41.2</c:v>
                </c:pt>
                <c:pt idx="74">
                  <c:v>35.5</c:v>
                </c:pt>
                <c:pt idx="75">
                  <c:v>34.9</c:v>
                </c:pt>
                <c:pt idx="76">
                  <c:v>38.799999999999997</c:v>
                </c:pt>
                <c:pt idx="77">
                  <c:v>31</c:v>
                </c:pt>
                <c:pt idx="78">
                  <c:v>34.5</c:v>
                </c:pt>
                <c:pt idx="79">
                  <c:v>26.1</c:v>
                </c:pt>
                <c:pt idx="80">
                  <c:v>31.4</c:v>
                </c:pt>
                <c:pt idx="81">
                  <c:v>30</c:v>
                </c:pt>
                <c:pt idx="82">
                  <c:v>26.5</c:v>
                </c:pt>
                <c:pt idx="83">
                  <c:v>29.8</c:v>
                </c:pt>
                <c:pt idx="84">
                  <c:v>30.6</c:v>
                </c:pt>
                <c:pt idx="85">
                  <c:v>34.5</c:v>
                </c:pt>
                <c:pt idx="86">
                  <c:v>34.799999999999997</c:v>
                </c:pt>
                <c:pt idx="87">
                  <c:v>33.799999999999997</c:v>
                </c:pt>
                <c:pt idx="88">
                  <c:v>37.299999999999997</c:v>
                </c:pt>
                <c:pt idx="89">
                  <c:v>35.9</c:v>
                </c:pt>
                <c:pt idx="90">
                  <c:v>36.799999999999997</c:v>
                </c:pt>
                <c:pt idx="91">
                  <c:v>34.9</c:v>
                </c:pt>
                <c:pt idx="92">
                  <c:v>33.1</c:v>
                </c:pt>
                <c:pt idx="93">
                  <c:v>35.200000000000003</c:v>
                </c:pt>
                <c:pt idx="94">
                  <c:v>33.9</c:v>
                </c:pt>
                <c:pt idx="95">
                  <c:v>33.799999999999997</c:v>
                </c:pt>
                <c:pt idx="96">
                  <c:v>33.200000000000003</c:v>
                </c:pt>
                <c:pt idx="97">
                  <c:v>33.6</c:v>
                </c:pt>
                <c:pt idx="98">
                  <c:v>34.6</c:v>
                </c:pt>
                <c:pt idx="99">
                  <c:v>23.5</c:v>
                </c:pt>
                <c:pt idx="100">
                  <c:v>23.7</c:v>
                </c:pt>
                <c:pt idx="101">
                  <c:v>22.2</c:v>
                </c:pt>
                <c:pt idx="102">
                  <c:v>23.2</c:v>
                </c:pt>
                <c:pt idx="103">
                  <c:v>22.6</c:v>
                </c:pt>
                <c:pt idx="104">
                  <c:v>20.399999999999999</c:v>
                </c:pt>
                <c:pt idx="105">
                  <c:v>21</c:v>
                </c:pt>
                <c:pt idx="106">
                  <c:v>18.399999999999999</c:v>
                </c:pt>
                <c:pt idx="107">
                  <c:v>16.8</c:v>
                </c:pt>
                <c:pt idx="108">
                  <c:v>17.600000000000001</c:v>
                </c:pt>
                <c:pt idx="109">
                  <c:v>16.5</c:v>
                </c:pt>
                <c:pt idx="110">
                  <c:v>15.1</c:v>
                </c:pt>
                <c:pt idx="111">
                  <c:v>15.7</c:v>
                </c:pt>
                <c:pt idx="112">
                  <c:v>14.5</c:v>
                </c:pt>
                <c:pt idx="113">
                  <c:v>15.9</c:v>
                </c:pt>
                <c:pt idx="114">
                  <c:v>15.1</c:v>
                </c:pt>
                <c:pt idx="115">
                  <c:v>15.2</c:v>
                </c:pt>
              </c:numCache>
            </c:numRef>
          </c:yVal>
          <c:smooth val="1"/>
          <c:extLst xmlns:c16r2="http://schemas.microsoft.com/office/drawing/2015/06/chart">
            <c:ext xmlns:c16="http://schemas.microsoft.com/office/drawing/2014/chart" uri="{C3380CC4-5D6E-409C-BE32-E72D297353CC}">
              <c16:uniqueId val="{00000003-B962-4C04-9C67-C7594BAD9D98}"/>
            </c:ext>
          </c:extLst>
        </c:ser>
        <c:ser>
          <c:idx val="4"/>
          <c:order val="4"/>
          <c:tx>
            <c:strRef>
              <c:f>'NCHS 1900-2015_Age-adj_Dth_Rts'!$A$6</c:f>
              <c:strCache>
                <c:ptCount val="1"/>
                <c:pt idx="0">
                  <c:v>Stroke</c:v>
                </c:pt>
              </c:strCache>
            </c:strRef>
          </c:tx>
          <c:spPr>
            <a:ln w="57150" cap="rnd">
              <a:solidFill>
                <a:schemeClr val="accent5"/>
              </a:solidFill>
              <a:round/>
            </a:ln>
            <a:effectLst/>
          </c:spPr>
          <c:marker>
            <c:symbol val="none"/>
          </c:marker>
          <c:xVal>
            <c:numRef>
              <c:f>'NCHS 1900-2015_Age-adj_Dth_Rts'!$B$1:$DM$1</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xVal>
          <c:yVal>
            <c:numRef>
              <c:f>'NCHS 1900-2015_Age-adj_Dth_Rts'!$B$6:$DM$6</c:f>
              <c:numCache>
                <c:formatCode>General</c:formatCode>
                <c:ptCount val="116"/>
                <c:pt idx="0">
                  <c:v>244.2</c:v>
                </c:pt>
                <c:pt idx="1">
                  <c:v>243.6</c:v>
                </c:pt>
                <c:pt idx="2">
                  <c:v>237.8</c:v>
                </c:pt>
                <c:pt idx="3">
                  <c:v>244.6</c:v>
                </c:pt>
                <c:pt idx="4">
                  <c:v>255.2</c:v>
                </c:pt>
                <c:pt idx="5">
                  <c:v>247.3</c:v>
                </c:pt>
                <c:pt idx="6">
                  <c:v>245.9</c:v>
                </c:pt>
                <c:pt idx="7">
                  <c:v>261.8</c:v>
                </c:pt>
                <c:pt idx="8">
                  <c:v>239</c:v>
                </c:pt>
                <c:pt idx="9">
                  <c:v>237.5</c:v>
                </c:pt>
                <c:pt idx="10">
                  <c:v>238.5</c:v>
                </c:pt>
                <c:pt idx="11">
                  <c:v>230.2</c:v>
                </c:pt>
                <c:pt idx="12">
                  <c:v>228.7</c:v>
                </c:pt>
                <c:pt idx="13">
                  <c:v>226.9</c:v>
                </c:pt>
                <c:pt idx="14">
                  <c:v>231.3</c:v>
                </c:pt>
                <c:pt idx="15">
                  <c:v>234.5</c:v>
                </c:pt>
                <c:pt idx="16">
                  <c:v>235.7</c:v>
                </c:pt>
                <c:pt idx="17">
                  <c:v>238.2</c:v>
                </c:pt>
                <c:pt idx="18">
                  <c:v>228</c:v>
                </c:pt>
                <c:pt idx="19">
                  <c:v>225.6</c:v>
                </c:pt>
                <c:pt idx="20">
                  <c:v>238.5</c:v>
                </c:pt>
                <c:pt idx="21">
                  <c:v>230.1</c:v>
                </c:pt>
                <c:pt idx="22">
                  <c:v>238.9</c:v>
                </c:pt>
                <c:pt idx="23">
                  <c:v>245.6</c:v>
                </c:pt>
                <c:pt idx="24">
                  <c:v>246.4</c:v>
                </c:pt>
                <c:pt idx="25">
                  <c:v>227.9</c:v>
                </c:pt>
                <c:pt idx="26">
                  <c:v>228.2</c:v>
                </c:pt>
                <c:pt idx="27">
                  <c:v>216.3</c:v>
                </c:pt>
                <c:pt idx="28">
                  <c:v>223.4</c:v>
                </c:pt>
                <c:pt idx="29">
                  <c:v>213.3</c:v>
                </c:pt>
                <c:pt idx="30">
                  <c:v>203.9</c:v>
                </c:pt>
                <c:pt idx="31">
                  <c:v>195</c:v>
                </c:pt>
                <c:pt idx="32">
                  <c:v>194.4</c:v>
                </c:pt>
                <c:pt idx="33">
                  <c:v>185</c:v>
                </c:pt>
                <c:pt idx="34">
                  <c:v>184.5</c:v>
                </c:pt>
                <c:pt idx="35">
                  <c:v>181.2</c:v>
                </c:pt>
                <c:pt idx="36">
                  <c:v>189.8</c:v>
                </c:pt>
                <c:pt idx="37">
                  <c:v>176.6</c:v>
                </c:pt>
                <c:pt idx="38">
                  <c:v>171.4</c:v>
                </c:pt>
                <c:pt idx="39">
                  <c:v>173.2</c:v>
                </c:pt>
                <c:pt idx="40">
                  <c:v>177.2</c:v>
                </c:pt>
                <c:pt idx="41">
                  <c:v>169.4</c:v>
                </c:pt>
                <c:pt idx="42">
                  <c:v>166.8</c:v>
                </c:pt>
                <c:pt idx="43">
                  <c:v>173.3</c:v>
                </c:pt>
                <c:pt idx="44">
                  <c:v>164.4</c:v>
                </c:pt>
                <c:pt idx="45">
                  <c:v>166.7</c:v>
                </c:pt>
                <c:pt idx="46">
                  <c:v>158.80000000000001</c:v>
                </c:pt>
                <c:pt idx="47">
                  <c:v>161.30000000000001</c:v>
                </c:pt>
                <c:pt idx="48">
                  <c:v>157.4</c:v>
                </c:pt>
                <c:pt idx="49">
                  <c:v>176.2</c:v>
                </c:pt>
                <c:pt idx="50">
                  <c:v>180.7</c:v>
                </c:pt>
                <c:pt idx="51">
                  <c:v>181.4</c:v>
                </c:pt>
                <c:pt idx="52">
                  <c:v>180.2</c:v>
                </c:pt>
                <c:pt idx="53">
                  <c:v>179.2</c:v>
                </c:pt>
                <c:pt idx="54">
                  <c:v>173.4</c:v>
                </c:pt>
                <c:pt idx="55">
                  <c:v>177.3</c:v>
                </c:pt>
                <c:pt idx="56">
                  <c:v>177.4</c:v>
                </c:pt>
                <c:pt idx="57">
                  <c:v>183</c:v>
                </c:pt>
                <c:pt idx="58">
                  <c:v>183</c:v>
                </c:pt>
                <c:pt idx="59">
                  <c:v>179</c:v>
                </c:pt>
                <c:pt idx="60">
                  <c:v>177.9</c:v>
                </c:pt>
                <c:pt idx="61">
                  <c:v>173.1</c:v>
                </c:pt>
                <c:pt idx="62">
                  <c:v>174</c:v>
                </c:pt>
                <c:pt idx="63">
                  <c:v>173.9</c:v>
                </c:pt>
                <c:pt idx="64">
                  <c:v>167</c:v>
                </c:pt>
                <c:pt idx="65">
                  <c:v>166.4</c:v>
                </c:pt>
                <c:pt idx="66">
                  <c:v>165.8</c:v>
                </c:pt>
                <c:pt idx="67">
                  <c:v>159.30000000000001</c:v>
                </c:pt>
                <c:pt idx="68">
                  <c:v>162.5</c:v>
                </c:pt>
                <c:pt idx="69">
                  <c:v>155.4</c:v>
                </c:pt>
                <c:pt idx="70">
                  <c:v>147.69999999999999</c:v>
                </c:pt>
                <c:pt idx="71">
                  <c:v>147.6</c:v>
                </c:pt>
                <c:pt idx="72">
                  <c:v>147.30000000000001</c:v>
                </c:pt>
                <c:pt idx="73">
                  <c:v>145.19999999999999</c:v>
                </c:pt>
                <c:pt idx="74">
                  <c:v>136.80000000000001</c:v>
                </c:pt>
                <c:pt idx="75">
                  <c:v>123.5</c:v>
                </c:pt>
                <c:pt idx="76">
                  <c:v>117.4</c:v>
                </c:pt>
                <c:pt idx="77">
                  <c:v>110.4</c:v>
                </c:pt>
                <c:pt idx="78">
                  <c:v>103.7</c:v>
                </c:pt>
                <c:pt idx="79">
                  <c:v>97.3</c:v>
                </c:pt>
                <c:pt idx="80">
                  <c:v>96.4</c:v>
                </c:pt>
                <c:pt idx="81">
                  <c:v>89.7</c:v>
                </c:pt>
                <c:pt idx="82">
                  <c:v>84.4</c:v>
                </c:pt>
                <c:pt idx="83">
                  <c:v>81.400000000000006</c:v>
                </c:pt>
                <c:pt idx="84">
                  <c:v>78.900000000000006</c:v>
                </c:pt>
                <c:pt idx="85">
                  <c:v>76.599999999999994</c:v>
                </c:pt>
                <c:pt idx="86">
                  <c:v>73.3</c:v>
                </c:pt>
                <c:pt idx="87">
                  <c:v>71.8</c:v>
                </c:pt>
                <c:pt idx="88">
                  <c:v>70.8</c:v>
                </c:pt>
                <c:pt idx="89">
                  <c:v>67.099999999999994</c:v>
                </c:pt>
                <c:pt idx="90">
                  <c:v>65.5</c:v>
                </c:pt>
                <c:pt idx="91">
                  <c:v>63.1</c:v>
                </c:pt>
                <c:pt idx="92">
                  <c:v>61.6</c:v>
                </c:pt>
                <c:pt idx="93">
                  <c:v>62.9</c:v>
                </c:pt>
                <c:pt idx="94">
                  <c:v>62.8</c:v>
                </c:pt>
                <c:pt idx="95">
                  <c:v>63.3</c:v>
                </c:pt>
                <c:pt idx="96">
                  <c:v>62.6</c:v>
                </c:pt>
                <c:pt idx="97">
                  <c:v>61.2</c:v>
                </c:pt>
                <c:pt idx="98">
                  <c:v>59.4</c:v>
                </c:pt>
                <c:pt idx="99">
                  <c:v>61.6</c:v>
                </c:pt>
                <c:pt idx="100">
                  <c:v>60.9</c:v>
                </c:pt>
                <c:pt idx="101">
                  <c:v>58.4</c:v>
                </c:pt>
                <c:pt idx="102">
                  <c:v>57.2</c:v>
                </c:pt>
                <c:pt idx="103">
                  <c:v>54.6</c:v>
                </c:pt>
                <c:pt idx="104">
                  <c:v>51.2</c:v>
                </c:pt>
                <c:pt idx="105">
                  <c:v>48</c:v>
                </c:pt>
                <c:pt idx="106">
                  <c:v>44.8</c:v>
                </c:pt>
                <c:pt idx="107">
                  <c:v>43.5</c:v>
                </c:pt>
                <c:pt idx="108">
                  <c:v>42.1</c:v>
                </c:pt>
                <c:pt idx="109">
                  <c:v>39.6</c:v>
                </c:pt>
                <c:pt idx="110">
                  <c:v>39.1</c:v>
                </c:pt>
                <c:pt idx="111">
                  <c:v>37.9</c:v>
                </c:pt>
                <c:pt idx="112">
                  <c:v>36.9</c:v>
                </c:pt>
                <c:pt idx="113">
                  <c:v>36.200000000000003</c:v>
                </c:pt>
                <c:pt idx="114">
                  <c:v>36.5</c:v>
                </c:pt>
                <c:pt idx="115">
                  <c:v>37.6</c:v>
                </c:pt>
              </c:numCache>
            </c:numRef>
          </c:yVal>
          <c:smooth val="1"/>
          <c:extLst xmlns:c16r2="http://schemas.microsoft.com/office/drawing/2015/06/chart">
            <c:ext xmlns:c16="http://schemas.microsoft.com/office/drawing/2014/chart" uri="{C3380CC4-5D6E-409C-BE32-E72D297353CC}">
              <c16:uniqueId val="{00000004-B962-4C04-9C67-C7594BAD9D98}"/>
            </c:ext>
          </c:extLst>
        </c:ser>
        <c:dLbls>
          <c:showLegendKey val="0"/>
          <c:showVal val="0"/>
          <c:showCatName val="0"/>
          <c:showSerName val="0"/>
          <c:showPercent val="0"/>
          <c:showBubbleSize val="0"/>
        </c:dLbls>
        <c:axId val="135668864"/>
        <c:axId val="135669440"/>
      </c:scatterChart>
      <c:scatterChart>
        <c:scatterStyle val="smoothMarker"/>
        <c:varyColors val="0"/>
        <c:ser>
          <c:idx val="5"/>
          <c:order val="5"/>
          <c:tx>
            <c:strRef>
              <c:f>'NCHS 1900-2015_Age-adj_Dth_Rts'!$A$9</c:f>
              <c:strCache>
                <c:ptCount val="1"/>
                <c:pt idx="0">
                  <c:v>Combined as % of total </c:v>
                </c:pt>
              </c:strCache>
            </c:strRef>
          </c:tx>
          <c:spPr>
            <a:ln w="57150" cap="rnd">
              <a:solidFill>
                <a:schemeClr val="accent6"/>
              </a:solidFill>
              <a:prstDash val="sysDot"/>
              <a:round/>
            </a:ln>
            <a:effectLst/>
          </c:spPr>
          <c:marker>
            <c:symbol val="none"/>
          </c:marker>
          <c:xVal>
            <c:numRef>
              <c:f>'NCHS 1900-2015_Age-adj_Dth_Rts'!$B$1:$DM$1</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xVal>
          <c:yVal>
            <c:numRef>
              <c:f>'NCHS 1900-2015_Age-adj_Dth_Rts'!$B$9:$DM$9</c:f>
              <c:numCache>
                <c:formatCode>0.0%</c:formatCode>
                <c:ptCount val="116"/>
                <c:pt idx="0">
                  <c:v>0.40198570293884039</c:v>
                </c:pt>
                <c:pt idx="1">
                  <c:v>0.42719663580122114</c:v>
                </c:pt>
                <c:pt idx="2">
                  <c:v>0.41524355798896267</c:v>
                </c:pt>
                <c:pt idx="3">
                  <c:v>0.43392181588902901</c:v>
                </c:pt>
                <c:pt idx="4">
                  <c:v>0.44699300699300704</c:v>
                </c:pt>
                <c:pt idx="5">
                  <c:v>0.44308288979659194</c:v>
                </c:pt>
                <c:pt idx="6">
                  <c:v>0.43513964151729889</c:v>
                </c:pt>
                <c:pt idx="7">
                  <c:v>0.46464079538165487</c:v>
                </c:pt>
                <c:pt idx="8">
                  <c:v>0.45478272217147331</c:v>
                </c:pt>
                <c:pt idx="9">
                  <c:v>0.45971901120398367</c:v>
                </c:pt>
                <c:pt idx="10">
                  <c:v>0.46448299672017962</c:v>
                </c:pt>
                <c:pt idx="11">
                  <c:v>0.47207624476707932</c:v>
                </c:pt>
                <c:pt idx="12">
                  <c:v>0.47031695076185748</c:v>
                </c:pt>
                <c:pt idx="13">
                  <c:v>0.46934058463630191</c:v>
                </c:pt>
                <c:pt idx="14">
                  <c:v>0.47787651793607211</c:v>
                </c:pt>
                <c:pt idx="15">
                  <c:v>0.49604561338973702</c:v>
                </c:pt>
                <c:pt idx="16">
                  <c:v>0.50472072708020821</c:v>
                </c:pt>
                <c:pt idx="17">
                  <c:v>0.50125225185640843</c:v>
                </c:pt>
                <c:pt idx="18">
                  <c:v>0.57243468681145737</c:v>
                </c:pt>
                <c:pt idx="19">
                  <c:v>0.5207077581178301</c:v>
                </c:pt>
                <c:pt idx="20">
                  <c:v>0.53057612593731085</c:v>
                </c:pt>
                <c:pt idx="21">
                  <c:v>0.50868144214074151</c:v>
                </c:pt>
                <c:pt idx="22">
                  <c:v>0.53164186386923651</c:v>
                </c:pt>
                <c:pt idx="23">
                  <c:v>0.5458578500046698</c:v>
                </c:pt>
                <c:pt idx="24">
                  <c:v>0.53930323846908745</c:v>
                </c:pt>
                <c:pt idx="25">
                  <c:v>0.54444820418620388</c:v>
                </c:pt>
                <c:pt idx="26">
                  <c:v>0.55633212188985193</c:v>
                </c:pt>
                <c:pt idx="27">
                  <c:v>0.54948479517466697</c:v>
                </c:pt>
                <c:pt idx="28">
                  <c:v>0.56603595971006304</c:v>
                </c:pt>
                <c:pt idx="29">
                  <c:v>0.57495675571785509</c:v>
                </c:pt>
                <c:pt idx="30">
                  <c:v>0.56091161642144249</c:v>
                </c:pt>
                <c:pt idx="31">
                  <c:v>0.57084058888712996</c:v>
                </c:pt>
                <c:pt idx="32">
                  <c:v>0.58668494017184125</c:v>
                </c:pt>
                <c:pt idx="33">
                  <c:v>0.58359007621209669</c:v>
                </c:pt>
                <c:pt idx="34">
                  <c:v>0.58500158881474418</c:v>
                </c:pt>
                <c:pt idx="35">
                  <c:v>0.59996774366969519</c:v>
                </c:pt>
                <c:pt idx="36">
                  <c:v>0.61205886846259616</c:v>
                </c:pt>
                <c:pt idx="37">
                  <c:v>0.61808137681929243</c:v>
                </c:pt>
                <c:pt idx="38">
                  <c:v>0.61599501218613617</c:v>
                </c:pt>
                <c:pt idx="39">
                  <c:v>0.61910691040805921</c:v>
                </c:pt>
                <c:pt idx="40">
                  <c:v>0.62582633053221282</c:v>
                </c:pt>
                <c:pt idx="41">
                  <c:v>0.63065030095597785</c:v>
                </c:pt>
                <c:pt idx="42">
                  <c:v>0.63736398092676372</c:v>
                </c:pt>
                <c:pt idx="43">
                  <c:v>0.65113956766917291</c:v>
                </c:pt>
                <c:pt idx="44">
                  <c:v>0.6555452579548966</c:v>
                </c:pt>
                <c:pt idx="45">
                  <c:v>0.65799162117557441</c:v>
                </c:pt>
                <c:pt idx="46">
                  <c:v>0.66215597829639805</c:v>
                </c:pt>
                <c:pt idx="47">
                  <c:v>0.67904699738903396</c:v>
                </c:pt>
                <c:pt idx="48">
                  <c:v>0.68349204235200112</c:v>
                </c:pt>
                <c:pt idx="49">
                  <c:v>0.72311809510739034</c:v>
                </c:pt>
                <c:pt idx="50">
                  <c:v>0.75373443983402477</c:v>
                </c:pt>
                <c:pt idx="51">
                  <c:v>0.75756937126800128</c:v>
                </c:pt>
                <c:pt idx="52">
                  <c:v>0.76315789473684215</c:v>
                </c:pt>
                <c:pt idx="53">
                  <c:v>0.77114607390300238</c:v>
                </c:pt>
                <c:pt idx="54">
                  <c:v>0.77456647398843936</c:v>
                </c:pt>
                <c:pt idx="55">
                  <c:v>0.77955415446971421</c:v>
                </c:pt>
                <c:pt idx="56">
                  <c:v>0.78323461048211751</c:v>
                </c:pt>
                <c:pt idx="57">
                  <c:v>0.78595120513009498</c:v>
                </c:pt>
                <c:pt idx="58">
                  <c:v>0.78130117612029171</c:v>
                </c:pt>
                <c:pt idx="59">
                  <c:v>0.78205420177636076</c:v>
                </c:pt>
                <c:pt idx="60">
                  <c:v>0.78225806451612911</c:v>
                </c:pt>
                <c:pt idx="61">
                  <c:v>0.78210655990144751</c:v>
                </c:pt>
                <c:pt idx="62">
                  <c:v>0.78135388334844358</c:v>
                </c:pt>
                <c:pt idx="63">
                  <c:v>0.7811037658768476</c:v>
                </c:pt>
                <c:pt idx="64">
                  <c:v>0.77726645190980215</c:v>
                </c:pt>
                <c:pt idx="65">
                  <c:v>0.77849215461155752</c:v>
                </c:pt>
                <c:pt idx="66">
                  <c:v>0.77845683728036674</c:v>
                </c:pt>
                <c:pt idx="67">
                  <c:v>0.77684458398744116</c:v>
                </c:pt>
                <c:pt idx="68">
                  <c:v>0.77470295132234568</c:v>
                </c:pt>
                <c:pt idx="69">
                  <c:v>0.77331341405881426</c:v>
                </c:pt>
                <c:pt idx="70">
                  <c:v>0.77122525764763628</c:v>
                </c:pt>
                <c:pt idx="71">
                  <c:v>0.77363778748660461</c:v>
                </c:pt>
                <c:pt idx="72">
                  <c:v>0.77321369772802107</c:v>
                </c:pt>
                <c:pt idx="73">
                  <c:v>0.77231102231102233</c:v>
                </c:pt>
                <c:pt idx="74">
                  <c:v>0.76862302483069977</c:v>
                </c:pt>
                <c:pt idx="75">
                  <c:v>0.76800073099415189</c:v>
                </c:pt>
                <c:pt idx="76">
                  <c:v>0.76957845217230869</c:v>
                </c:pt>
                <c:pt idx="77">
                  <c:v>0.76778242677824271</c:v>
                </c:pt>
                <c:pt idx="78">
                  <c:v>0.7683242311008911</c:v>
                </c:pt>
                <c:pt idx="79">
                  <c:v>0.76736592123490999</c:v>
                </c:pt>
                <c:pt idx="80">
                  <c:v>0.76460960816405121</c:v>
                </c:pt>
                <c:pt idx="81">
                  <c:v>0.7611717974180735</c:v>
                </c:pt>
                <c:pt idx="82">
                  <c:v>0.75977256574271501</c:v>
                </c:pt>
                <c:pt idx="83">
                  <c:v>0.75585858585858567</c:v>
                </c:pt>
                <c:pt idx="84">
                  <c:v>0.75134914978108147</c:v>
                </c:pt>
                <c:pt idx="85">
                  <c:v>0.74498886414253895</c:v>
                </c:pt>
                <c:pt idx="86">
                  <c:v>0.73926819296811119</c:v>
                </c:pt>
                <c:pt idx="87">
                  <c:v>0.7337046204620461</c:v>
                </c:pt>
                <c:pt idx="88">
                  <c:v>0.73018151984411839</c:v>
                </c:pt>
                <c:pt idx="89">
                  <c:v>0.72312875039477842</c:v>
                </c:pt>
                <c:pt idx="90">
                  <c:v>0.72100213219616205</c:v>
                </c:pt>
                <c:pt idx="91">
                  <c:v>0.71775680659507546</c:v>
                </c:pt>
                <c:pt idx="92">
                  <c:v>0.71523251960676026</c:v>
                </c:pt>
                <c:pt idx="93">
                  <c:v>0.7082523223158349</c:v>
                </c:pt>
                <c:pt idx="94">
                  <c:v>0.70335085413929022</c:v>
                </c:pt>
                <c:pt idx="95">
                  <c:v>0.70104452996151723</c:v>
                </c:pt>
                <c:pt idx="96">
                  <c:v>0.69967550632203201</c:v>
                </c:pt>
                <c:pt idx="97">
                  <c:v>0.69830238122365262</c:v>
                </c:pt>
                <c:pt idx="98">
                  <c:v>0.69141477991035505</c:v>
                </c:pt>
                <c:pt idx="99">
                  <c:v>0.6711968935587026</c:v>
                </c:pt>
                <c:pt idx="100">
                  <c:v>0.66363636363636369</c:v>
                </c:pt>
                <c:pt idx="101">
                  <c:v>0.65475081509082433</c:v>
                </c:pt>
                <c:pt idx="102">
                  <c:v>0.65007594345133779</c:v>
                </c:pt>
                <c:pt idx="103">
                  <c:v>0.64256075874333141</c:v>
                </c:pt>
                <c:pt idx="104">
                  <c:v>0.63672115030109377</c:v>
                </c:pt>
                <c:pt idx="105">
                  <c:v>0.62625766871165645</c:v>
                </c:pt>
                <c:pt idx="106">
                  <c:v>0.61972720383935342</c:v>
                </c:pt>
                <c:pt idx="107">
                  <c:v>0.61408487037275905</c:v>
                </c:pt>
                <c:pt idx="108">
                  <c:v>0.60317460317460336</c:v>
                </c:pt>
                <c:pt idx="109">
                  <c:v>0.60018676627534684</c:v>
                </c:pt>
                <c:pt idx="110">
                  <c:v>0.59451137884872829</c:v>
                </c:pt>
                <c:pt idx="111">
                  <c:v>0.58734655335221897</c:v>
                </c:pt>
                <c:pt idx="112">
                  <c:v>0.58337882096069871</c:v>
                </c:pt>
                <c:pt idx="113">
                  <c:v>0.5799972673862549</c:v>
                </c:pt>
                <c:pt idx="114">
                  <c:v>0.5800441622964394</c:v>
                </c:pt>
                <c:pt idx="115">
                  <c:v>0.57700177329150182</c:v>
                </c:pt>
              </c:numCache>
            </c:numRef>
          </c:yVal>
          <c:smooth val="1"/>
          <c:extLst xmlns:c16r2="http://schemas.microsoft.com/office/drawing/2015/06/chart">
            <c:ext xmlns:c16="http://schemas.microsoft.com/office/drawing/2014/chart" uri="{C3380CC4-5D6E-409C-BE32-E72D297353CC}">
              <c16:uniqueId val="{00000005-B962-4C04-9C67-C7594BAD9D98}"/>
            </c:ext>
          </c:extLst>
        </c:ser>
        <c:dLbls>
          <c:showLegendKey val="0"/>
          <c:showVal val="0"/>
          <c:showCatName val="0"/>
          <c:showSerName val="0"/>
          <c:showPercent val="0"/>
          <c:showBubbleSize val="0"/>
        </c:dLbls>
        <c:axId val="135670592"/>
        <c:axId val="135670016"/>
      </c:scatterChart>
      <c:valAx>
        <c:axId val="135668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5669440"/>
        <c:crosses val="autoZero"/>
        <c:crossBetween val="midCat"/>
      </c:valAx>
      <c:valAx>
        <c:axId val="13566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5668864"/>
        <c:crosses val="autoZero"/>
        <c:crossBetween val="midCat"/>
      </c:valAx>
      <c:valAx>
        <c:axId val="135670016"/>
        <c:scaling>
          <c:orientation val="minMax"/>
        </c:scaling>
        <c:delete val="0"/>
        <c:axPos val="r"/>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5670592"/>
        <c:crosses val="max"/>
        <c:crossBetween val="midCat"/>
      </c:valAx>
      <c:valAx>
        <c:axId val="135670592"/>
        <c:scaling>
          <c:orientation val="minMax"/>
        </c:scaling>
        <c:delete val="1"/>
        <c:axPos val="b"/>
        <c:numFmt formatCode="General" sourceLinked="1"/>
        <c:majorTickMark val="out"/>
        <c:minorTickMark val="none"/>
        <c:tickLblPos val="nextTo"/>
        <c:crossAx val="135670016"/>
        <c:crosses val="autoZero"/>
        <c:crossBetween val="midCat"/>
      </c:valAx>
      <c:spPr>
        <a:noFill/>
        <a:ln>
          <a:noFill/>
        </a:ln>
        <a:effectLst/>
      </c:spPr>
    </c:plotArea>
    <c:legend>
      <c:legendPos val="b"/>
      <c:layout>
        <c:manualLayout>
          <c:xMode val="edge"/>
          <c:yMode val="edge"/>
          <c:x val="6.156382834216434E-2"/>
          <c:y val="0.83018304530115539"/>
          <c:w val="0.88931005510733196"/>
          <c:h val="0.16981695469884447"/>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xls</a:t>
            </a:r>
          </a:p>
        </c:rich>
      </c:tx>
      <c:overlay val="0"/>
      <c:spPr>
        <a:noFill/>
        <a:ln>
          <a:noFill/>
        </a:ln>
        <a:effectLst/>
      </c:spPr>
    </c:title>
    <c:autoTitleDeleted val="0"/>
    <c:plotArea>
      <c:layout>
        <c:manualLayout>
          <c:layoutTarget val="inner"/>
          <c:xMode val="edge"/>
          <c:yMode val="edge"/>
          <c:x val="7.9247594050743664E-2"/>
          <c:y val="0.17171296296296296"/>
          <c:w val="0.67883070866141737"/>
          <c:h val="0.72551727909011365"/>
        </c:manualLayout>
      </c:layout>
      <c:scatterChart>
        <c:scatterStyle val="lineMarker"/>
        <c:varyColors val="0"/>
        <c:ser>
          <c:idx val="0"/>
          <c:order val="0"/>
          <c:tx>
            <c:strRef>
              <c:f>'1900-1998 (4)'!$AB$1</c:f>
              <c:strCache>
                <c:ptCount val="1"/>
                <c:pt idx="0">
                  <c:v>Accidents</c:v>
                </c:pt>
              </c:strCache>
            </c:strRef>
          </c:tx>
          <c:spPr>
            <a:ln w="19050" cap="rnd">
              <a:noFill/>
              <a:round/>
            </a:ln>
            <a:effectLst/>
          </c:spPr>
          <c:marker>
            <c:symbol val="circle"/>
            <c:size val="5"/>
            <c:spPr>
              <a:solidFill>
                <a:schemeClr val="accent1"/>
              </a:solidFill>
              <a:ln w="9525">
                <a:solidFill>
                  <a:schemeClr val="accent1"/>
                </a:solidFill>
              </a:ln>
              <a:effectLst/>
            </c:spPr>
          </c:marker>
          <c:xVal>
            <c:numRef>
              <c:f>'1900-1998 (4)'!$AA$2:$AA$117</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xVal>
          <c:yVal>
            <c:numRef>
              <c:f>'1900-1998 (4)'!$AB$2:$AB$117</c:f>
              <c:numCache>
                <c:formatCode>General</c:formatCode>
                <c:ptCount val="116"/>
                <c:pt idx="0">
                  <c:v>90.3</c:v>
                </c:pt>
                <c:pt idx="1">
                  <c:v>109.3</c:v>
                </c:pt>
                <c:pt idx="2">
                  <c:v>93.6</c:v>
                </c:pt>
                <c:pt idx="3">
                  <c:v>106.9</c:v>
                </c:pt>
                <c:pt idx="4">
                  <c:v>112.8</c:v>
                </c:pt>
                <c:pt idx="5">
                  <c:v>108.5</c:v>
                </c:pt>
                <c:pt idx="6">
                  <c:v>121.2</c:v>
                </c:pt>
                <c:pt idx="7">
                  <c:v>122.3</c:v>
                </c:pt>
                <c:pt idx="8">
                  <c:v>108.8</c:v>
                </c:pt>
                <c:pt idx="9">
                  <c:v>108</c:v>
                </c:pt>
                <c:pt idx="10">
                  <c:v>111.2</c:v>
                </c:pt>
                <c:pt idx="11">
                  <c:v>113.5</c:v>
                </c:pt>
                <c:pt idx="12">
                  <c:v>107.1</c:v>
                </c:pt>
                <c:pt idx="13">
                  <c:v>108.2</c:v>
                </c:pt>
                <c:pt idx="14">
                  <c:v>100.4</c:v>
                </c:pt>
                <c:pt idx="15">
                  <c:v>95.2</c:v>
                </c:pt>
                <c:pt idx="16">
                  <c:v>104.3</c:v>
                </c:pt>
                <c:pt idx="17">
                  <c:v>107</c:v>
                </c:pt>
                <c:pt idx="18">
                  <c:v>99.9</c:v>
                </c:pt>
                <c:pt idx="19">
                  <c:v>86.9</c:v>
                </c:pt>
                <c:pt idx="20">
                  <c:v>87.5</c:v>
                </c:pt>
                <c:pt idx="21">
                  <c:v>83.2</c:v>
                </c:pt>
                <c:pt idx="22">
                  <c:v>85.4</c:v>
                </c:pt>
                <c:pt idx="23">
                  <c:v>91.2</c:v>
                </c:pt>
                <c:pt idx="24">
                  <c:v>89.6</c:v>
                </c:pt>
                <c:pt idx="25">
                  <c:v>92.2</c:v>
                </c:pt>
                <c:pt idx="26">
                  <c:v>89.8</c:v>
                </c:pt>
                <c:pt idx="27">
                  <c:v>86.3</c:v>
                </c:pt>
                <c:pt idx="28">
                  <c:v>86.1</c:v>
                </c:pt>
                <c:pt idx="29">
                  <c:v>84.3</c:v>
                </c:pt>
                <c:pt idx="30">
                  <c:v>84.2</c:v>
                </c:pt>
                <c:pt idx="31">
                  <c:v>81.2</c:v>
                </c:pt>
                <c:pt idx="32">
                  <c:v>76.599999999999994</c:v>
                </c:pt>
                <c:pt idx="33">
                  <c:v>76.2</c:v>
                </c:pt>
                <c:pt idx="34">
                  <c:v>82.7</c:v>
                </c:pt>
                <c:pt idx="35">
                  <c:v>80.8</c:v>
                </c:pt>
                <c:pt idx="36">
                  <c:v>92.4</c:v>
                </c:pt>
                <c:pt idx="37">
                  <c:v>81.8</c:v>
                </c:pt>
                <c:pt idx="38">
                  <c:v>76.5</c:v>
                </c:pt>
                <c:pt idx="39">
                  <c:v>74.7</c:v>
                </c:pt>
                <c:pt idx="40">
                  <c:v>76</c:v>
                </c:pt>
                <c:pt idx="41">
                  <c:v>72.7</c:v>
                </c:pt>
                <c:pt idx="42">
                  <c:v>75.599999999999994</c:v>
                </c:pt>
                <c:pt idx="43">
                  <c:v>82.1</c:v>
                </c:pt>
                <c:pt idx="44">
                  <c:v>77</c:v>
                </c:pt>
                <c:pt idx="45">
                  <c:v>74.900000000000006</c:v>
                </c:pt>
                <c:pt idx="46">
                  <c:v>69.400000000000006</c:v>
                </c:pt>
                <c:pt idx="47">
                  <c:v>69.900000000000006</c:v>
                </c:pt>
                <c:pt idx="48">
                  <c:v>68.599999999999994</c:v>
                </c:pt>
                <c:pt idx="49">
                  <c:v>57.6</c:v>
                </c:pt>
                <c:pt idx="50">
                  <c:v>78.400000000000006</c:v>
                </c:pt>
                <c:pt idx="51">
                  <c:v>79.7</c:v>
                </c:pt>
                <c:pt idx="52">
                  <c:v>78</c:v>
                </c:pt>
                <c:pt idx="53">
                  <c:v>75.400000000000006</c:v>
                </c:pt>
                <c:pt idx="54">
                  <c:v>69.900000000000006</c:v>
                </c:pt>
                <c:pt idx="55">
                  <c:v>70.900000000000006</c:v>
                </c:pt>
                <c:pt idx="56">
                  <c:v>70.2</c:v>
                </c:pt>
                <c:pt idx="57">
                  <c:v>69.099999999999994</c:v>
                </c:pt>
                <c:pt idx="58">
                  <c:v>63.6</c:v>
                </c:pt>
                <c:pt idx="59">
                  <c:v>63.2</c:v>
                </c:pt>
                <c:pt idx="60">
                  <c:v>63.1</c:v>
                </c:pt>
                <c:pt idx="61">
                  <c:v>60.6</c:v>
                </c:pt>
                <c:pt idx="62">
                  <c:v>62.9</c:v>
                </c:pt>
                <c:pt idx="63">
                  <c:v>64</c:v>
                </c:pt>
                <c:pt idx="64">
                  <c:v>64.099999999999994</c:v>
                </c:pt>
                <c:pt idx="65">
                  <c:v>65.8</c:v>
                </c:pt>
                <c:pt idx="66">
                  <c:v>67.599999999999994</c:v>
                </c:pt>
                <c:pt idx="67">
                  <c:v>66.2</c:v>
                </c:pt>
                <c:pt idx="68">
                  <c:v>65.5</c:v>
                </c:pt>
                <c:pt idx="69">
                  <c:v>64.900000000000006</c:v>
                </c:pt>
                <c:pt idx="70">
                  <c:v>62.2</c:v>
                </c:pt>
                <c:pt idx="71">
                  <c:v>60.3</c:v>
                </c:pt>
                <c:pt idx="72">
                  <c:v>60.2</c:v>
                </c:pt>
                <c:pt idx="73">
                  <c:v>59.3</c:v>
                </c:pt>
                <c:pt idx="74">
                  <c:v>52.7</c:v>
                </c:pt>
                <c:pt idx="75">
                  <c:v>50.8</c:v>
                </c:pt>
                <c:pt idx="76">
                  <c:v>48.7</c:v>
                </c:pt>
                <c:pt idx="77">
                  <c:v>48.8</c:v>
                </c:pt>
                <c:pt idx="78">
                  <c:v>48.9</c:v>
                </c:pt>
                <c:pt idx="79">
                  <c:v>46.5</c:v>
                </c:pt>
                <c:pt idx="80">
                  <c:v>46.4</c:v>
                </c:pt>
                <c:pt idx="81">
                  <c:v>43.4</c:v>
                </c:pt>
                <c:pt idx="82">
                  <c:v>40.1</c:v>
                </c:pt>
                <c:pt idx="83">
                  <c:v>39.1</c:v>
                </c:pt>
                <c:pt idx="84">
                  <c:v>38.799999999999997</c:v>
                </c:pt>
                <c:pt idx="85">
                  <c:v>38.5</c:v>
                </c:pt>
                <c:pt idx="86">
                  <c:v>38.6</c:v>
                </c:pt>
                <c:pt idx="87">
                  <c:v>38.200000000000003</c:v>
                </c:pt>
                <c:pt idx="88">
                  <c:v>38.9</c:v>
                </c:pt>
                <c:pt idx="89">
                  <c:v>37.700000000000003</c:v>
                </c:pt>
                <c:pt idx="90">
                  <c:v>36.200000000000003</c:v>
                </c:pt>
                <c:pt idx="91">
                  <c:v>34.700000000000003</c:v>
                </c:pt>
                <c:pt idx="92">
                  <c:v>33.200000000000003</c:v>
                </c:pt>
                <c:pt idx="93">
                  <c:v>34.200000000000003</c:v>
                </c:pt>
                <c:pt idx="94">
                  <c:v>34.200000000000003</c:v>
                </c:pt>
                <c:pt idx="95">
                  <c:v>34.4</c:v>
                </c:pt>
                <c:pt idx="96">
                  <c:v>34.5</c:v>
                </c:pt>
                <c:pt idx="97">
                  <c:v>34.200000000000003</c:v>
                </c:pt>
                <c:pt idx="98">
                  <c:v>34.5</c:v>
                </c:pt>
                <c:pt idx="99">
                  <c:v>35.299999999999997</c:v>
                </c:pt>
                <c:pt idx="100">
                  <c:v>34.9</c:v>
                </c:pt>
                <c:pt idx="101">
                  <c:v>35.700000000000003</c:v>
                </c:pt>
                <c:pt idx="102">
                  <c:v>37.1</c:v>
                </c:pt>
                <c:pt idx="103">
                  <c:v>37.6</c:v>
                </c:pt>
                <c:pt idx="104">
                  <c:v>38.1</c:v>
                </c:pt>
                <c:pt idx="105">
                  <c:v>39.5</c:v>
                </c:pt>
                <c:pt idx="106">
                  <c:v>40.200000000000003</c:v>
                </c:pt>
                <c:pt idx="107">
                  <c:v>40.4</c:v>
                </c:pt>
                <c:pt idx="108">
                  <c:v>39.200000000000003</c:v>
                </c:pt>
                <c:pt idx="109">
                  <c:v>37.5</c:v>
                </c:pt>
                <c:pt idx="110">
                  <c:v>38</c:v>
                </c:pt>
                <c:pt idx="111">
                  <c:v>39.1</c:v>
                </c:pt>
                <c:pt idx="112">
                  <c:v>39.1</c:v>
                </c:pt>
                <c:pt idx="113">
                  <c:v>39.4</c:v>
                </c:pt>
                <c:pt idx="114">
                  <c:v>40.5</c:v>
                </c:pt>
                <c:pt idx="115">
                  <c:v>43.2</c:v>
                </c:pt>
              </c:numCache>
            </c:numRef>
          </c:yVal>
          <c:smooth val="0"/>
          <c:extLst xmlns:c16r2="http://schemas.microsoft.com/office/drawing/2015/06/chart">
            <c:ext xmlns:c16="http://schemas.microsoft.com/office/drawing/2014/chart" uri="{C3380CC4-5D6E-409C-BE32-E72D297353CC}">
              <c16:uniqueId val="{00000000-469E-4AE4-85C6-E6796189AB4B}"/>
            </c:ext>
          </c:extLst>
        </c:ser>
        <c:ser>
          <c:idx val="2"/>
          <c:order val="1"/>
          <c:tx>
            <c:strRef>
              <c:f>'1900-1998 (4)'!$AD$1</c:f>
              <c:strCache>
                <c:ptCount val="1"/>
                <c:pt idx="0">
                  <c:v>Cancer</c:v>
                </c:pt>
              </c:strCache>
            </c:strRef>
          </c:tx>
          <c:spPr>
            <a:ln w="19050" cap="rnd">
              <a:noFill/>
              <a:round/>
            </a:ln>
            <a:effectLst/>
          </c:spPr>
          <c:marker>
            <c:symbol val="circle"/>
            <c:size val="5"/>
            <c:spPr>
              <a:solidFill>
                <a:schemeClr val="accent3"/>
              </a:solidFill>
              <a:ln w="9525">
                <a:solidFill>
                  <a:schemeClr val="accent3"/>
                </a:solidFill>
              </a:ln>
              <a:effectLst/>
            </c:spPr>
          </c:marker>
          <c:xVal>
            <c:numRef>
              <c:f>'1900-1998 (4)'!$AA$2:$AA$117</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xVal>
          <c:yVal>
            <c:numRef>
              <c:f>'1900-1998 (4)'!$AD$2:$AD$117</c:f>
              <c:numCache>
                <c:formatCode>General</c:formatCode>
                <c:ptCount val="116"/>
                <c:pt idx="0">
                  <c:v>114.8</c:v>
                </c:pt>
                <c:pt idx="1">
                  <c:v>118.1</c:v>
                </c:pt>
                <c:pt idx="2">
                  <c:v>119.7</c:v>
                </c:pt>
                <c:pt idx="3">
                  <c:v>125.2</c:v>
                </c:pt>
                <c:pt idx="4">
                  <c:v>127.9</c:v>
                </c:pt>
                <c:pt idx="5">
                  <c:v>132.5</c:v>
                </c:pt>
                <c:pt idx="6">
                  <c:v>128.80000000000001</c:v>
                </c:pt>
                <c:pt idx="7">
                  <c:v>133</c:v>
                </c:pt>
                <c:pt idx="8">
                  <c:v>134.5</c:v>
                </c:pt>
                <c:pt idx="9">
                  <c:v>138.1</c:v>
                </c:pt>
                <c:pt idx="10">
                  <c:v>143.1</c:v>
                </c:pt>
                <c:pt idx="11">
                  <c:v>140.4</c:v>
                </c:pt>
                <c:pt idx="12">
                  <c:v>144.69999999999999</c:v>
                </c:pt>
                <c:pt idx="13">
                  <c:v>147.80000000000001</c:v>
                </c:pt>
                <c:pt idx="14">
                  <c:v>146.6</c:v>
                </c:pt>
                <c:pt idx="15">
                  <c:v>149.5</c:v>
                </c:pt>
                <c:pt idx="16">
                  <c:v>152.19999999999999</c:v>
                </c:pt>
                <c:pt idx="17">
                  <c:v>150.69999999999999</c:v>
                </c:pt>
                <c:pt idx="18">
                  <c:v>148.4</c:v>
                </c:pt>
                <c:pt idx="19">
                  <c:v>152.1</c:v>
                </c:pt>
                <c:pt idx="20">
                  <c:v>159</c:v>
                </c:pt>
                <c:pt idx="21">
                  <c:v>163.5</c:v>
                </c:pt>
                <c:pt idx="22">
                  <c:v>165.6</c:v>
                </c:pt>
                <c:pt idx="23">
                  <c:v>168.8</c:v>
                </c:pt>
                <c:pt idx="24">
                  <c:v>170.6</c:v>
                </c:pt>
                <c:pt idx="25">
                  <c:v>174.3</c:v>
                </c:pt>
                <c:pt idx="26">
                  <c:v>177.3</c:v>
                </c:pt>
                <c:pt idx="27">
                  <c:v>177.8</c:v>
                </c:pt>
                <c:pt idx="28">
                  <c:v>177.8</c:v>
                </c:pt>
                <c:pt idx="29">
                  <c:v>175.3</c:v>
                </c:pt>
                <c:pt idx="30">
                  <c:v>174.5</c:v>
                </c:pt>
                <c:pt idx="31">
                  <c:v>175.8</c:v>
                </c:pt>
                <c:pt idx="32">
                  <c:v>179.2</c:v>
                </c:pt>
                <c:pt idx="33">
                  <c:v>178.2</c:v>
                </c:pt>
                <c:pt idx="34">
                  <c:v>181.6</c:v>
                </c:pt>
                <c:pt idx="35">
                  <c:v>183.4</c:v>
                </c:pt>
                <c:pt idx="36">
                  <c:v>186.8</c:v>
                </c:pt>
                <c:pt idx="37">
                  <c:v>184.6</c:v>
                </c:pt>
                <c:pt idx="38">
                  <c:v>185.7</c:v>
                </c:pt>
                <c:pt idx="39">
                  <c:v>187.1</c:v>
                </c:pt>
                <c:pt idx="40">
                  <c:v>187.8</c:v>
                </c:pt>
                <c:pt idx="41">
                  <c:v>184.1</c:v>
                </c:pt>
                <c:pt idx="42">
                  <c:v>183.8</c:v>
                </c:pt>
                <c:pt idx="43">
                  <c:v>183.9</c:v>
                </c:pt>
                <c:pt idx="44">
                  <c:v>183.8</c:v>
                </c:pt>
                <c:pt idx="45">
                  <c:v>186.9</c:v>
                </c:pt>
                <c:pt idx="46">
                  <c:v>187.1</c:v>
                </c:pt>
                <c:pt idx="47">
                  <c:v>190.7</c:v>
                </c:pt>
                <c:pt idx="48">
                  <c:v>193.4</c:v>
                </c:pt>
                <c:pt idx="49">
                  <c:v>193.9</c:v>
                </c:pt>
                <c:pt idx="50">
                  <c:v>193.9</c:v>
                </c:pt>
                <c:pt idx="51">
                  <c:v>192</c:v>
                </c:pt>
                <c:pt idx="52">
                  <c:v>194.2</c:v>
                </c:pt>
                <c:pt idx="53">
                  <c:v>194.6</c:v>
                </c:pt>
                <c:pt idx="54">
                  <c:v>194.3</c:v>
                </c:pt>
                <c:pt idx="55">
                  <c:v>194.5</c:v>
                </c:pt>
                <c:pt idx="56">
                  <c:v>195.6</c:v>
                </c:pt>
                <c:pt idx="57">
                  <c:v>195.4</c:v>
                </c:pt>
                <c:pt idx="58">
                  <c:v>192</c:v>
                </c:pt>
                <c:pt idx="59">
                  <c:v>191.6</c:v>
                </c:pt>
                <c:pt idx="60">
                  <c:v>193.9</c:v>
                </c:pt>
                <c:pt idx="61">
                  <c:v>193.4</c:v>
                </c:pt>
                <c:pt idx="62">
                  <c:v>193.3</c:v>
                </c:pt>
                <c:pt idx="63">
                  <c:v>194.7</c:v>
                </c:pt>
                <c:pt idx="64">
                  <c:v>193.6</c:v>
                </c:pt>
                <c:pt idx="65">
                  <c:v>195.6</c:v>
                </c:pt>
                <c:pt idx="66">
                  <c:v>196.5</c:v>
                </c:pt>
                <c:pt idx="67">
                  <c:v>197.3</c:v>
                </c:pt>
                <c:pt idx="68">
                  <c:v>198.8</c:v>
                </c:pt>
                <c:pt idx="69">
                  <c:v>198.5</c:v>
                </c:pt>
                <c:pt idx="70">
                  <c:v>198.6</c:v>
                </c:pt>
                <c:pt idx="71">
                  <c:v>199.3</c:v>
                </c:pt>
                <c:pt idx="72">
                  <c:v>200.3</c:v>
                </c:pt>
                <c:pt idx="73">
                  <c:v>200</c:v>
                </c:pt>
                <c:pt idx="74">
                  <c:v>201.5</c:v>
                </c:pt>
                <c:pt idx="75">
                  <c:v>200.1</c:v>
                </c:pt>
                <c:pt idx="76">
                  <c:v>202.5</c:v>
                </c:pt>
                <c:pt idx="77">
                  <c:v>203.5</c:v>
                </c:pt>
                <c:pt idx="78">
                  <c:v>204.9</c:v>
                </c:pt>
                <c:pt idx="79">
                  <c:v>204</c:v>
                </c:pt>
                <c:pt idx="80">
                  <c:v>207.9</c:v>
                </c:pt>
                <c:pt idx="81">
                  <c:v>206.4</c:v>
                </c:pt>
                <c:pt idx="82">
                  <c:v>208.3</c:v>
                </c:pt>
                <c:pt idx="83">
                  <c:v>209.1</c:v>
                </c:pt>
                <c:pt idx="84">
                  <c:v>210.8</c:v>
                </c:pt>
                <c:pt idx="85">
                  <c:v>211.3</c:v>
                </c:pt>
                <c:pt idx="86">
                  <c:v>211.5</c:v>
                </c:pt>
                <c:pt idx="87">
                  <c:v>211.7</c:v>
                </c:pt>
                <c:pt idx="88">
                  <c:v>212.5</c:v>
                </c:pt>
                <c:pt idx="89">
                  <c:v>214.2</c:v>
                </c:pt>
                <c:pt idx="90">
                  <c:v>216</c:v>
                </c:pt>
                <c:pt idx="91">
                  <c:v>215.2</c:v>
                </c:pt>
                <c:pt idx="92">
                  <c:v>213.5</c:v>
                </c:pt>
                <c:pt idx="93">
                  <c:v>213.5</c:v>
                </c:pt>
                <c:pt idx="94">
                  <c:v>211.7</c:v>
                </c:pt>
                <c:pt idx="95">
                  <c:v>209.8</c:v>
                </c:pt>
                <c:pt idx="96">
                  <c:v>206.7</c:v>
                </c:pt>
                <c:pt idx="97">
                  <c:v>203.5</c:v>
                </c:pt>
                <c:pt idx="98">
                  <c:v>200.7</c:v>
                </c:pt>
                <c:pt idx="99">
                  <c:v>200.8</c:v>
                </c:pt>
                <c:pt idx="100">
                  <c:v>199.6</c:v>
                </c:pt>
                <c:pt idx="101">
                  <c:v>196.5</c:v>
                </c:pt>
                <c:pt idx="102">
                  <c:v>194.3</c:v>
                </c:pt>
                <c:pt idx="103">
                  <c:v>190.9</c:v>
                </c:pt>
                <c:pt idx="104">
                  <c:v>186.8</c:v>
                </c:pt>
                <c:pt idx="105">
                  <c:v>185.1</c:v>
                </c:pt>
                <c:pt idx="106">
                  <c:v>181.8</c:v>
                </c:pt>
                <c:pt idx="107">
                  <c:v>179.3</c:v>
                </c:pt>
                <c:pt idx="108">
                  <c:v>176.4</c:v>
                </c:pt>
                <c:pt idx="109">
                  <c:v>173.5</c:v>
                </c:pt>
                <c:pt idx="110">
                  <c:v>172.8</c:v>
                </c:pt>
                <c:pt idx="111">
                  <c:v>169</c:v>
                </c:pt>
                <c:pt idx="112">
                  <c:v>166.5</c:v>
                </c:pt>
                <c:pt idx="113">
                  <c:v>163.19999999999999</c:v>
                </c:pt>
                <c:pt idx="114">
                  <c:v>161.19999999999999</c:v>
                </c:pt>
                <c:pt idx="115">
                  <c:v>158.5</c:v>
                </c:pt>
              </c:numCache>
            </c:numRef>
          </c:yVal>
          <c:smooth val="0"/>
          <c:extLst xmlns:c16r2="http://schemas.microsoft.com/office/drawing/2015/06/chart">
            <c:ext xmlns:c16="http://schemas.microsoft.com/office/drawing/2014/chart" uri="{C3380CC4-5D6E-409C-BE32-E72D297353CC}">
              <c16:uniqueId val="{00000002-469E-4AE4-85C6-E6796189AB4B}"/>
            </c:ext>
          </c:extLst>
        </c:ser>
        <c:ser>
          <c:idx val="3"/>
          <c:order val="2"/>
          <c:tx>
            <c:strRef>
              <c:f>'1900-1998 (4)'!$AE$1</c:f>
              <c:strCache>
                <c:ptCount val="1"/>
                <c:pt idx="0">
                  <c:v>Heart Disease</c:v>
                </c:pt>
              </c:strCache>
            </c:strRef>
          </c:tx>
          <c:spPr>
            <a:ln w="19050" cap="rnd">
              <a:noFill/>
              <a:round/>
            </a:ln>
            <a:effectLst/>
          </c:spPr>
          <c:marker>
            <c:symbol val="circle"/>
            <c:size val="5"/>
            <c:spPr>
              <a:solidFill>
                <a:schemeClr val="accent4"/>
              </a:solidFill>
              <a:ln w="9525">
                <a:solidFill>
                  <a:schemeClr val="accent4"/>
                </a:solidFill>
              </a:ln>
              <a:effectLst/>
            </c:spPr>
          </c:marker>
          <c:xVal>
            <c:numRef>
              <c:f>'1900-1998 (4)'!$AA$2:$AA$117</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xVal>
          <c:yVal>
            <c:numRef>
              <c:f>'1900-1998 (4)'!$AE$2:$AE$117</c:f>
              <c:numCache>
                <c:formatCode>General</c:formatCode>
                <c:ptCount val="116"/>
                <c:pt idx="0">
                  <c:v>265.39999999999998</c:v>
                </c:pt>
                <c:pt idx="1">
                  <c:v>272.60000000000002</c:v>
                </c:pt>
                <c:pt idx="2">
                  <c:v>285.2</c:v>
                </c:pt>
                <c:pt idx="3">
                  <c:v>304.5</c:v>
                </c:pt>
                <c:pt idx="4">
                  <c:v>331.5</c:v>
                </c:pt>
                <c:pt idx="5">
                  <c:v>327.8</c:v>
                </c:pt>
                <c:pt idx="6">
                  <c:v>325.5</c:v>
                </c:pt>
                <c:pt idx="7">
                  <c:v>356.5</c:v>
                </c:pt>
                <c:pt idx="8">
                  <c:v>328.6</c:v>
                </c:pt>
                <c:pt idx="9">
                  <c:v>329.2</c:v>
                </c:pt>
                <c:pt idx="10">
                  <c:v>345.1</c:v>
                </c:pt>
                <c:pt idx="11">
                  <c:v>341.8</c:v>
                </c:pt>
                <c:pt idx="12">
                  <c:v>346</c:v>
                </c:pt>
                <c:pt idx="13">
                  <c:v>337.9</c:v>
                </c:pt>
                <c:pt idx="14">
                  <c:v>346.4</c:v>
                </c:pt>
                <c:pt idx="15">
                  <c:v>361.5</c:v>
                </c:pt>
                <c:pt idx="16">
                  <c:v>373.3</c:v>
                </c:pt>
                <c:pt idx="17">
                  <c:v>377.9</c:v>
                </c:pt>
                <c:pt idx="18">
                  <c:v>366.2</c:v>
                </c:pt>
                <c:pt idx="19">
                  <c:v>335.7</c:v>
                </c:pt>
                <c:pt idx="20">
                  <c:v>375</c:v>
                </c:pt>
                <c:pt idx="21">
                  <c:v>366.2</c:v>
                </c:pt>
                <c:pt idx="22">
                  <c:v>392.1</c:v>
                </c:pt>
                <c:pt idx="23">
                  <c:v>410.3</c:v>
                </c:pt>
                <c:pt idx="24">
                  <c:v>410.5</c:v>
                </c:pt>
                <c:pt idx="25">
                  <c:v>433.8</c:v>
                </c:pt>
                <c:pt idx="26">
                  <c:v>465.7</c:v>
                </c:pt>
                <c:pt idx="27">
                  <c:v>448.8</c:v>
                </c:pt>
                <c:pt idx="28">
                  <c:v>478.9</c:v>
                </c:pt>
                <c:pt idx="29">
                  <c:v>476.2</c:v>
                </c:pt>
                <c:pt idx="30">
                  <c:v>467.9</c:v>
                </c:pt>
                <c:pt idx="31">
                  <c:v>459.6</c:v>
                </c:pt>
                <c:pt idx="32">
                  <c:v>482.8</c:v>
                </c:pt>
                <c:pt idx="33">
                  <c:v>483.8</c:v>
                </c:pt>
                <c:pt idx="34">
                  <c:v>502.9</c:v>
                </c:pt>
                <c:pt idx="35">
                  <c:v>506.8</c:v>
                </c:pt>
                <c:pt idx="36">
                  <c:v>546.20000000000005</c:v>
                </c:pt>
                <c:pt idx="37">
                  <c:v>538.79999999999995</c:v>
                </c:pt>
                <c:pt idx="38">
                  <c:v>528.9</c:v>
                </c:pt>
                <c:pt idx="39">
                  <c:v>534.5</c:v>
                </c:pt>
                <c:pt idx="40">
                  <c:v>558.5</c:v>
                </c:pt>
                <c:pt idx="41">
                  <c:v>537.9</c:v>
                </c:pt>
                <c:pt idx="42">
                  <c:v>531.70000000000005</c:v>
                </c:pt>
                <c:pt idx="43">
                  <c:v>567.5</c:v>
                </c:pt>
                <c:pt idx="44">
                  <c:v>541.1</c:v>
                </c:pt>
                <c:pt idx="45">
                  <c:v>533.20000000000005</c:v>
                </c:pt>
                <c:pt idx="46">
                  <c:v>527.70000000000005</c:v>
                </c:pt>
                <c:pt idx="47">
                  <c:v>552.5</c:v>
                </c:pt>
                <c:pt idx="48">
                  <c:v>549</c:v>
                </c:pt>
                <c:pt idx="49">
                  <c:v>581</c:v>
                </c:pt>
                <c:pt idx="50">
                  <c:v>588.79999999999995</c:v>
                </c:pt>
                <c:pt idx="51">
                  <c:v>577.9</c:v>
                </c:pt>
                <c:pt idx="52">
                  <c:v>568.79999999999995</c:v>
                </c:pt>
                <c:pt idx="53">
                  <c:v>570.1</c:v>
                </c:pt>
                <c:pt idx="54">
                  <c:v>544.6</c:v>
                </c:pt>
                <c:pt idx="55">
                  <c:v>556.70000000000005</c:v>
                </c:pt>
                <c:pt idx="56">
                  <c:v>560.6</c:v>
                </c:pt>
                <c:pt idx="57">
                  <c:v>568.5</c:v>
                </c:pt>
                <c:pt idx="58">
                  <c:v>563.6</c:v>
                </c:pt>
                <c:pt idx="59">
                  <c:v>552.1</c:v>
                </c:pt>
                <c:pt idx="60">
                  <c:v>559</c:v>
                </c:pt>
                <c:pt idx="61">
                  <c:v>545.29999999999995</c:v>
                </c:pt>
                <c:pt idx="62">
                  <c:v>556.9</c:v>
                </c:pt>
                <c:pt idx="63">
                  <c:v>563.4</c:v>
                </c:pt>
                <c:pt idx="64">
                  <c:v>543.29999999999995</c:v>
                </c:pt>
                <c:pt idx="65">
                  <c:v>542.5</c:v>
                </c:pt>
                <c:pt idx="66">
                  <c:v>541.20000000000005</c:v>
                </c:pt>
                <c:pt idx="67">
                  <c:v>524.70000000000005</c:v>
                </c:pt>
                <c:pt idx="68">
                  <c:v>531</c:v>
                </c:pt>
                <c:pt idx="69">
                  <c:v>516.79999999999995</c:v>
                </c:pt>
                <c:pt idx="70">
                  <c:v>492.7</c:v>
                </c:pt>
                <c:pt idx="71">
                  <c:v>492.9</c:v>
                </c:pt>
                <c:pt idx="72">
                  <c:v>490.2</c:v>
                </c:pt>
                <c:pt idx="73">
                  <c:v>482</c:v>
                </c:pt>
                <c:pt idx="74">
                  <c:v>458.8</c:v>
                </c:pt>
                <c:pt idx="75">
                  <c:v>431.2</c:v>
                </c:pt>
                <c:pt idx="76">
                  <c:v>426.9</c:v>
                </c:pt>
                <c:pt idx="77">
                  <c:v>413.7</c:v>
                </c:pt>
                <c:pt idx="78">
                  <c:v>409.9</c:v>
                </c:pt>
                <c:pt idx="79">
                  <c:v>401.6</c:v>
                </c:pt>
                <c:pt idx="80">
                  <c:v>412.1</c:v>
                </c:pt>
                <c:pt idx="81">
                  <c:v>397</c:v>
                </c:pt>
                <c:pt idx="82">
                  <c:v>389</c:v>
                </c:pt>
                <c:pt idx="83">
                  <c:v>388.9</c:v>
                </c:pt>
                <c:pt idx="84">
                  <c:v>378.8</c:v>
                </c:pt>
                <c:pt idx="85">
                  <c:v>375</c:v>
                </c:pt>
                <c:pt idx="86">
                  <c:v>365.1</c:v>
                </c:pt>
                <c:pt idx="87">
                  <c:v>355.9</c:v>
                </c:pt>
                <c:pt idx="88">
                  <c:v>352.5</c:v>
                </c:pt>
                <c:pt idx="89">
                  <c:v>332</c:v>
                </c:pt>
                <c:pt idx="90">
                  <c:v>321.8</c:v>
                </c:pt>
                <c:pt idx="91">
                  <c:v>313.8</c:v>
                </c:pt>
                <c:pt idx="92">
                  <c:v>306.10000000000002</c:v>
                </c:pt>
                <c:pt idx="93">
                  <c:v>309.89999999999998</c:v>
                </c:pt>
                <c:pt idx="94">
                  <c:v>299.7</c:v>
                </c:pt>
                <c:pt idx="95">
                  <c:v>296.3</c:v>
                </c:pt>
                <c:pt idx="96">
                  <c:v>288.3</c:v>
                </c:pt>
                <c:pt idx="97">
                  <c:v>280.39999999999998</c:v>
                </c:pt>
                <c:pt idx="98">
                  <c:v>272.39999999999998</c:v>
                </c:pt>
                <c:pt idx="99">
                  <c:v>266.5</c:v>
                </c:pt>
                <c:pt idx="100">
                  <c:v>257.60000000000002</c:v>
                </c:pt>
                <c:pt idx="101">
                  <c:v>249.5</c:v>
                </c:pt>
                <c:pt idx="102">
                  <c:v>244.6</c:v>
                </c:pt>
                <c:pt idx="103">
                  <c:v>236.3</c:v>
                </c:pt>
                <c:pt idx="104">
                  <c:v>221.6</c:v>
                </c:pt>
                <c:pt idx="105">
                  <c:v>216.8</c:v>
                </c:pt>
                <c:pt idx="106">
                  <c:v>205.5</c:v>
                </c:pt>
                <c:pt idx="107">
                  <c:v>196.1</c:v>
                </c:pt>
                <c:pt idx="108">
                  <c:v>192.1</c:v>
                </c:pt>
                <c:pt idx="109">
                  <c:v>182.8</c:v>
                </c:pt>
                <c:pt idx="110">
                  <c:v>179.1</c:v>
                </c:pt>
                <c:pt idx="111">
                  <c:v>173.7</c:v>
                </c:pt>
                <c:pt idx="112">
                  <c:v>170.5</c:v>
                </c:pt>
                <c:pt idx="113">
                  <c:v>169.8</c:v>
                </c:pt>
                <c:pt idx="114">
                  <c:v>167</c:v>
                </c:pt>
                <c:pt idx="115">
                  <c:v>168.5</c:v>
                </c:pt>
              </c:numCache>
            </c:numRef>
          </c:yVal>
          <c:smooth val="0"/>
          <c:extLst xmlns:c16r2="http://schemas.microsoft.com/office/drawing/2015/06/chart">
            <c:ext xmlns:c16="http://schemas.microsoft.com/office/drawing/2014/chart" uri="{C3380CC4-5D6E-409C-BE32-E72D297353CC}">
              <c16:uniqueId val="{00000003-469E-4AE4-85C6-E6796189AB4B}"/>
            </c:ext>
          </c:extLst>
        </c:ser>
        <c:ser>
          <c:idx val="4"/>
          <c:order val="3"/>
          <c:tx>
            <c:strRef>
              <c:f>'1900-1998 (4)'!$AF$1</c:f>
              <c:strCache>
                <c:ptCount val="1"/>
                <c:pt idx="0">
                  <c:v>Influenza and Pneumonia</c:v>
                </c:pt>
              </c:strCache>
            </c:strRef>
          </c:tx>
          <c:spPr>
            <a:ln w="19050" cap="rnd">
              <a:noFill/>
              <a:round/>
            </a:ln>
            <a:effectLst/>
          </c:spPr>
          <c:marker>
            <c:symbol val="circle"/>
            <c:size val="5"/>
            <c:spPr>
              <a:solidFill>
                <a:schemeClr val="accent5"/>
              </a:solidFill>
              <a:ln w="9525">
                <a:solidFill>
                  <a:schemeClr val="accent5"/>
                </a:solidFill>
              </a:ln>
              <a:effectLst/>
            </c:spPr>
          </c:marker>
          <c:xVal>
            <c:numRef>
              <c:f>'1900-1998 (4)'!$AA$2:$AA$117</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xVal>
          <c:yVal>
            <c:numRef>
              <c:f>'1900-1998 (4)'!$AF$2:$AF$117</c:f>
              <c:numCache>
                <c:formatCode>General</c:formatCode>
                <c:ptCount val="116"/>
                <c:pt idx="0">
                  <c:v>297.5</c:v>
                </c:pt>
                <c:pt idx="1">
                  <c:v>312.89999999999998</c:v>
                </c:pt>
                <c:pt idx="2">
                  <c:v>219.3</c:v>
                </c:pt>
                <c:pt idx="3">
                  <c:v>251.1</c:v>
                </c:pt>
                <c:pt idx="4">
                  <c:v>291.2</c:v>
                </c:pt>
                <c:pt idx="5">
                  <c:v>257.8</c:v>
                </c:pt>
                <c:pt idx="6">
                  <c:v>222.5</c:v>
                </c:pt>
                <c:pt idx="7">
                  <c:v>285.39999999999998</c:v>
                </c:pt>
                <c:pt idx="8">
                  <c:v>234.6</c:v>
                </c:pt>
                <c:pt idx="9">
                  <c:v>221.2</c:v>
                </c:pt>
                <c:pt idx="10">
                  <c:v>238.4</c:v>
                </c:pt>
                <c:pt idx="11">
                  <c:v>234.1</c:v>
                </c:pt>
                <c:pt idx="12">
                  <c:v>213.7</c:v>
                </c:pt>
                <c:pt idx="13">
                  <c:v>214.8</c:v>
                </c:pt>
                <c:pt idx="14">
                  <c:v>202.4</c:v>
                </c:pt>
                <c:pt idx="15">
                  <c:v>238.1</c:v>
                </c:pt>
                <c:pt idx="16">
                  <c:v>278.5</c:v>
                </c:pt>
                <c:pt idx="17">
                  <c:v>267</c:v>
                </c:pt>
                <c:pt idx="18">
                  <c:v>612.4</c:v>
                </c:pt>
                <c:pt idx="19">
                  <c:v>270.89999999999998</c:v>
                </c:pt>
                <c:pt idx="20">
                  <c:v>279.2</c:v>
                </c:pt>
                <c:pt idx="21">
                  <c:v>153.1</c:v>
                </c:pt>
                <c:pt idx="22">
                  <c:v>207.6</c:v>
                </c:pt>
                <c:pt idx="23">
                  <c:v>253</c:v>
                </c:pt>
                <c:pt idx="24">
                  <c:v>182</c:v>
                </c:pt>
                <c:pt idx="25">
                  <c:v>198.1</c:v>
                </c:pt>
                <c:pt idx="26">
                  <c:v>233</c:v>
                </c:pt>
                <c:pt idx="27">
                  <c:v>164</c:v>
                </c:pt>
                <c:pt idx="28">
                  <c:v>236.4</c:v>
                </c:pt>
                <c:pt idx="29">
                  <c:v>247.5</c:v>
                </c:pt>
                <c:pt idx="30">
                  <c:v>159.80000000000001</c:v>
                </c:pt>
                <c:pt idx="31">
                  <c:v>170.2</c:v>
                </c:pt>
                <c:pt idx="32">
                  <c:v>180</c:v>
                </c:pt>
                <c:pt idx="33">
                  <c:v>156.5</c:v>
                </c:pt>
                <c:pt idx="34">
                  <c:v>152.9</c:v>
                </c:pt>
                <c:pt idx="35">
                  <c:v>163.80000000000001</c:v>
                </c:pt>
                <c:pt idx="36">
                  <c:v>186.7</c:v>
                </c:pt>
                <c:pt idx="37">
                  <c:v>181.8</c:v>
                </c:pt>
                <c:pt idx="38">
                  <c:v>124.3</c:v>
                </c:pt>
                <c:pt idx="39">
                  <c:v>124.4</c:v>
                </c:pt>
                <c:pt idx="40">
                  <c:v>117.6</c:v>
                </c:pt>
                <c:pt idx="41">
                  <c:v>104.6</c:v>
                </c:pt>
                <c:pt idx="42">
                  <c:v>84.7</c:v>
                </c:pt>
                <c:pt idx="43">
                  <c:v>101.7</c:v>
                </c:pt>
                <c:pt idx="44">
                  <c:v>94.7</c:v>
                </c:pt>
                <c:pt idx="45">
                  <c:v>74.900000000000006</c:v>
                </c:pt>
                <c:pt idx="46">
                  <c:v>69.900000000000006</c:v>
                </c:pt>
                <c:pt idx="47">
                  <c:v>65.900000000000006</c:v>
                </c:pt>
                <c:pt idx="48">
                  <c:v>58</c:v>
                </c:pt>
                <c:pt idx="49">
                  <c:v>45.1</c:v>
                </c:pt>
                <c:pt idx="50">
                  <c:v>48.1</c:v>
                </c:pt>
                <c:pt idx="51">
                  <c:v>47.4</c:v>
                </c:pt>
                <c:pt idx="52">
                  <c:v>43.1</c:v>
                </c:pt>
                <c:pt idx="53">
                  <c:v>49.2</c:v>
                </c:pt>
                <c:pt idx="54">
                  <c:v>36.200000000000003</c:v>
                </c:pt>
                <c:pt idx="55">
                  <c:v>39.200000000000003</c:v>
                </c:pt>
                <c:pt idx="56">
                  <c:v>40.799999999999997</c:v>
                </c:pt>
                <c:pt idx="57">
                  <c:v>50.3</c:v>
                </c:pt>
                <c:pt idx="58">
                  <c:v>47.4</c:v>
                </c:pt>
                <c:pt idx="59">
                  <c:v>44.3</c:v>
                </c:pt>
                <c:pt idx="60">
                  <c:v>53.7</c:v>
                </c:pt>
                <c:pt idx="61">
                  <c:v>43.4</c:v>
                </c:pt>
                <c:pt idx="62">
                  <c:v>47.1</c:v>
                </c:pt>
                <c:pt idx="63">
                  <c:v>55.6</c:v>
                </c:pt>
                <c:pt idx="64">
                  <c:v>45.4</c:v>
                </c:pt>
                <c:pt idx="65">
                  <c:v>46.8</c:v>
                </c:pt>
                <c:pt idx="66">
                  <c:v>47.9</c:v>
                </c:pt>
                <c:pt idx="67">
                  <c:v>42.2</c:v>
                </c:pt>
                <c:pt idx="68">
                  <c:v>52.8</c:v>
                </c:pt>
                <c:pt idx="69">
                  <c:v>47.9</c:v>
                </c:pt>
                <c:pt idx="70">
                  <c:v>41.7</c:v>
                </c:pt>
                <c:pt idx="71">
                  <c:v>38.4</c:v>
                </c:pt>
                <c:pt idx="72">
                  <c:v>41.3</c:v>
                </c:pt>
                <c:pt idx="73">
                  <c:v>41.2</c:v>
                </c:pt>
                <c:pt idx="74">
                  <c:v>35.5</c:v>
                </c:pt>
                <c:pt idx="75">
                  <c:v>34.9</c:v>
                </c:pt>
                <c:pt idx="76">
                  <c:v>38.799999999999997</c:v>
                </c:pt>
                <c:pt idx="77">
                  <c:v>31</c:v>
                </c:pt>
                <c:pt idx="78">
                  <c:v>34.5</c:v>
                </c:pt>
                <c:pt idx="79">
                  <c:v>26.1</c:v>
                </c:pt>
                <c:pt idx="80">
                  <c:v>31.4</c:v>
                </c:pt>
                <c:pt idx="81">
                  <c:v>30</c:v>
                </c:pt>
                <c:pt idx="82">
                  <c:v>26.5</c:v>
                </c:pt>
                <c:pt idx="83">
                  <c:v>29.8</c:v>
                </c:pt>
                <c:pt idx="84">
                  <c:v>30.6</c:v>
                </c:pt>
                <c:pt idx="85">
                  <c:v>34.5</c:v>
                </c:pt>
                <c:pt idx="86">
                  <c:v>34.799999999999997</c:v>
                </c:pt>
                <c:pt idx="87">
                  <c:v>33.799999999999997</c:v>
                </c:pt>
                <c:pt idx="88">
                  <c:v>37.299999999999997</c:v>
                </c:pt>
                <c:pt idx="89">
                  <c:v>35.9</c:v>
                </c:pt>
                <c:pt idx="90">
                  <c:v>36.799999999999997</c:v>
                </c:pt>
                <c:pt idx="91">
                  <c:v>34.9</c:v>
                </c:pt>
                <c:pt idx="92">
                  <c:v>33.1</c:v>
                </c:pt>
                <c:pt idx="93">
                  <c:v>35.200000000000003</c:v>
                </c:pt>
                <c:pt idx="94">
                  <c:v>33.9</c:v>
                </c:pt>
                <c:pt idx="95">
                  <c:v>33.799999999999997</c:v>
                </c:pt>
                <c:pt idx="96">
                  <c:v>33.200000000000003</c:v>
                </c:pt>
                <c:pt idx="97">
                  <c:v>33.6</c:v>
                </c:pt>
                <c:pt idx="98">
                  <c:v>34.6</c:v>
                </c:pt>
                <c:pt idx="99">
                  <c:v>23.5</c:v>
                </c:pt>
                <c:pt idx="100">
                  <c:v>23.7</c:v>
                </c:pt>
                <c:pt idx="101">
                  <c:v>22.2</c:v>
                </c:pt>
                <c:pt idx="102">
                  <c:v>23.2</c:v>
                </c:pt>
                <c:pt idx="103">
                  <c:v>22.6</c:v>
                </c:pt>
                <c:pt idx="104">
                  <c:v>20.399999999999999</c:v>
                </c:pt>
                <c:pt idx="105">
                  <c:v>21</c:v>
                </c:pt>
                <c:pt idx="106">
                  <c:v>18.399999999999999</c:v>
                </c:pt>
                <c:pt idx="107">
                  <c:v>16.8</c:v>
                </c:pt>
                <c:pt idx="108">
                  <c:v>17.600000000000001</c:v>
                </c:pt>
                <c:pt idx="109">
                  <c:v>16.5</c:v>
                </c:pt>
                <c:pt idx="110">
                  <c:v>15.1</c:v>
                </c:pt>
                <c:pt idx="111">
                  <c:v>15.7</c:v>
                </c:pt>
                <c:pt idx="112">
                  <c:v>14.5</c:v>
                </c:pt>
                <c:pt idx="113">
                  <c:v>15.9</c:v>
                </c:pt>
                <c:pt idx="114">
                  <c:v>15.1</c:v>
                </c:pt>
                <c:pt idx="115">
                  <c:v>15.2</c:v>
                </c:pt>
              </c:numCache>
            </c:numRef>
          </c:yVal>
          <c:smooth val="0"/>
          <c:extLst xmlns:c16r2="http://schemas.microsoft.com/office/drawing/2015/06/chart">
            <c:ext xmlns:c16="http://schemas.microsoft.com/office/drawing/2014/chart" uri="{C3380CC4-5D6E-409C-BE32-E72D297353CC}">
              <c16:uniqueId val="{00000004-469E-4AE4-85C6-E6796189AB4B}"/>
            </c:ext>
          </c:extLst>
        </c:ser>
        <c:ser>
          <c:idx val="5"/>
          <c:order val="4"/>
          <c:tx>
            <c:strRef>
              <c:f>'1900-1998 (4)'!$AG$1</c:f>
              <c:strCache>
                <c:ptCount val="1"/>
                <c:pt idx="0">
                  <c:v>Stroke</c:v>
                </c:pt>
              </c:strCache>
            </c:strRef>
          </c:tx>
          <c:spPr>
            <a:ln w="19050" cap="rnd">
              <a:noFill/>
              <a:round/>
            </a:ln>
            <a:effectLst/>
          </c:spPr>
          <c:marker>
            <c:symbol val="circle"/>
            <c:size val="5"/>
            <c:spPr>
              <a:solidFill>
                <a:schemeClr val="accent6"/>
              </a:solidFill>
              <a:ln w="9525">
                <a:solidFill>
                  <a:schemeClr val="accent6"/>
                </a:solidFill>
              </a:ln>
              <a:effectLst/>
            </c:spPr>
          </c:marker>
          <c:xVal>
            <c:numRef>
              <c:f>'1900-1998 (4)'!$AA$2:$AA$117</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xVal>
          <c:yVal>
            <c:numRef>
              <c:f>'1900-1998 (4)'!$AG$2:$AG$117</c:f>
              <c:numCache>
                <c:formatCode>General</c:formatCode>
                <c:ptCount val="116"/>
                <c:pt idx="0">
                  <c:v>244.2</c:v>
                </c:pt>
                <c:pt idx="1">
                  <c:v>243.6</c:v>
                </c:pt>
                <c:pt idx="2">
                  <c:v>237.8</c:v>
                </c:pt>
                <c:pt idx="3">
                  <c:v>244.6</c:v>
                </c:pt>
                <c:pt idx="4">
                  <c:v>255.2</c:v>
                </c:pt>
                <c:pt idx="5">
                  <c:v>247.3</c:v>
                </c:pt>
                <c:pt idx="6">
                  <c:v>245.9</c:v>
                </c:pt>
                <c:pt idx="7">
                  <c:v>261.8</c:v>
                </c:pt>
                <c:pt idx="8">
                  <c:v>239</c:v>
                </c:pt>
                <c:pt idx="9">
                  <c:v>237.5</c:v>
                </c:pt>
                <c:pt idx="10">
                  <c:v>238.5</c:v>
                </c:pt>
                <c:pt idx="11">
                  <c:v>230.2</c:v>
                </c:pt>
                <c:pt idx="12">
                  <c:v>228.7</c:v>
                </c:pt>
                <c:pt idx="13">
                  <c:v>226.9</c:v>
                </c:pt>
                <c:pt idx="14">
                  <c:v>231.3</c:v>
                </c:pt>
                <c:pt idx="15">
                  <c:v>234.5</c:v>
                </c:pt>
                <c:pt idx="16">
                  <c:v>235.7</c:v>
                </c:pt>
                <c:pt idx="17">
                  <c:v>238.2</c:v>
                </c:pt>
                <c:pt idx="18">
                  <c:v>228</c:v>
                </c:pt>
                <c:pt idx="19">
                  <c:v>225.6</c:v>
                </c:pt>
                <c:pt idx="20">
                  <c:v>238.5</c:v>
                </c:pt>
                <c:pt idx="21">
                  <c:v>230.1</c:v>
                </c:pt>
                <c:pt idx="22">
                  <c:v>238.9</c:v>
                </c:pt>
                <c:pt idx="23">
                  <c:v>245.6</c:v>
                </c:pt>
                <c:pt idx="24">
                  <c:v>246.4</c:v>
                </c:pt>
                <c:pt idx="25">
                  <c:v>227.9</c:v>
                </c:pt>
                <c:pt idx="26">
                  <c:v>228.2</c:v>
                </c:pt>
                <c:pt idx="27">
                  <c:v>216.3</c:v>
                </c:pt>
                <c:pt idx="28">
                  <c:v>223.4</c:v>
                </c:pt>
                <c:pt idx="29">
                  <c:v>213.3</c:v>
                </c:pt>
                <c:pt idx="30">
                  <c:v>203.9</c:v>
                </c:pt>
                <c:pt idx="31">
                  <c:v>195</c:v>
                </c:pt>
                <c:pt idx="32">
                  <c:v>194.4</c:v>
                </c:pt>
                <c:pt idx="33">
                  <c:v>185</c:v>
                </c:pt>
                <c:pt idx="34">
                  <c:v>184.5</c:v>
                </c:pt>
                <c:pt idx="35">
                  <c:v>181.2</c:v>
                </c:pt>
                <c:pt idx="36">
                  <c:v>189.8</c:v>
                </c:pt>
                <c:pt idx="37">
                  <c:v>176.6</c:v>
                </c:pt>
                <c:pt idx="38">
                  <c:v>171.4</c:v>
                </c:pt>
                <c:pt idx="39">
                  <c:v>173.2</c:v>
                </c:pt>
                <c:pt idx="40">
                  <c:v>177.2</c:v>
                </c:pt>
                <c:pt idx="41">
                  <c:v>169.4</c:v>
                </c:pt>
                <c:pt idx="42">
                  <c:v>166.8</c:v>
                </c:pt>
                <c:pt idx="43">
                  <c:v>173.3</c:v>
                </c:pt>
                <c:pt idx="44">
                  <c:v>164.4</c:v>
                </c:pt>
                <c:pt idx="45">
                  <c:v>166.7</c:v>
                </c:pt>
                <c:pt idx="46">
                  <c:v>158.80000000000001</c:v>
                </c:pt>
                <c:pt idx="47">
                  <c:v>161.30000000000001</c:v>
                </c:pt>
                <c:pt idx="48">
                  <c:v>157.4</c:v>
                </c:pt>
                <c:pt idx="49">
                  <c:v>176.2</c:v>
                </c:pt>
                <c:pt idx="50">
                  <c:v>180.7</c:v>
                </c:pt>
                <c:pt idx="51">
                  <c:v>181.4</c:v>
                </c:pt>
                <c:pt idx="52">
                  <c:v>180.2</c:v>
                </c:pt>
                <c:pt idx="53">
                  <c:v>179.2</c:v>
                </c:pt>
                <c:pt idx="54">
                  <c:v>173.4</c:v>
                </c:pt>
                <c:pt idx="55">
                  <c:v>177.3</c:v>
                </c:pt>
                <c:pt idx="56">
                  <c:v>177.4</c:v>
                </c:pt>
                <c:pt idx="57">
                  <c:v>183</c:v>
                </c:pt>
                <c:pt idx="58">
                  <c:v>183</c:v>
                </c:pt>
                <c:pt idx="59">
                  <c:v>179</c:v>
                </c:pt>
                <c:pt idx="60">
                  <c:v>177.9</c:v>
                </c:pt>
                <c:pt idx="61">
                  <c:v>173.1</c:v>
                </c:pt>
                <c:pt idx="62">
                  <c:v>174</c:v>
                </c:pt>
                <c:pt idx="63">
                  <c:v>173.9</c:v>
                </c:pt>
                <c:pt idx="64">
                  <c:v>167</c:v>
                </c:pt>
                <c:pt idx="65">
                  <c:v>166.4</c:v>
                </c:pt>
                <c:pt idx="66">
                  <c:v>165.8</c:v>
                </c:pt>
                <c:pt idx="67">
                  <c:v>159.30000000000001</c:v>
                </c:pt>
                <c:pt idx="68">
                  <c:v>162.5</c:v>
                </c:pt>
                <c:pt idx="69">
                  <c:v>155.4</c:v>
                </c:pt>
                <c:pt idx="70">
                  <c:v>147.69999999999999</c:v>
                </c:pt>
                <c:pt idx="71">
                  <c:v>147.6</c:v>
                </c:pt>
                <c:pt idx="72">
                  <c:v>147.30000000000001</c:v>
                </c:pt>
                <c:pt idx="73">
                  <c:v>145.19999999999999</c:v>
                </c:pt>
                <c:pt idx="74">
                  <c:v>136.80000000000001</c:v>
                </c:pt>
                <c:pt idx="75">
                  <c:v>123.5</c:v>
                </c:pt>
                <c:pt idx="76">
                  <c:v>117.4</c:v>
                </c:pt>
                <c:pt idx="77">
                  <c:v>110.4</c:v>
                </c:pt>
                <c:pt idx="78">
                  <c:v>103.7</c:v>
                </c:pt>
                <c:pt idx="79">
                  <c:v>97.3</c:v>
                </c:pt>
                <c:pt idx="80">
                  <c:v>96.4</c:v>
                </c:pt>
                <c:pt idx="81">
                  <c:v>89.7</c:v>
                </c:pt>
                <c:pt idx="82">
                  <c:v>84.4</c:v>
                </c:pt>
                <c:pt idx="83">
                  <c:v>81.400000000000006</c:v>
                </c:pt>
                <c:pt idx="84">
                  <c:v>78.900000000000006</c:v>
                </c:pt>
                <c:pt idx="85">
                  <c:v>76.599999999999994</c:v>
                </c:pt>
                <c:pt idx="86">
                  <c:v>73.3</c:v>
                </c:pt>
                <c:pt idx="87">
                  <c:v>71.8</c:v>
                </c:pt>
                <c:pt idx="88">
                  <c:v>70.8</c:v>
                </c:pt>
                <c:pt idx="89">
                  <c:v>67.099999999999994</c:v>
                </c:pt>
                <c:pt idx="90">
                  <c:v>65.5</c:v>
                </c:pt>
                <c:pt idx="91">
                  <c:v>63.1</c:v>
                </c:pt>
                <c:pt idx="92">
                  <c:v>61.6</c:v>
                </c:pt>
                <c:pt idx="93">
                  <c:v>62.9</c:v>
                </c:pt>
                <c:pt idx="94">
                  <c:v>62.8</c:v>
                </c:pt>
                <c:pt idx="95">
                  <c:v>63.3</c:v>
                </c:pt>
                <c:pt idx="96">
                  <c:v>62.6</c:v>
                </c:pt>
                <c:pt idx="97">
                  <c:v>61.2</c:v>
                </c:pt>
                <c:pt idx="98">
                  <c:v>59.4</c:v>
                </c:pt>
                <c:pt idx="99">
                  <c:v>61.6</c:v>
                </c:pt>
                <c:pt idx="100">
                  <c:v>60.9</c:v>
                </c:pt>
                <c:pt idx="101">
                  <c:v>58.4</c:v>
                </c:pt>
                <c:pt idx="102">
                  <c:v>57.2</c:v>
                </c:pt>
                <c:pt idx="103">
                  <c:v>54.6</c:v>
                </c:pt>
                <c:pt idx="104">
                  <c:v>51.2</c:v>
                </c:pt>
                <c:pt idx="105">
                  <c:v>48</c:v>
                </c:pt>
                <c:pt idx="106">
                  <c:v>44.8</c:v>
                </c:pt>
                <c:pt idx="107">
                  <c:v>43.5</c:v>
                </c:pt>
                <c:pt idx="108">
                  <c:v>42.1</c:v>
                </c:pt>
                <c:pt idx="109">
                  <c:v>39.6</c:v>
                </c:pt>
                <c:pt idx="110">
                  <c:v>39.1</c:v>
                </c:pt>
                <c:pt idx="111">
                  <c:v>37.9</c:v>
                </c:pt>
                <c:pt idx="112">
                  <c:v>36.9</c:v>
                </c:pt>
                <c:pt idx="113">
                  <c:v>36.200000000000003</c:v>
                </c:pt>
                <c:pt idx="114">
                  <c:v>36.5</c:v>
                </c:pt>
                <c:pt idx="115">
                  <c:v>37.6</c:v>
                </c:pt>
              </c:numCache>
            </c:numRef>
          </c:yVal>
          <c:smooth val="0"/>
          <c:extLst xmlns:c16r2="http://schemas.microsoft.com/office/drawing/2015/06/chart">
            <c:ext xmlns:c16="http://schemas.microsoft.com/office/drawing/2014/chart" uri="{C3380CC4-5D6E-409C-BE32-E72D297353CC}">
              <c16:uniqueId val="{00000005-469E-4AE4-85C6-E6796189AB4B}"/>
            </c:ext>
          </c:extLst>
        </c:ser>
        <c:dLbls>
          <c:showLegendKey val="0"/>
          <c:showVal val="0"/>
          <c:showCatName val="0"/>
          <c:showSerName val="0"/>
          <c:showPercent val="0"/>
          <c:showBubbleSize val="0"/>
        </c:dLbls>
        <c:axId val="211770112"/>
        <c:axId val="211770688"/>
      </c:scatterChart>
      <c:valAx>
        <c:axId val="21177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1770688"/>
        <c:crosses val="autoZero"/>
        <c:crossBetween val="midCat"/>
      </c:valAx>
      <c:valAx>
        <c:axId val="21177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1770112"/>
        <c:crosses val="autoZero"/>
        <c:crossBetween val="midCat"/>
      </c:valAx>
      <c:spPr>
        <a:noFill/>
        <a:ln>
          <a:noFill/>
        </a:ln>
        <a:effectLst/>
      </c:spPr>
    </c:plotArea>
    <c:legend>
      <c:legendPos val="r"/>
      <c:layout>
        <c:manualLayout>
          <c:xMode val="edge"/>
          <c:yMode val="edge"/>
          <c:x val="0.79452274715660542"/>
          <c:y val="0.10582020997375326"/>
          <c:w val="0.16936614173228348"/>
          <c:h val="0.839701808107319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pdf + xls</a:t>
            </a:r>
          </a:p>
        </c:rich>
      </c:tx>
      <c:overlay val="0"/>
      <c:spPr>
        <a:noFill/>
        <a:ln>
          <a:noFill/>
        </a:ln>
        <a:effectLst/>
      </c:spPr>
    </c:title>
    <c:autoTitleDeleted val="0"/>
    <c:plotArea>
      <c:layout/>
      <c:scatterChart>
        <c:scatterStyle val="lineMarker"/>
        <c:varyColors val="0"/>
        <c:ser>
          <c:idx val="0"/>
          <c:order val="0"/>
          <c:tx>
            <c:strRef>
              <c:f>'1900-1998 (4)'!$B$1</c:f>
              <c:strCache>
                <c:ptCount val="1"/>
                <c:pt idx="0">
                  <c:v>Accidents excluding motor-vehicle -</c:v>
                </c:pt>
              </c:strCache>
            </c:strRef>
          </c:tx>
          <c:spPr>
            <a:ln w="19050" cap="rnd">
              <a:noFill/>
              <a:round/>
            </a:ln>
            <a:effectLst/>
          </c:spPr>
          <c:marker>
            <c:symbol val="circle"/>
            <c:size val="5"/>
            <c:spPr>
              <a:solidFill>
                <a:schemeClr val="accent1"/>
              </a:solidFill>
              <a:ln w="9525">
                <a:solidFill>
                  <a:schemeClr val="accent1"/>
                </a:solidFill>
              </a:ln>
              <a:effectLst/>
            </c:spPr>
          </c:marker>
          <c:xVal>
            <c:numRef>
              <c:f>'1900-1998 (4)'!$A$2:$A$117</c:f>
              <c:numCache>
                <c:formatCode>0</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numCache>
            </c:numRef>
          </c:xVal>
          <c:yVal>
            <c:numRef>
              <c:f>'1900-1998 (4)'!$B$2:$B$117</c:f>
              <c:numCache>
                <c:formatCode>0.0</c:formatCode>
                <c:ptCount val="116"/>
                <c:pt idx="0">
                  <c:v>72.3</c:v>
                </c:pt>
                <c:pt idx="1">
                  <c:v>83.8</c:v>
                </c:pt>
                <c:pt idx="2">
                  <c:v>72.5</c:v>
                </c:pt>
                <c:pt idx="3">
                  <c:v>81.400000000000006</c:v>
                </c:pt>
                <c:pt idx="4">
                  <c:v>85.4</c:v>
                </c:pt>
                <c:pt idx="5">
                  <c:v>81.3</c:v>
                </c:pt>
                <c:pt idx="6">
                  <c:v>94</c:v>
                </c:pt>
                <c:pt idx="7">
                  <c:v>94.1</c:v>
                </c:pt>
                <c:pt idx="8">
                  <c:v>82.1</c:v>
                </c:pt>
                <c:pt idx="9">
                  <c:v>78.7</c:v>
                </c:pt>
                <c:pt idx="10">
                  <c:v>82.7</c:v>
                </c:pt>
                <c:pt idx="11">
                  <c:v>82.3</c:v>
                </c:pt>
                <c:pt idx="12" formatCode="0.00">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pt idx="99" formatCode="General">
                  <c:v>35.299999999999997</c:v>
                </c:pt>
                <c:pt idx="100" formatCode="General">
                  <c:v>34.9</c:v>
                </c:pt>
                <c:pt idx="101" formatCode="General">
                  <c:v>35.700000000000003</c:v>
                </c:pt>
                <c:pt idx="102" formatCode="General">
                  <c:v>37.1</c:v>
                </c:pt>
                <c:pt idx="103" formatCode="General">
                  <c:v>37.6</c:v>
                </c:pt>
                <c:pt idx="104" formatCode="General">
                  <c:v>38.1</c:v>
                </c:pt>
                <c:pt idx="105" formatCode="General">
                  <c:v>39.5</c:v>
                </c:pt>
                <c:pt idx="106" formatCode="General">
                  <c:v>40.200000000000003</c:v>
                </c:pt>
                <c:pt idx="107" formatCode="General">
                  <c:v>40.4</c:v>
                </c:pt>
                <c:pt idx="108" formatCode="General">
                  <c:v>39.200000000000003</c:v>
                </c:pt>
                <c:pt idx="109" formatCode="General">
                  <c:v>37.5</c:v>
                </c:pt>
                <c:pt idx="110" formatCode="General">
                  <c:v>38</c:v>
                </c:pt>
                <c:pt idx="111" formatCode="General">
                  <c:v>39.1</c:v>
                </c:pt>
                <c:pt idx="112" formatCode="General">
                  <c:v>39.1</c:v>
                </c:pt>
                <c:pt idx="113" formatCode="General">
                  <c:v>39.4</c:v>
                </c:pt>
                <c:pt idx="114" formatCode="General">
                  <c:v>40.5</c:v>
                </c:pt>
                <c:pt idx="115" formatCode="General">
                  <c:v>43.2</c:v>
                </c:pt>
              </c:numCache>
            </c:numRef>
          </c:yVal>
          <c:smooth val="0"/>
          <c:extLst xmlns:c16r2="http://schemas.microsoft.com/office/drawing/2015/06/chart">
            <c:ext xmlns:c16="http://schemas.microsoft.com/office/drawing/2014/chart" uri="{C3380CC4-5D6E-409C-BE32-E72D297353CC}">
              <c16:uniqueId val="{00000000-5527-4954-B51E-4E9831A495A3}"/>
            </c:ext>
          </c:extLst>
        </c:ser>
        <c:ser>
          <c:idx val="2"/>
          <c:order val="1"/>
          <c:tx>
            <c:strRef>
              <c:f>'1900-1998 (4)'!$D$1</c:f>
              <c:strCache>
                <c:ptCount val="1"/>
                <c:pt idx="0">
                  <c:v>Cancer and other malignant tumors </c:v>
                </c:pt>
              </c:strCache>
            </c:strRef>
          </c:tx>
          <c:spPr>
            <a:ln w="19050" cap="rnd">
              <a:noFill/>
              <a:round/>
            </a:ln>
            <a:effectLst/>
          </c:spPr>
          <c:marker>
            <c:symbol val="circle"/>
            <c:size val="5"/>
            <c:spPr>
              <a:solidFill>
                <a:schemeClr val="accent3"/>
              </a:solidFill>
              <a:ln w="9525">
                <a:solidFill>
                  <a:schemeClr val="accent3"/>
                </a:solidFill>
              </a:ln>
              <a:effectLst/>
            </c:spPr>
          </c:marker>
          <c:xVal>
            <c:numRef>
              <c:f>'1900-1998 (4)'!$A$2:$A$117</c:f>
              <c:numCache>
                <c:formatCode>0</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numCache>
            </c:numRef>
          </c:xVal>
          <c:yVal>
            <c:numRef>
              <c:f>'1900-1998 (4)'!$D$2:$D$117</c:f>
              <c:numCache>
                <c:formatCode>0.0</c:formatCode>
                <c:ptCount val="116"/>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formatCode="0.00">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formatCode="General">
                  <c:v>138.80000000000001</c:v>
                </c:pt>
                <c:pt idx="50" formatCode="General">
                  <c:v>139.80000000000001</c:v>
                </c:pt>
                <c:pt idx="51" formatCode="General">
                  <c:v>140.6</c:v>
                </c:pt>
                <c:pt idx="52" formatCode="General">
                  <c:v>143.30000000000001</c:v>
                </c:pt>
                <c:pt idx="53" formatCode="General">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pt idx="99" formatCode="General">
                  <c:v>200.8</c:v>
                </c:pt>
                <c:pt idx="100" formatCode="General">
                  <c:v>199.6</c:v>
                </c:pt>
                <c:pt idx="101" formatCode="General">
                  <c:v>196.5</c:v>
                </c:pt>
                <c:pt idx="102" formatCode="General">
                  <c:v>194.3</c:v>
                </c:pt>
                <c:pt idx="103" formatCode="General">
                  <c:v>190.9</c:v>
                </c:pt>
                <c:pt idx="104" formatCode="General">
                  <c:v>186.8</c:v>
                </c:pt>
                <c:pt idx="105" formatCode="General">
                  <c:v>185.1</c:v>
                </c:pt>
                <c:pt idx="106" formatCode="General">
                  <c:v>181.8</c:v>
                </c:pt>
                <c:pt idx="107" formatCode="General">
                  <c:v>179.3</c:v>
                </c:pt>
                <c:pt idx="108" formatCode="General">
                  <c:v>176.4</c:v>
                </c:pt>
                <c:pt idx="109" formatCode="General">
                  <c:v>173.5</c:v>
                </c:pt>
                <c:pt idx="110" formatCode="General">
                  <c:v>172.8</c:v>
                </c:pt>
                <c:pt idx="111" formatCode="General">
                  <c:v>169</c:v>
                </c:pt>
                <c:pt idx="112" formatCode="General">
                  <c:v>166.5</c:v>
                </c:pt>
                <c:pt idx="113" formatCode="General">
                  <c:v>163.19999999999999</c:v>
                </c:pt>
                <c:pt idx="114" formatCode="General">
                  <c:v>161.19999999999999</c:v>
                </c:pt>
                <c:pt idx="115" formatCode="General">
                  <c:v>158.5</c:v>
                </c:pt>
              </c:numCache>
            </c:numRef>
          </c:yVal>
          <c:smooth val="0"/>
          <c:extLst xmlns:c16r2="http://schemas.microsoft.com/office/drawing/2015/06/chart">
            <c:ext xmlns:c16="http://schemas.microsoft.com/office/drawing/2014/chart" uri="{C3380CC4-5D6E-409C-BE32-E72D297353CC}">
              <c16:uniqueId val="{00000002-5527-4954-B51E-4E9831A495A3}"/>
            </c:ext>
          </c:extLst>
        </c:ser>
        <c:ser>
          <c:idx val="3"/>
          <c:order val="2"/>
          <c:tx>
            <c:strRef>
              <c:f>'1900-1998 (4)'!$E$1</c:f>
              <c:strCache>
                <c:ptCount val="1"/>
                <c:pt idx="0">
                  <c:v>Diseases of the heart </c:v>
                </c:pt>
              </c:strCache>
            </c:strRef>
          </c:tx>
          <c:spPr>
            <a:ln w="19050" cap="rnd">
              <a:noFill/>
              <a:round/>
            </a:ln>
            <a:effectLst/>
          </c:spPr>
          <c:marker>
            <c:symbol val="circle"/>
            <c:size val="5"/>
            <c:spPr>
              <a:solidFill>
                <a:schemeClr val="accent4"/>
              </a:solidFill>
              <a:ln w="9525">
                <a:solidFill>
                  <a:schemeClr val="accent4"/>
                </a:solidFill>
              </a:ln>
              <a:effectLst/>
            </c:spPr>
          </c:marker>
          <c:xVal>
            <c:numRef>
              <c:f>'1900-1998 (4)'!$A$2:$A$117</c:f>
              <c:numCache>
                <c:formatCode>0</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numCache>
            </c:numRef>
          </c:xVal>
          <c:yVal>
            <c:numRef>
              <c:f>'1900-1998 (4)'!$E$2:$E$117</c:f>
              <c:numCache>
                <c:formatCode>0.0</c:formatCode>
                <c:ptCount val="116"/>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formatCode="0.00">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formatCode="General">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formatCode="General">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pt idx="99" formatCode="General">
                  <c:v>266.5</c:v>
                </c:pt>
                <c:pt idx="100" formatCode="General">
                  <c:v>257.60000000000002</c:v>
                </c:pt>
                <c:pt idx="101" formatCode="General">
                  <c:v>249.5</c:v>
                </c:pt>
                <c:pt idx="102" formatCode="General">
                  <c:v>244.6</c:v>
                </c:pt>
                <c:pt idx="103" formatCode="General">
                  <c:v>236.3</c:v>
                </c:pt>
                <c:pt idx="104" formatCode="General">
                  <c:v>221.6</c:v>
                </c:pt>
                <c:pt idx="105" formatCode="General">
                  <c:v>216.8</c:v>
                </c:pt>
                <c:pt idx="106" formatCode="General">
                  <c:v>205.5</c:v>
                </c:pt>
                <c:pt idx="107" formatCode="General">
                  <c:v>196.1</c:v>
                </c:pt>
                <c:pt idx="108" formatCode="General">
                  <c:v>192.1</c:v>
                </c:pt>
                <c:pt idx="109" formatCode="General">
                  <c:v>182.8</c:v>
                </c:pt>
                <c:pt idx="110" formatCode="General">
                  <c:v>179.1</c:v>
                </c:pt>
                <c:pt idx="111" formatCode="General">
                  <c:v>173.7</c:v>
                </c:pt>
                <c:pt idx="112" formatCode="General">
                  <c:v>170.5</c:v>
                </c:pt>
                <c:pt idx="113" formatCode="General">
                  <c:v>169.8</c:v>
                </c:pt>
                <c:pt idx="114" formatCode="General">
                  <c:v>167</c:v>
                </c:pt>
                <c:pt idx="115" formatCode="General">
                  <c:v>168.5</c:v>
                </c:pt>
              </c:numCache>
            </c:numRef>
          </c:yVal>
          <c:smooth val="0"/>
          <c:extLst xmlns:c16r2="http://schemas.microsoft.com/office/drawing/2015/06/chart">
            <c:ext xmlns:c16="http://schemas.microsoft.com/office/drawing/2014/chart" uri="{C3380CC4-5D6E-409C-BE32-E72D297353CC}">
              <c16:uniqueId val="{00000003-5527-4954-B51E-4E9831A495A3}"/>
            </c:ext>
          </c:extLst>
        </c:ser>
        <c:ser>
          <c:idx val="4"/>
          <c:order val="3"/>
          <c:tx>
            <c:strRef>
              <c:f>'1900-1998 (4)'!$F$1</c:f>
              <c:strCache>
                <c:ptCount val="1"/>
                <c:pt idx="0">
                  <c:v>Pneumonia (all forms) and influenza</c:v>
                </c:pt>
              </c:strCache>
            </c:strRef>
          </c:tx>
          <c:spPr>
            <a:ln w="19050" cap="rnd">
              <a:noFill/>
              <a:round/>
            </a:ln>
            <a:effectLst/>
          </c:spPr>
          <c:marker>
            <c:symbol val="circle"/>
            <c:size val="5"/>
            <c:spPr>
              <a:solidFill>
                <a:schemeClr val="accent5"/>
              </a:solidFill>
              <a:ln w="9525">
                <a:solidFill>
                  <a:schemeClr val="accent5"/>
                </a:solidFill>
              </a:ln>
              <a:effectLst/>
            </c:spPr>
          </c:marker>
          <c:xVal>
            <c:numRef>
              <c:f>'1900-1998 (4)'!$A$2:$A$117</c:f>
              <c:numCache>
                <c:formatCode>0</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numCache>
            </c:numRef>
          </c:xVal>
          <c:yVal>
            <c:numRef>
              <c:f>'1900-1998 (4)'!$F$2:$F$117</c:f>
              <c:numCache>
                <c:formatCode>0.0</c:formatCode>
                <c:ptCount val="116"/>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formatCode="0.00">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formatCode="General">
                  <c:v>30</c:v>
                </c:pt>
                <c:pt idx="50">
                  <c:v>31.3</c:v>
                </c:pt>
                <c:pt idx="51" formatCode="General">
                  <c:v>31.4</c:v>
                </c:pt>
                <c:pt idx="52" formatCode="General">
                  <c:v>29.7</c:v>
                </c:pt>
                <c:pt idx="53" formatCode="General">
                  <c:v>33</c:v>
                </c:pt>
                <c:pt idx="54">
                  <c:v>25.4</c:v>
                </c:pt>
                <c:pt idx="55">
                  <c:v>27.1</c:v>
                </c:pt>
                <c:pt idx="56">
                  <c:v>28.2</c:v>
                </c:pt>
                <c:pt idx="57" formatCode="General">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pt idx="99" formatCode="General">
                  <c:v>23.5</c:v>
                </c:pt>
                <c:pt idx="100" formatCode="General">
                  <c:v>23.7</c:v>
                </c:pt>
                <c:pt idx="101" formatCode="General">
                  <c:v>22.2</c:v>
                </c:pt>
                <c:pt idx="102" formatCode="General">
                  <c:v>23.2</c:v>
                </c:pt>
                <c:pt idx="103" formatCode="General">
                  <c:v>22.6</c:v>
                </c:pt>
                <c:pt idx="104" formatCode="General">
                  <c:v>20.399999999999999</c:v>
                </c:pt>
                <c:pt idx="105" formatCode="General">
                  <c:v>21</c:v>
                </c:pt>
                <c:pt idx="106" formatCode="General">
                  <c:v>18.399999999999999</c:v>
                </c:pt>
                <c:pt idx="107" formatCode="General">
                  <c:v>16.8</c:v>
                </c:pt>
                <c:pt idx="108" formatCode="General">
                  <c:v>17.600000000000001</c:v>
                </c:pt>
                <c:pt idx="109" formatCode="General">
                  <c:v>16.5</c:v>
                </c:pt>
                <c:pt idx="110" formatCode="General">
                  <c:v>15.1</c:v>
                </c:pt>
                <c:pt idx="111" formatCode="General">
                  <c:v>15.7</c:v>
                </c:pt>
                <c:pt idx="112" formatCode="General">
                  <c:v>14.5</c:v>
                </c:pt>
                <c:pt idx="113" formatCode="General">
                  <c:v>15.9</c:v>
                </c:pt>
                <c:pt idx="114" formatCode="General">
                  <c:v>15.1</c:v>
                </c:pt>
                <c:pt idx="115" formatCode="General">
                  <c:v>15.2</c:v>
                </c:pt>
              </c:numCache>
            </c:numRef>
          </c:yVal>
          <c:smooth val="0"/>
          <c:extLst xmlns:c16r2="http://schemas.microsoft.com/office/drawing/2015/06/chart">
            <c:ext xmlns:c16="http://schemas.microsoft.com/office/drawing/2014/chart" uri="{C3380CC4-5D6E-409C-BE32-E72D297353CC}">
              <c16:uniqueId val="{00000004-5527-4954-B51E-4E9831A495A3}"/>
            </c:ext>
          </c:extLst>
        </c:ser>
        <c:ser>
          <c:idx val="5"/>
          <c:order val="4"/>
          <c:tx>
            <c:strRef>
              <c:f>'1900-1998 (4)'!$G$1</c:f>
              <c:strCache>
                <c:ptCount val="1"/>
                <c:pt idx="0">
                  <c:v>Intracranial lesions of vascular origin </c:v>
                </c:pt>
              </c:strCache>
            </c:strRef>
          </c:tx>
          <c:spPr>
            <a:ln w="19050" cap="rnd">
              <a:noFill/>
              <a:round/>
            </a:ln>
            <a:effectLst/>
          </c:spPr>
          <c:marker>
            <c:symbol val="circle"/>
            <c:size val="5"/>
            <c:spPr>
              <a:solidFill>
                <a:schemeClr val="accent6"/>
              </a:solidFill>
              <a:ln w="9525">
                <a:solidFill>
                  <a:schemeClr val="accent6"/>
                </a:solidFill>
              </a:ln>
              <a:effectLst/>
            </c:spPr>
          </c:marker>
          <c:xVal>
            <c:numRef>
              <c:f>'1900-1998 (4)'!$A$2:$A$117</c:f>
              <c:numCache>
                <c:formatCode>0</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numCache>
            </c:numRef>
          </c:xVal>
          <c:yVal>
            <c:numRef>
              <c:f>'1900-1998 (4)'!$G$2:$G$117</c:f>
              <c:numCache>
                <c:formatCode>0.0</c:formatCode>
                <c:ptCount val="116"/>
                <c:pt idx="0">
                  <c:v>106.9</c:v>
                </c:pt>
                <c:pt idx="1">
                  <c:v>106.9</c:v>
                </c:pt>
                <c:pt idx="2">
                  <c:v>103.9</c:v>
                </c:pt>
                <c:pt idx="3">
                  <c:v>105.2</c:v>
                </c:pt>
                <c:pt idx="4">
                  <c:v>108.6</c:v>
                </c:pt>
                <c:pt idx="5">
                  <c:v>105.9</c:v>
                </c:pt>
                <c:pt idx="6">
                  <c:v>98.6</c:v>
                </c:pt>
                <c:pt idx="7">
                  <c:v>104.5</c:v>
                </c:pt>
                <c:pt idx="8">
                  <c:v>95.6</c:v>
                </c:pt>
                <c:pt idx="9">
                  <c:v>95.5</c:v>
                </c:pt>
                <c:pt idx="10">
                  <c:v>95.8</c:v>
                </c:pt>
                <c:pt idx="11">
                  <c:v>91.8</c:v>
                </c:pt>
                <c:pt idx="12" formatCode="0.00">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formatCode="General">
                  <c:v>104</c:v>
                </c:pt>
                <c:pt idx="51" formatCode="General">
                  <c:v>106.7</c:v>
                </c:pt>
                <c:pt idx="52" formatCode="General">
                  <c:v>106.8</c:v>
                </c:pt>
                <c:pt idx="53" formatCode="General">
                  <c:v>107.3</c:v>
                </c:pt>
                <c:pt idx="54" formatCode="General">
                  <c:v>104.1</c:v>
                </c:pt>
                <c:pt idx="55" formatCode="General">
                  <c:v>106</c:v>
                </c:pt>
                <c:pt idx="56" formatCode="General">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pt idx="99" formatCode="General">
                  <c:v>61.6</c:v>
                </c:pt>
                <c:pt idx="100" formatCode="General">
                  <c:v>60.9</c:v>
                </c:pt>
                <c:pt idx="101" formatCode="General">
                  <c:v>58.4</c:v>
                </c:pt>
                <c:pt idx="102" formatCode="General">
                  <c:v>57.2</c:v>
                </c:pt>
                <c:pt idx="103" formatCode="General">
                  <c:v>54.6</c:v>
                </c:pt>
                <c:pt idx="104" formatCode="General">
                  <c:v>51.2</c:v>
                </c:pt>
                <c:pt idx="105" formatCode="General">
                  <c:v>48</c:v>
                </c:pt>
                <c:pt idx="106" formatCode="General">
                  <c:v>44.8</c:v>
                </c:pt>
                <c:pt idx="107" formatCode="General">
                  <c:v>43.5</c:v>
                </c:pt>
                <c:pt idx="108" formatCode="General">
                  <c:v>42.1</c:v>
                </c:pt>
                <c:pt idx="109" formatCode="General">
                  <c:v>39.6</c:v>
                </c:pt>
                <c:pt idx="110" formatCode="General">
                  <c:v>39.1</c:v>
                </c:pt>
                <c:pt idx="111" formatCode="General">
                  <c:v>37.9</c:v>
                </c:pt>
                <c:pt idx="112" formatCode="General">
                  <c:v>36.9</c:v>
                </c:pt>
                <c:pt idx="113" formatCode="General">
                  <c:v>36.200000000000003</c:v>
                </c:pt>
                <c:pt idx="114" formatCode="General">
                  <c:v>36.5</c:v>
                </c:pt>
                <c:pt idx="115" formatCode="General">
                  <c:v>37.6</c:v>
                </c:pt>
              </c:numCache>
            </c:numRef>
          </c:yVal>
          <c:smooth val="0"/>
          <c:extLst xmlns:c16r2="http://schemas.microsoft.com/office/drawing/2015/06/chart">
            <c:ext xmlns:c16="http://schemas.microsoft.com/office/drawing/2014/chart" uri="{C3380CC4-5D6E-409C-BE32-E72D297353CC}">
              <c16:uniqueId val="{00000005-5527-4954-B51E-4E9831A495A3}"/>
            </c:ext>
          </c:extLst>
        </c:ser>
        <c:dLbls>
          <c:showLegendKey val="0"/>
          <c:showVal val="0"/>
          <c:showCatName val="0"/>
          <c:showSerName val="0"/>
          <c:showPercent val="0"/>
          <c:showBubbleSize val="0"/>
        </c:dLbls>
        <c:axId val="214518016"/>
        <c:axId val="214518592"/>
      </c:scatterChart>
      <c:valAx>
        <c:axId val="214518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4518592"/>
        <c:crosses val="autoZero"/>
        <c:crossBetween val="midCat"/>
      </c:valAx>
      <c:valAx>
        <c:axId val="21451859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4518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scatterChart>
        <c:scatterStyle val="smoothMarker"/>
        <c:varyColors val="0"/>
        <c:ser>
          <c:idx val="0"/>
          <c:order val="0"/>
          <c:tx>
            <c:strRef>
              <c:f>'1900-2016 (2)'!$B$1</c:f>
              <c:strCache>
                <c:ptCount val="1"/>
                <c:pt idx="0">
                  <c:v>Accidents excluding motor-vehicle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'1900-2016 (2)'!$A$2:$A$100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 (2)'!$B$2:$B$100</c:f>
              <c:numCache>
                <c:formatCode>0.0</c:formatCode>
                <c:ptCount val="99"/>
                <c:pt idx="0">
                  <c:v>72.3</c:v>
                </c:pt>
                <c:pt idx="1">
                  <c:v>83.8</c:v>
                </c:pt>
                <c:pt idx="2">
                  <c:v>72.5</c:v>
                </c:pt>
                <c:pt idx="3">
                  <c:v>81.400000000000006</c:v>
                </c:pt>
                <c:pt idx="4">
                  <c:v>85.4</c:v>
                </c:pt>
                <c:pt idx="5">
                  <c:v>81.3</c:v>
                </c:pt>
                <c:pt idx="6">
                  <c:v>94</c:v>
                </c:pt>
                <c:pt idx="7">
                  <c:v>94.1</c:v>
                </c:pt>
                <c:pt idx="8">
                  <c:v>82.1</c:v>
                </c:pt>
                <c:pt idx="9">
                  <c:v>78.7</c:v>
                </c:pt>
                <c:pt idx="10">
                  <c:v>82.7</c:v>
                </c:pt>
                <c:pt idx="11">
                  <c:v>82.3</c:v>
                </c:pt>
                <c:pt idx="12" formatCode="0.00">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numCache>
            </c:numRef>
          </c:yVal>
          <c:smooth val="1"/>
          <c:extLst xmlns:c16r2="http://schemas.microsoft.com/office/drawing/2015/06/chart">
            <c:ext xmlns:c16="http://schemas.microsoft.com/office/drawing/2014/chart" uri="{C3380CC4-5D6E-409C-BE32-E72D297353CC}">
              <c16:uniqueId val="{00000000-3414-4D40-A0B4-7A6B2D471009}"/>
            </c:ext>
          </c:extLst>
        </c:ser>
        <c:ser>
          <c:idx val="1"/>
          <c:order val="1"/>
          <c:tx>
            <c:strRef>
              <c:f>'1900-2016 (2)'!$C$1</c:f>
              <c:strCache>
                <c:ptCount val="1"/>
                <c:pt idx="0">
                  <c:v>All causes-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'1900-2016 (2)'!$A$2:$A$100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 (2)'!$C$2:$C$100</c:f>
              <c:numCache>
                <c:formatCode>0.0</c:formatCode>
                <c:ptCount val="99"/>
                <c:pt idx="0">
                  <c:v>1719.1</c:v>
                </c:pt>
                <c:pt idx="1">
                  <c:v>1641.5</c:v>
                </c:pt>
                <c:pt idx="2">
                  <c:v>1548.1</c:v>
                </c:pt>
                <c:pt idx="3">
                  <c:v>1562.8</c:v>
                </c:pt>
                <c:pt idx="4">
                  <c:v>1640</c:v>
                </c:pt>
                <c:pt idx="5">
                  <c:v>1588.9</c:v>
                </c:pt>
                <c:pt idx="6">
                  <c:v>1571.8</c:v>
                </c:pt>
                <c:pt idx="7">
                  <c:v>1592.5</c:v>
                </c:pt>
                <c:pt idx="8">
                  <c:v>1468.2</c:v>
                </c:pt>
                <c:pt idx="9">
                  <c:v>1424.7</c:v>
                </c:pt>
                <c:pt idx="10">
                  <c:v>1468</c:v>
                </c:pt>
                <c:pt idx="11">
                  <c:v>1390.5</c:v>
                </c:pt>
                <c:pt idx="12" formatCode="0.00">
                  <c:v>1359.7</c:v>
                </c:pt>
                <c:pt idx="13">
                  <c:v>1380.6</c:v>
                </c:pt>
                <c:pt idx="14">
                  <c:v>1330.2</c:v>
                </c:pt>
                <c:pt idx="15">
                  <c:v>1317.6</c:v>
                </c:pt>
                <c:pt idx="16">
                  <c:v>1381.1</c:v>
                </c:pt>
                <c:pt idx="17">
                  <c:v>1397.1</c:v>
                </c:pt>
                <c:pt idx="18">
                  <c:v>1810</c:v>
                </c:pt>
                <c:pt idx="19">
                  <c:v>1289.4000000000001</c:v>
                </c:pt>
                <c:pt idx="20">
                  <c:v>1298.9000000000001</c:v>
                </c:pt>
                <c:pt idx="21">
                  <c:v>1149.8</c:v>
                </c:pt>
                <c:pt idx="22">
                  <c:v>1169.3</c:v>
                </c:pt>
                <c:pt idx="23">
                  <c:v>1213</c:v>
                </c:pt>
                <c:pt idx="24">
                  <c:v>1159</c:v>
                </c:pt>
                <c:pt idx="25">
                  <c:v>1168.0999999999999</c:v>
                </c:pt>
                <c:pt idx="26">
                  <c:v>1211</c:v>
                </c:pt>
                <c:pt idx="27">
                  <c:v>1131.5</c:v>
                </c:pt>
                <c:pt idx="28">
                  <c:v>1198.5999999999999</c:v>
                </c:pt>
                <c:pt idx="29">
                  <c:v>1187.8</c:v>
                </c:pt>
                <c:pt idx="30">
                  <c:v>1132.0999999999999</c:v>
                </c:pt>
                <c:pt idx="31">
                  <c:v>1106.5</c:v>
                </c:pt>
                <c:pt idx="32">
                  <c:v>1087.7</c:v>
                </c:pt>
                <c:pt idx="33">
                  <c:v>1068.7</c:v>
                </c:pt>
                <c:pt idx="34">
                  <c:v>1105.4000000000001</c:v>
                </c:pt>
                <c:pt idx="35">
                  <c:v>1094.5</c:v>
                </c:pt>
                <c:pt idx="36">
                  <c:v>1155.2</c:v>
                </c:pt>
                <c:pt idx="37">
                  <c:v>1125.9000000000001</c:v>
                </c:pt>
                <c:pt idx="38">
                  <c:v>1064</c:v>
                </c:pt>
                <c:pt idx="39">
                  <c:v>1060.4000000000001</c:v>
                </c:pt>
                <c:pt idx="40">
                  <c:v>1076.4000000000001</c:v>
                </c:pt>
                <c:pt idx="41">
                  <c:v>1049.9000000000001</c:v>
                </c:pt>
                <c:pt idx="42">
                  <c:v>1034.3</c:v>
                </c:pt>
                <c:pt idx="43">
                  <c:v>1087.2</c:v>
                </c:pt>
                <c:pt idx="44">
                  <c:v>1062.0999999999999</c:v>
                </c:pt>
                <c:pt idx="45">
                  <c:v>1058.0999999999999</c:v>
                </c:pt>
                <c:pt idx="46">
                  <c:v>996.5</c:v>
                </c:pt>
                <c:pt idx="47">
                  <c:v>1007.6</c:v>
                </c:pt>
                <c:pt idx="48">
                  <c:v>988.6</c:v>
                </c:pt>
                <c:pt idx="49" formatCode="General">
                  <c:v>971</c:v>
                </c:pt>
                <c:pt idx="50">
                  <c:v>963.8</c:v>
                </c:pt>
                <c:pt idx="51">
                  <c:v>966.7</c:v>
                </c:pt>
                <c:pt idx="52">
                  <c:v>961.4</c:v>
                </c:pt>
                <c:pt idx="53">
                  <c:v>959</c:v>
                </c:pt>
                <c:pt idx="54">
                  <c:v>919</c:v>
                </c:pt>
                <c:pt idx="55">
                  <c:v>930.4</c:v>
                </c:pt>
                <c:pt idx="56">
                  <c:v>935.1</c:v>
                </c:pt>
                <c:pt idx="57">
                  <c:v>958.6</c:v>
                </c:pt>
                <c:pt idx="58">
                  <c:v>950.8</c:v>
                </c:pt>
                <c:pt idx="59">
                  <c:v>938.6</c:v>
                </c:pt>
                <c:pt idx="60">
                  <c:v>954.7</c:v>
                </c:pt>
                <c:pt idx="61">
                  <c:v>945.6</c:v>
                </c:pt>
                <c:pt idx="62">
                  <c:v>945.6</c:v>
                </c:pt>
                <c:pt idx="63">
                  <c:v>962.2</c:v>
                </c:pt>
                <c:pt idx="64">
                  <c:v>940.7</c:v>
                </c:pt>
                <c:pt idx="65">
                  <c:v>944.6</c:v>
                </c:pt>
                <c:pt idx="66">
                  <c:v>952.6</c:v>
                </c:pt>
                <c:pt idx="67">
                  <c:v>937.6</c:v>
                </c:pt>
                <c:pt idx="68" formatCode="General">
                  <c:v>967.9</c:v>
                </c:pt>
                <c:pt idx="69">
                  <c:v>954.4</c:v>
                </c:pt>
                <c:pt idx="70" formatCode="General">
                  <c:v>945.3</c:v>
                </c:pt>
                <c:pt idx="71">
                  <c:v>932</c:v>
                </c:pt>
                <c:pt idx="72">
                  <c:v>938.4</c:v>
                </c:pt>
                <c:pt idx="73">
                  <c:v>933.5</c:v>
                </c:pt>
                <c:pt idx="74">
                  <c:v>906.7</c:v>
                </c:pt>
                <c:pt idx="75" formatCode="General">
                  <c:v>878.5</c:v>
                </c:pt>
                <c:pt idx="76">
                  <c:v>877.6</c:v>
                </c:pt>
                <c:pt idx="77">
                  <c:v>864.4</c:v>
                </c:pt>
                <c:pt idx="78">
                  <c:v>868</c:v>
                </c:pt>
                <c:pt idx="79">
                  <c:v>852.2</c:v>
                </c:pt>
                <c:pt idx="80">
                  <c:v>878.3</c:v>
                </c:pt>
                <c:pt idx="81">
                  <c:v>862</c:v>
                </c:pt>
                <c:pt idx="82">
                  <c:v>852.4</c:v>
                </c:pt>
                <c:pt idx="83">
                  <c:v>863.7</c:v>
                </c:pt>
                <c:pt idx="84">
                  <c:v>864.8</c:v>
                </c:pt>
                <c:pt idx="85">
                  <c:v>876.9</c:v>
                </c:pt>
                <c:pt idx="86">
                  <c:v>876.7</c:v>
                </c:pt>
                <c:pt idx="87">
                  <c:v>876.4</c:v>
                </c:pt>
                <c:pt idx="88">
                  <c:v>886.7</c:v>
                </c:pt>
                <c:pt idx="89">
                  <c:v>871.3</c:v>
                </c:pt>
                <c:pt idx="90">
                  <c:v>863.8</c:v>
                </c:pt>
                <c:pt idx="91">
                  <c:v>860.3</c:v>
                </c:pt>
                <c:pt idx="92" formatCode="General">
                  <c:v>852.9</c:v>
                </c:pt>
                <c:pt idx="93" formatCode="General">
                  <c:v>880</c:v>
                </c:pt>
                <c:pt idx="94" formatCode="General">
                  <c:v>875.4</c:v>
                </c:pt>
                <c:pt idx="95" formatCode="General">
                  <c:v>880</c:v>
                </c:pt>
                <c:pt idx="96" formatCode="General">
                  <c:v>872.5</c:v>
                </c:pt>
                <c:pt idx="97" formatCode="General">
                  <c:v>864.7</c:v>
                </c:pt>
                <c:pt idx="98">
                  <c:v>864.7</c:v>
                </c:pt>
              </c:numCache>
            </c:numRef>
          </c:yVal>
          <c:smooth val="1"/>
          <c:extLst xmlns:c16r2="http://schemas.microsoft.com/office/drawing/2015/06/chart">
            <c:ext xmlns:c16="http://schemas.microsoft.com/office/drawing/2014/chart" uri="{C3380CC4-5D6E-409C-BE32-E72D297353CC}">
              <c16:uniqueId val="{00000001-3414-4D40-A0B4-7A6B2D471009}"/>
            </c:ext>
          </c:extLst>
        </c:ser>
        <c:ser>
          <c:idx val="2"/>
          <c:order val="2"/>
          <c:tx>
            <c:strRef>
              <c:f>'1900-2016 (2)'!$D$1</c:f>
              <c:strCache>
                <c:ptCount val="1"/>
                <c:pt idx="0">
                  <c:v>Cancer and other malignant tumors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'1900-2016 (2)'!$A$2:$A$100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 (2)'!$D$2:$D$100</c:f>
              <c:numCache>
                <c:formatCode>0.0</c:formatCode>
                <c:ptCount val="99"/>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formatCode="0.00">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formatCode="General">
                  <c:v>138.80000000000001</c:v>
                </c:pt>
                <c:pt idx="50" formatCode="General">
                  <c:v>139.80000000000001</c:v>
                </c:pt>
                <c:pt idx="51" formatCode="General">
                  <c:v>140.6</c:v>
                </c:pt>
                <c:pt idx="52" formatCode="General">
                  <c:v>143.30000000000001</c:v>
                </c:pt>
                <c:pt idx="53" formatCode="General">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numCache>
            </c:numRef>
          </c:yVal>
          <c:smooth val="1"/>
          <c:extLst xmlns:c16r2="http://schemas.microsoft.com/office/drawing/2015/06/chart">
            <c:ext xmlns:c16="http://schemas.microsoft.com/office/drawing/2014/chart" uri="{C3380CC4-5D6E-409C-BE32-E72D297353CC}">
              <c16:uniqueId val="{00000002-3414-4D40-A0B4-7A6B2D471009}"/>
            </c:ext>
          </c:extLst>
        </c:ser>
        <c:ser>
          <c:idx val="3"/>
          <c:order val="3"/>
          <c:tx>
            <c:strRef>
              <c:f>'1900-2016 (2)'!$E$1</c:f>
              <c:strCache>
                <c:ptCount val="1"/>
                <c:pt idx="0">
                  <c:v>Diseases of the heart </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'1900-2016 (2)'!$A$2:$A$100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 (2)'!$E$2:$E$100</c:f>
              <c:numCache>
                <c:formatCode>0.0</c:formatCode>
                <c:ptCount val="99"/>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formatCode="0.00">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formatCode="General">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formatCode="General">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numCache>
            </c:numRef>
          </c:yVal>
          <c:smooth val="1"/>
          <c:extLst xmlns:c16r2="http://schemas.microsoft.com/office/drawing/2015/06/chart">
            <c:ext xmlns:c16="http://schemas.microsoft.com/office/drawing/2014/chart" uri="{C3380CC4-5D6E-409C-BE32-E72D297353CC}">
              <c16:uniqueId val="{00000003-3414-4D40-A0B4-7A6B2D471009}"/>
            </c:ext>
          </c:extLst>
        </c:ser>
        <c:ser>
          <c:idx val="4"/>
          <c:order val="4"/>
          <c:tx>
            <c:strRef>
              <c:f>'1900-2016 (2)'!$F$1</c:f>
              <c:strCache>
                <c:ptCount val="1"/>
                <c:pt idx="0">
                  <c:v>Intracranial lesions of vascular origin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'1900-2016 (2)'!$A$2:$A$100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 (2)'!$F$2:$F$100</c:f>
              <c:numCache>
                <c:formatCode>0.0</c:formatCode>
                <c:ptCount val="99"/>
                <c:pt idx="0">
                  <c:v>106.9</c:v>
                </c:pt>
                <c:pt idx="1">
                  <c:v>106.9</c:v>
                </c:pt>
                <c:pt idx="2">
                  <c:v>103.9</c:v>
                </c:pt>
                <c:pt idx="3">
                  <c:v>105.2</c:v>
                </c:pt>
                <c:pt idx="4">
                  <c:v>108.6</c:v>
                </c:pt>
                <c:pt idx="5">
                  <c:v>105.9</c:v>
                </c:pt>
                <c:pt idx="6">
                  <c:v>98.6</c:v>
                </c:pt>
                <c:pt idx="7">
                  <c:v>104.5</c:v>
                </c:pt>
                <c:pt idx="8">
                  <c:v>95.6</c:v>
                </c:pt>
                <c:pt idx="9">
                  <c:v>95.5</c:v>
                </c:pt>
                <c:pt idx="10">
                  <c:v>95.8</c:v>
                </c:pt>
                <c:pt idx="11">
                  <c:v>91.8</c:v>
                </c:pt>
                <c:pt idx="12" formatCode="0.00">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formatCode="General">
                  <c:v>104</c:v>
                </c:pt>
                <c:pt idx="51" formatCode="General">
                  <c:v>106.7</c:v>
                </c:pt>
                <c:pt idx="52" formatCode="General">
                  <c:v>106.8</c:v>
                </c:pt>
                <c:pt idx="53" formatCode="General">
                  <c:v>107.3</c:v>
                </c:pt>
                <c:pt idx="54" formatCode="General">
                  <c:v>104.1</c:v>
                </c:pt>
                <c:pt idx="55" formatCode="General">
                  <c:v>106</c:v>
                </c:pt>
                <c:pt idx="56" formatCode="General">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numCache>
            </c:numRef>
          </c:yVal>
          <c:smooth val="1"/>
          <c:extLst xmlns:c16r2="http://schemas.microsoft.com/office/drawing/2015/06/chart">
            <c:ext xmlns:c16="http://schemas.microsoft.com/office/drawing/2014/chart" uri="{C3380CC4-5D6E-409C-BE32-E72D297353CC}">
              <c16:uniqueId val="{00000004-3414-4D40-A0B4-7A6B2D471009}"/>
            </c:ext>
          </c:extLst>
        </c:ser>
        <c:ser>
          <c:idx val="5"/>
          <c:order val="5"/>
          <c:tx>
            <c:strRef>
              <c:f>'1900-2016 (2)'!$G$1</c:f>
              <c:strCache>
                <c:ptCount val="1"/>
                <c:pt idx="0">
                  <c:v>Nephritis (all forms) </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'1900-2016 (2)'!$A$2:$A$100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 (2)'!$G$2:$G$100</c:f>
              <c:numCache>
                <c:formatCode>0.0</c:formatCode>
                <c:ptCount val="99"/>
                <c:pt idx="0">
                  <c:v>88.6</c:v>
                </c:pt>
                <c:pt idx="1">
                  <c:v>89.9</c:v>
                </c:pt>
                <c:pt idx="2">
                  <c:v>90.6</c:v>
                </c:pt>
                <c:pt idx="3">
                  <c:v>96.3</c:v>
                </c:pt>
                <c:pt idx="4">
                  <c:v>102.4</c:v>
                </c:pt>
                <c:pt idx="5">
                  <c:v>101.2</c:v>
                </c:pt>
                <c:pt idx="6">
                  <c:v>95.9</c:v>
                </c:pt>
                <c:pt idx="7">
                  <c:v>100.9</c:v>
                </c:pt>
                <c:pt idx="8">
                  <c:v>91</c:v>
                </c:pt>
                <c:pt idx="9">
                  <c:v>92.5</c:v>
                </c:pt>
                <c:pt idx="10">
                  <c:v>94.8</c:v>
                </c:pt>
                <c:pt idx="11">
                  <c:v>94.2</c:v>
                </c:pt>
                <c:pt idx="12" formatCode="0.00">
                  <c:v>99.7</c:v>
                </c:pt>
                <c:pt idx="13">
                  <c:v>99.7</c:v>
                </c:pt>
                <c:pt idx="14">
                  <c:v>99.2</c:v>
                </c:pt>
                <c:pt idx="15">
                  <c:v>101.5</c:v>
                </c:pt>
                <c:pt idx="16">
                  <c:v>103.1</c:v>
                </c:pt>
                <c:pt idx="17">
                  <c:v>104.9</c:v>
                </c:pt>
                <c:pt idx="18">
                  <c:v>97.4</c:v>
                </c:pt>
                <c:pt idx="19">
                  <c:v>88.2</c:v>
                </c:pt>
                <c:pt idx="20">
                  <c:v>88.8</c:v>
                </c:pt>
                <c:pt idx="21">
                  <c:v>84.3</c:v>
                </c:pt>
                <c:pt idx="22">
                  <c:v>87.7</c:v>
                </c:pt>
                <c:pt idx="23">
                  <c:v>89</c:v>
                </c:pt>
                <c:pt idx="24">
                  <c:v>87.8</c:v>
                </c:pt>
                <c:pt idx="25">
                  <c:v>95</c:v>
                </c:pt>
                <c:pt idx="26">
                  <c:v>97.3</c:v>
                </c:pt>
                <c:pt idx="27">
                  <c:v>91.7</c:v>
                </c:pt>
                <c:pt idx="28">
                  <c:v>94.9</c:v>
                </c:pt>
                <c:pt idx="29">
                  <c:v>91.1</c:v>
                </c:pt>
                <c:pt idx="30">
                  <c:v>91</c:v>
                </c:pt>
                <c:pt idx="31">
                  <c:v>87.4</c:v>
                </c:pt>
                <c:pt idx="32">
                  <c:v>87.4</c:v>
                </c:pt>
                <c:pt idx="33">
                  <c:v>83</c:v>
                </c:pt>
                <c:pt idx="34">
                  <c:v>84.3</c:v>
                </c:pt>
                <c:pt idx="35">
                  <c:v>81.3</c:v>
                </c:pt>
                <c:pt idx="36">
                  <c:v>83.5</c:v>
                </c:pt>
                <c:pt idx="37">
                  <c:v>79.900000000000006</c:v>
                </c:pt>
                <c:pt idx="38">
                  <c:v>77.400000000000006</c:v>
                </c:pt>
                <c:pt idx="39">
                  <c:v>82.9</c:v>
                </c:pt>
                <c:pt idx="40">
                  <c:v>81.5</c:v>
                </c:pt>
                <c:pt idx="41">
                  <c:v>75.099999999999994</c:v>
                </c:pt>
                <c:pt idx="42">
                  <c:v>72.400000000000006</c:v>
                </c:pt>
                <c:pt idx="43">
                  <c:v>73.900000000000006</c:v>
                </c:pt>
                <c:pt idx="44">
                  <c:v>69</c:v>
                </c:pt>
                <c:pt idx="45">
                  <c:v>66.5</c:v>
                </c:pt>
                <c:pt idx="46">
                  <c:v>58.3</c:v>
                </c:pt>
                <c:pt idx="47">
                  <c:v>56</c:v>
                </c:pt>
                <c:pt idx="48">
                  <c:v>53</c:v>
                </c:pt>
                <c:pt idx="49" formatCode="General">
                  <c:v>17.399999999999999</c:v>
                </c:pt>
                <c:pt idx="50">
                  <c:v>16.399999999999999</c:v>
                </c:pt>
                <c:pt idx="51" formatCode="General">
                  <c:v>14.7</c:v>
                </c:pt>
                <c:pt idx="52" formatCode="General">
                  <c:v>13.3</c:v>
                </c:pt>
                <c:pt idx="54">
                  <c:v>10.6</c:v>
                </c:pt>
                <c:pt idx="59">
                  <c:v>7</c:v>
                </c:pt>
                <c:pt idx="60">
                  <c:v>6.7</c:v>
                </c:pt>
                <c:pt idx="61">
                  <c:v>6.1</c:v>
                </c:pt>
                <c:pt idx="62">
                  <c:v>6.1</c:v>
                </c:pt>
                <c:pt idx="63">
                  <c:v>6</c:v>
                </c:pt>
                <c:pt idx="64">
                  <c:v>5.8</c:v>
                </c:pt>
                <c:pt idx="65">
                  <c:v>5.5</c:v>
                </c:pt>
                <c:pt idx="66">
                  <c:v>5.3</c:v>
                </c:pt>
                <c:pt idx="67">
                  <c:v>5</c:v>
                </c:pt>
                <c:pt idx="68">
                  <c:v>4.7</c:v>
                </c:pt>
                <c:pt idx="69">
                  <c:v>4.7</c:v>
                </c:pt>
                <c:pt idx="79">
                  <c:v>7</c:v>
                </c:pt>
                <c:pt idx="80">
                  <c:v>7.4</c:v>
                </c:pt>
                <c:pt idx="81">
                  <c:v>7.5</c:v>
                </c:pt>
                <c:pt idx="82">
                  <c:v>7.8</c:v>
                </c:pt>
                <c:pt idx="83">
                  <c:v>8.1</c:v>
                </c:pt>
                <c:pt idx="84">
                  <c:v>8.5</c:v>
                </c:pt>
                <c:pt idx="85">
                  <c:v>9</c:v>
                </c:pt>
                <c:pt idx="86">
                  <c:v>9.1</c:v>
                </c:pt>
                <c:pt idx="87">
                  <c:v>9.1</c:v>
                </c:pt>
                <c:pt idx="88">
                  <c:v>9.1999999999999993</c:v>
                </c:pt>
                <c:pt idx="89">
                  <c:v>8.6</c:v>
                </c:pt>
                <c:pt idx="90">
                  <c:v>8.3000000000000007</c:v>
                </c:pt>
                <c:pt idx="97">
                  <c:v>9.5</c:v>
                </c:pt>
                <c:pt idx="98">
                  <c:v>9.6999999999999993</c:v>
                </c:pt>
              </c:numCache>
            </c:numRef>
          </c:yVal>
          <c:smooth val="1"/>
          <c:extLst xmlns:c16r2="http://schemas.microsoft.com/office/drawing/2015/06/chart">
            <c:ext xmlns:c16="http://schemas.microsoft.com/office/drawing/2014/chart" uri="{C3380CC4-5D6E-409C-BE32-E72D297353CC}">
              <c16:uniqueId val="{00000005-3414-4D40-A0B4-7A6B2D471009}"/>
            </c:ext>
          </c:extLst>
        </c:ser>
        <c:ser>
          <c:idx val="6"/>
          <c:order val="6"/>
          <c:tx>
            <c:strRef>
              <c:f>'1900-2016 (2)'!$H$1</c:f>
              <c:strCache>
                <c:ptCount val="1"/>
                <c:pt idx="0">
                  <c:v>Pneumonia (all forms) and influenza</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'1900-2016 (2)'!$A$2:$A$100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 (2)'!$H$2:$H$100</c:f>
              <c:numCache>
                <c:formatCode>0.0</c:formatCode>
                <c:ptCount val="99"/>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formatCode="0.00">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formatCode="General">
                  <c:v>30</c:v>
                </c:pt>
                <c:pt idx="50">
                  <c:v>31.3</c:v>
                </c:pt>
                <c:pt idx="51" formatCode="General">
                  <c:v>31.4</c:v>
                </c:pt>
                <c:pt idx="52" formatCode="General">
                  <c:v>29.7</c:v>
                </c:pt>
                <c:pt idx="53" formatCode="General">
                  <c:v>33</c:v>
                </c:pt>
                <c:pt idx="54">
                  <c:v>25.4</c:v>
                </c:pt>
                <c:pt idx="55">
                  <c:v>27.1</c:v>
                </c:pt>
                <c:pt idx="56">
                  <c:v>28.2</c:v>
                </c:pt>
                <c:pt idx="57" formatCode="General">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numCache>
            </c:numRef>
          </c:yVal>
          <c:smooth val="1"/>
          <c:extLst xmlns:c16r2="http://schemas.microsoft.com/office/drawing/2015/06/chart">
            <c:ext xmlns:c16="http://schemas.microsoft.com/office/drawing/2014/chart" uri="{C3380CC4-5D6E-409C-BE32-E72D297353CC}">
              <c16:uniqueId val="{00000006-3414-4D40-A0B4-7A6B2D471009}"/>
            </c:ext>
          </c:extLst>
        </c:ser>
        <c:ser>
          <c:idx val="7"/>
          <c:order val="7"/>
          <c:tx>
            <c:strRef>
              <c:f>'1900-2016 (2)'!$AJ$1</c:f>
              <c:strCache>
                <c:ptCount val="1"/>
                <c:pt idx="0">
                  <c:v>Tuberculosis (all forms) -</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'1900-2016 (2)'!$A$2:$A$100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 (2)'!$AJ$2:$AJ$100</c:f>
              <c:numCache>
                <c:formatCode>0.0</c:formatCode>
                <c:ptCount val="99"/>
                <c:pt idx="0">
                  <c:v>194.4</c:v>
                </c:pt>
                <c:pt idx="1">
                  <c:v>189.9</c:v>
                </c:pt>
                <c:pt idx="2">
                  <c:v>174.2</c:v>
                </c:pt>
                <c:pt idx="3">
                  <c:v>177.2</c:v>
                </c:pt>
                <c:pt idx="4">
                  <c:v>188.1</c:v>
                </c:pt>
                <c:pt idx="5">
                  <c:v>179.9</c:v>
                </c:pt>
                <c:pt idx="6">
                  <c:v>175.8</c:v>
                </c:pt>
                <c:pt idx="7">
                  <c:v>174.2</c:v>
                </c:pt>
                <c:pt idx="8">
                  <c:v>162.1</c:v>
                </c:pt>
                <c:pt idx="9">
                  <c:v>156.30000000000001</c:v>
                </c:pt>
                <c:pt idx="10">
                  <c:v>153.80000000000001</c:v>
                </c:pt>
                <c:pt idx="11">
                  <c:v>155.1</c:v>
                </c:pt>
                <c:pt idx="12" formatCode="0.00">
                  <c:v>145.4</c:v>
                </c:pt>
                <c:pt idx="13">
                  <c:v>143.5</c:v>
                </c:pt>
                <c:pt idx="14">
                  <c:v>141.69999999999999</c:v>
                </c:pt>
                <c:pt idx="15">
                  <c:v>140.1</c:v>
                </c:pt>
                <c:pt idx="16">
                  <c:v>138.4</c:v>
                </c:pt>
                <c:pt idx="17">
                  <c:v>143.5</c:v>
                </c:pt>
                <c:pt idx="18">
                  <c:v>149.80000000000001</c:v>
                </c:pt>
                <c:pt idx="19">
                  <c:v>125.6</c:v>
                </c:pt>
                <c:pt idx="20">
                  <c:v>113.1</c:v>
                </c:pt>
                <c:pt idx="21">
                  <c:v>97.6</c:v>
                </c:pt>
                <c:pt idx="22">
                  <c:v>95.3</c:v>
                </c:pt>
                <c:pt idx="23">
                  <c:v>91.7</c:v>
                </c:pt>
                <c:pt idx="24">
                  <c:v>87.9</c:v>
                </c:pt>
                <c:pt idx="25">
                  <c:v>84.8</c:v>
                </c:pt>
                <c:pt idx="26">
                  <c:v>85.5</c:v>
                </c:pt>
                <c:pt idx="27">
                  <c:v>79.599999999999994</c:v>
                </c:pt>
                <c:pt idx="28">
                  <c:v>78.3</c:v>
                </c:pt>
                <c:pt idx="29">
                  <c:v>75.3</c:v>
                </c:pt>
                <c:pt idx="30">
                  <c:v>71.099999999999994</c:v>
                </c:pt>
                <c:pt idx="31">
                  <c:v>67.8</c:v>
                </c:pt>
                <c:pt idx="32">
                  <c:v>62.5</c:v>
                </c:pt>
                <c:pt idx="33">
                  <c:v>59.6</c:v>
                </c:pt>
                <c:pt idx="34">
                  <c:v>56.7</c:v>
                </c:pt>
                <c:pt idx="35">
                  <c:v>55.1</c:v>
                </c:pt>
                <c:pt idx="36">
                  <c:v>55.9</c:v>
                </c:pt>
                <c:pt idx="37">
                  <c:v>53.8</c:v>
                </c:pt>
                <c:pt idx="38">
                  <c:v>49.1</c:v>
                </c:pt>
                <c:pt idx="39">
                  <c:v>47.1</c:v>
                </c:pt>
                <c:pt idx="40">
                  <c:v>45.9</c:v>
                </c:pt>
                <c:pt idx="41">
                  <c:v>44.5</c:v>
                </c:pt>
                <c:pt idx="42">
                  <c:v>43.1</c:v>
                </c:pt>
                <c:pt idx="43">
                  <c:v>42.5</c:v>
                </c:pt>
                <c:pt idx="44">
                  <c:v>41.2</c:v>
                </c:pt>
                <c:pt idx="45">
                  <c:v>39.9</c:v>
                </c:pt>
                <c:pt idx="46">
                  <c:v>36.4</c:v>
                </c:pt>
                <c:pt idx="47">
                  <c:v>33.5</c:v>
                </c:pt>
                <c:pt idx="48">
                  <c:v>30</c:v>
                </c:pt>
                <c:pt idx="49" formatCode="General">
                  <c:v>26.3</c:v>
                </c:pt>
                <c:pt idx="50" formatCode="General">
                  <c:v>22.5</c:v>
                </c:pt>
                <c:pt idx="51">
                  <c:v>20.100000000000001</c:v>
                </c:pt>
                <c:pt idx="52">
                  <c:v>15.8</c:v>
                </c:pt>
                <c:pt idx="53">
                  <c:v>12.4</c:v>
                </c:pt>
                <c:pt idx="58">
                  <c:v>7.1</c:v>
                </c:pt>
                <c:pt idx="59">
                  <c:v>6.5</c:v>
                </c:pt>
                <c:pt idx="60">
                  <c:v>6.1</c:v>
                </c:pt>
                <c:pt idx="61">
                  <c:v>5.0999999999999996</c:v>
                </c:pt>
                <c:pt idx="62">
                  <c:v>5.0999999999999996</c:v>
                </c:pt>
                <c:pt idx="63">
                  <c:v>4.9000000000000004</c:v>
                </c:pt>
                <c:pt idx="64">
                  <c:v>4.3</c:v>
                </c:pt>
                <c:pt idx="65">
                  <c:v>4.0999999999999996</c:v>
                </c:pt>
                <c:pt idx="66">
                  <c:v>3.9</c:v>
                </c:pt>
                <c:pt idx="68">
                  <c:v>3.2</c:v>
                </c:pt>
              </c:numCache>
            </c:numRef>
          </c:yVal>
          <c:smooth val="1"/>
          <c:extLst xmlns:c16r2="http://schemas.microsoft.com/office/drawing/2015/06/chart">
            <c:ext xmlns:c16="http://schemas.microsoft.com/office/drawing/2014/chart" uri="{C3380CC4-5D6E-409C-BE32-E72D297353CC}">
              <c16:uniqueId val="{00000007-3414-4D40-A0B4-7A6B2D471009}"/>
            </c:ext>
          </c:extLst>
        </c:ser>
        <c:ser>
          <c:idx val="8"/>
          <c:order val="8"/>
          <c:tx>
            <c:strRef>
              <c:f>'1900-2016 (2)'!$AK$1</c:f>
              <c:strCache>
                <c:ptCount val="1"/>
                <c:pt idx="0">
                  <c:v>Other</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'1900-2016 (2)'!$A$2:$A$100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 (2)'!$AK$2:$AK$100</c:f>
              <c:numCache>
                <c:formatCode>0.0</c:formatCode>
                <c:ptCount val="99"/>
                <c:pt idx="0">
                  <c:v>853.29999999999984</c:v>
                </c:pt>
                <c:pt idx="1">
                  <c:v>767.39999999999975</c:v>
                </c:pt>
                <c:pt idx="2">
                  <c:v>733.90000000000009</c:v>
                </c:pt>
                <c:pt idx="3">
                  <c:v>711.6</c:v>
                </c:pt>
                <c:pt idx="4">
                  <c:v>728.20000000000016</c:v>
                </c:pt>
                <c:pt idx="5">
                  <c:v>716</c:v>
                </c:pt>
                <c:pt idx="6">
                  <c:v>727.7</c:v>
                </c:pt>
                <c:pt idx="7">
                  <c:v>700.79999999999984</c:v>
                </c:pt>
                <c:pt idx="8">
                  <c:v>663</c:v>
                </c:pt>
                <c:pt idx="9">
                  <c:v>626.60000000000014</c:v>
                </c:pt>
                <c:pt idx="10">
                  <c:v>649.9</c:v>
                </c:pt>
                <c:pt idx="11">
                  <c:v>591.1</c:v>
                </c:pt>
                <c:pt idx="12" formatCode="0.00">
                  <c:v>569.59999999999991</c:v>
                </c:pt>
                <c:pt idx="13">
                  <c:v>591.49999999999989</c:v>
                </c:pt>
                <c:pt idx="14">
                  <c:v>552.89999999999986</c:v>
                </c:pt>
                <c:pt idx="15">
                  <c:v>522.29999999999984</c:v>
                </c:pt>
                <c:pt idx="16">
                  <c:v>557.89999999999986</c:v>
                </c:pt>
                <c:pt idx="17">
                  <c:v>559.20000000000005</c:v>
                </c:pt>
                <c:pt idx="18">
                  <c:v>554.70000000000005</c:v>
                </c:pt>
                <c:pt idx="19">
                  <c:v>471.00000000000017</c:v>
                </c:pt>
                <c:pt idx="20">
                  <c:v>493.00000000000028</c:v>
                </c:pt>
                <c:pt idx="21">
                  <c:v>481.79999999999995</c:v>
                </c:pt>
                <c:pt idx="22">
                  <c:v>453.8</c:v>
                </c:pt>
                <c:pt idx="23">
                  <c:v>461.69999999999987</c:v>
                </c:pt>
                <c:pt idx="24">
                  <c:v>445.29999999999984</c:v>
                </c:pt>
                <c:pt idx="25">
                  <c:v>439.59999999999997</c:v>
                </c:pt>
                <c:pt idx="26">
                  <c:v>441.7</c:v>
                </c:pt>
                <c:pt idx="27">
                  <c:v>423.09999999999991</c:v>
                </c:pt>
                <c:pt idx="28">
                  <c:v>431.80000000000007</c:v>
                </c:pt>
                <c:pt idx="29">
                  <c:v>422.10000000000008</c:v>
                </c:pt>
                <c:pt idx="30">
                  <c:v>413.09999999999997</c:v>
                </c:pt>
                <c:pt idx="31">
                  <c:v>393.30000000000013</c:v>
                </c:pt>
                <c:pt idx="32">
                  <c:v>368.90000000000009</c:v>
                </c:pt>
                <c:pt idx="33">
                  <c:v>368.59999999999997</c:v>
                </c:pt>
                <c:pt idx="34">
                  <c:v>384.00000000000006</c:v>
                </c:pt>
                <c:pt idx="35">
                  <c:v>364.80000000000007</c:v>
                </c:pt>
                <c:pt idx="36">
                  <c:v>370.99999999999994</c:v>
                </c:pt>
                <c:pt idx="37">
                  <c:v>358.4000000000002</c:v>
                </c:pt>
                <c:pt idx="38">
                  <c:v>339.40000000000003</c:v>
                </c:pt>
                <c:pt idx="39">
                  <c:v>327.90000000000009</c:v>
                </c:pt>
                <c:pt idx="40">
                  <c:v>327.60000000000008</c:v>
                </c:pt>
                <c:pt idx="41">
                  <c:v>321.00000000000006</c:v>
                </c:pt>
                <c:pt idx="42">
                  <c:v>305.59999999999991</c:v>
                </c:pt>
                <c:pt idx="43">
                  <c:v>311.00000000000006</c:v>
                </c:pt>
                <c:pt idx="44">
                  <c:v>299.99999999999983</c:v>
                </c:pt>
                <c:pt idx="45">
                  <c:v>297.09999999999991</c:v>
                </c:pt>
                <c:pt idx="46">
                  <c:v>285</c:v>
                </c:pt>
                <c:pt idx="47">
                  <c:v>283.59999999999997</c:v>
                </c:pt>
                <c:pt idx="48">
                  <c:v>274.59999999999991</c:v>
                </c:pt>
                <c:pt idx="49">
                  <c:v>269.50000000000006</c:v>
                </c:pt>
                <c:pt idx="50">
                  <c:v>256.8</c:v>
                </c:pt>
                <c:pt idx="51">
                  <c:v>258.89999999999998</c:v>
                </c:pt>
                <c:pt idx="52">
                  <c:v>258.40000000000003</c:v>
                </c:pt>
                <c:pt idx="53">
                  <c:v>265.00000000000006</c:v>
                </c:pt>
                <c:pt idx="54">
                  <c:v>251.99999999999994</c:v>
                </c:pt>
                <c:pt idx="55">
                  <c:v>261.49999999999994</c:v>
                </c:pt>
                <c:pt idx="56">
                  <c:v>259.40000000000003</c:v>
                </c:pt>
                <c:pt idx="57">
                  <c:v>261.90000000000003</c:v>
                </c:pt>
                <c:pt idx="58">
                  <c:v>255.09999999999988</c:v>
                </c:pt>
                <c:pt idx="59">
                  <c:v>244.3</c:v>
                </c:pt>
                <c:pt idx="60">
                  <c:v>247.40000000000003</c:v>
                </c:pt>
                <c:pt idx="61">
                  <c:v>245.90000000000012</c:v>
                </c:pt>
                <c:pt idx="62">
                  <c:v>245.2000000000001</c:v>
                </c:pt>
                <c:pt idx="63">
                  <c:v>249.90000000000003</c:v>
                </c:pt>
                <c:pt idx="64">
                  <c:v>248.50000000000006</c:v>
                </c:pt>
                <c:pt idx="65">
                  <c:v>248.60000000000002</c:v>
                </c:pt>
                <c:pt idx="66">
                  <c:v>248.20000000000005</c:v>
                </c:pt>
                <c:pt idx="67">
                  <c:v>248.10000000000008</c:v>
                </c:pt>
                <c:pt idx="68">
                  <c:v>226.1999999999999</c:v>
                </c:pt>
                <c:pt idx="69">
                  <c:v>255.29999999999998</c:v>
                </c:pt>
                <c:pt idx="70">
                  <c:v>231.29999999999998</c:v>
                </c:pt>
                <c:pt idx="71">
                  <c:v>225.89999999999992</c:v>
                </c:pt>
                <c:pt idx="72">
                  <c:v>225.10000000000008</c:v>
                </c:pt>
                <c:pt idx="73">
                  <c:v>249.70000000000005</c:v>
                </c:pt>
                <c:pt idx="74">
                  <c:v>241.49999999999994</c:v>
                </c:pt>
                <c:pt idx="75">
                  <c:v>234.00000000000006</c:v>
                </c:pt>
                <c:pt idx="76">
                  <c:v>210.09999999999997</c:v>
                </c:pt>
                <c:pt idx="77">
                  <c:v>230.80000000000004</c:v>
                </c:pt>
                <c:pt idx="78">
                  <c:v>231.50000000000003</c:v>
                </c:pt>
                <c:pt idx="79">
                  <c:v>220.40000000000003</c:v>
                </c:pt>
                <c:pt idx="80">
                  <c:v>228.59999999999994</c:v>
                </c:pt>
                <c:pt idx="81">
                  <c:v>225.90000000000006</c:v>
                </c:pt>
                <c:pt idx="82">
                  <c:v>220.99999999999997</c:v>
                </c:pt>
                <c:pt idx="83">
                  <c:v>225.60000000000002</c:v>
                </c:pt>
                <c:pt idx="84">
                  <c:v>229.39999999999998</c:v>
                </c:pt>
                <c:pt idx="85">
                  <c:v>237.10000000000002</c:v>
                </c:pt>
                <c:pt idx="86">
                  <c:v>242.20000000000005</c:v>
                </c:pt>
                <c:pt idx="87">
                  <c:v>246.99999999999994</c:v>
                </c:pt>
                <c:pt idx="88">
                  <c:v>253.20000000000007</c:v>
                </c:pt>
                <c:pt idx="89">
                  <c:v>255.19999999999993</c:v>
                </c:pt>
                <c:pt idx="90">
                  <c:v>254.70000000000005</c:v>
                </c:pt>
                <c:pt idx="91">
                  <c:v>264.3</c:v>
                </c:pt>
                <c:pt idx="92">
                  <c:v>263.29999999999995</c:v>
                </c:pt>
                <c:pt idx="93">
                  <c:v>276.79999999999995</c:v>
                </c:pt>
                <c:pt idx="94">
                  <c:v>279.90000000000003</c:v>
                </c:pt>
                <c:pt idx="95">
                  <c:v>283.69999999999993</c:v>
                </c:pt>
                <c:pt idx="96">
                  <c:v>281.50000000000006</c:v>
                </c:pt>
                <c:pt idx="97">
                  <c:v>270.5</c:v>
                </c:pt>
                <c:pt idx="98">
                  <c:v>273.79999999999995</c:v>
                </c:pt>
              </c:numCache>
            </c:numRef>
          </c:yVal>
          <c:smooth val="1"/>
          <c:extLst xmlns:c16r2="http://schemas.microsoft.com/office/drawing/2015/06/chart">
            <c:ext xmlns:c16="http://schemas.microsoft.com/office/drawing/2014/chart" uri="{C3380CC4-5D6E-409C-BE32-E72D297353CC}">
              <c16:uniqueId val="{00000008-3414-4D40-A0B4-7A6B2D471009}"/>
            </c:ext>
          </c:extLst>
        </c:ser>
        <c:dLbls>
          <c:showLegendKey val="0"/>
          <c:showVal val="0"/>
          <c:showCatName val="0"/>
          <c:showSerName val="0"/>
          <c:showPercent val="0"/>
          <c:showBubbleSize val="0"/>
        </c:dLbls>
        <c:axId val="214520896"/>
        <c:axId val="214521472"/>
      </c:scatterChart>
      <c:valAx>
        <c:axId val="2145208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4521472"/>
        <c:crosses val="autoZero"/>
        <c:crossBetween val="midCat"/>
      </c:valAx>
      <c:valAx>
        <c:axId val="2145214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4520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areaChart>
        <c:grouping val="stacked"/>
        <c:varyColors val="0"/>
        <c:ser>
          <c:idx val="1"/>
          <c:order val="0"/>
          <c:tx>
            <c:strRef>
              <c:f>'1900-2016 (2)'!$B$1</c:f>
              <c:strCache>
                <c:ptCount val="1"/>
                <c:pt idx="0">
                  <c:v>Accidents excluding motor-vehicle</c:v>
                </c:pt>
              </c:strCache>
            </c:strRef>
          </c:tx>
          <c:spPr>
            <a:solidFill>
              <a:schemeClr val="accent2"/>
            </a:solidFill>
            <a:ln>
              <a:noFill/>
            </a:ln>
            <a:effectLst/>
          </c:spPr>
          <c:val>
            <c:numRef>
              <c:f>'1900-2016 (2)'!$B$2:$B$100</c:f>
              <c:numCache>
                <c:formatCode>0.0</c:formatCode>
                <c:ptCount val="99"/>
                <c:pt idx="0">
                  <c:v>72.3</c:v>
                </c:pt>
                <c:pt idx="1">
                  <c:v>83.8</c:v>
                </c:pt>
                <c:pt idx="2">
                  <c:v>72.5</c:v>
                </c:pt>
                <c:pt idx="3">
                  <c:v>81.400000000000006</c:v>
                </c:pt>
                <c:pt idx="4">
                  <c:v>85.4</c:v>
                </c:pt>
                <c:pt idx="5">
                  <c:v>81.3</c:v>
                </c:pt>
                <c:pt idx="6">
                  <c:v>94</c:v>
                </c:pt>
                <c:pt idx="7">
                  <c:v>94.1</c:v>
                </c:pt>
                <c:pt idx="8">
                  <c:v>82.1</c:v>
                </c:pt>
                <c:pt idx="9">
                  <c:v>78.7</c:v>
                </c:pt>
                <c:pt idx="10">
                  <c:v>82.7</c:v>
                </c:pt>
                <c:pt idx="11">
                  <c:v>82.3</c:v>
                </c:pt>
                <c:pt idx="12" formatCode="0.00">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numCache>
            </c:numRef>
          </c:val>
          <c:extLst xmlns:c16r2="http://schemas.microsoft.com/office/drawing/2015/06/chart">
            <c:ext xmlns:c16="http://schemas.microsoft.com/office/drawing/2014/chart" uri="{C3380CC4-5D6E-409C-BE32-E72D297353CC}">
              <c16:uniqueId val="{00000000-7630-4B2F-AB25-84E53D55B606}"/>
            </c:ext>
          </c:extLst>
        </c:ser>
        <c:ser>
          <c:idx val="3"/>
          <c:order val="1"/>
          <c:tx>
            <c:strRef>
              <c:f>'1900-2016 (2)'!$D$1</c:f>
              <c:strCache>
                <c:ptCount val="1"/>
                <c:pt idx="0">
                  <c:v>Cancer and other malignant tumors </c:v>
                </c:pt>
              </c:strCache>
            </c:strRef>
          </c:tx>
          <c:spPr>
            <a:solidFill>
              <a:schemeClr val="accent4"/>
            </a:solidFill>
            <a:ln>
              <a:noFill/>
            </a:ln>
            <a:effectLst/>
          </c:spPr>
          <c:val>
            <c:numRef>
              <c:f>'1900-2016 (2)'!$D$2:$D$100</c:f>
              <c:numCache>
                <c:formatCode>0.0</c:formatCode>
                <c:ptCount val="99"/>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formatCode="0.00">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formatCode="General">
                  <c:v>138.80000000000001</c:v>
                </c:pt>
                <c:pt idx="50" formatCode="General">
                  <c:v>139.80000000000001</c:v>
                </c:pt>
                <c:pt idx="51" formatCode="General">
                  <c:v>140.6</c:v>
                </c:pt>
                <c:pt idx="52" formatCode="General">
                  <c:v>143.30000000000001</c:v>
                </c:pt>
                <c:pt idx="53" formatCode="General">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numCache>
            </c:numRef>
          </c:val>
          <c:extLst xmlns:c16r2="http://schemas.microsoft.com/office/drawing/2015/06/chart">
            <c:ext xmlns:c16="http://schemas.microsoft.com/office/drawing/2014/chart" uri="{C3380CC4-5D6E-409C-BE32-E72D297353CC}">
              <c16:uniqueId val="{00000001-7630-4B2F-AB25-84E53D55B606}"/>
            </c:ext>
          </c:extLst>
        </c:ser>
        <c:ser>
          <c:idx val="4"/>
          <c:order val="2"/>
          <c:tx>
            <c:strRef>
              <c:f>'1900-2016 (2)'!$E$1</c:f>
              <c:strCache>
                <c:ptCount val="1"/>
                <c:pt idx="0">
                  <c:v>Diseases of the heart </c:v>
                </c:pt>
              </c:strCache>
            </c:strRef>
          </c:tx>
          <c:spPr>
            <a:solidFill>
              <a:schemeClr val="accent5"/>
            </a:solidFill>
            <a:ln>
              <a:noFill/>
            </a:ln>
            <a:effectLst/>
          </c:spPr>
          <c:val>
            <c:numRef>
              <c:f>'1900-2016 (2)'!$E$2:$E$100</c:f>
              <c:numCache>
                <c:formatCode>0.0</c:formatCode>
                <c:ptCount val="99"/>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formatCode="0.00">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formatCode="General">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formatCode="General">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numCache>
            </c:numRef>
          </c:val>
          <c:extLst xmlns:c16r2="http://schemas.microsoft.com/office/drawing/2015/06/chart">
            <c:ext xmlns:c16="http://schemas.microsoft.com/office/drawing/2014/chart" uri="{C3380CC4-5D6E-409C-BE32-E72D297353CC}">
              <c16:uniqueId val="{00000002-7630-4B2F-AB25-84E53D55B606}"/>
            </c:ext>
          </c:extLst>
        </c:ser>
        <c:ser>
          <c:idx val="5"/>
          <c:order val="3"/>
          <c:tx>
            <c:strRef>
              <c:f>'1900-2016 (2)'!$F$1</c:f>
              <c:strCache>
                <c:ptCount val="1"/>
                <c:pt idx="0">
                  <c:v>Intracranial lesions of vascular origin </c:v>
                </c:pt>
              </c:strCache>
            </c:strRef>
          </c:tx>
          <c:spPr>
            <a:solidFill>
              <a:schemeClr val="accent6"/>
            </a:solidFill>
            <a:ln>
              <a:noFill/>
            </a:ln>
            <a:effectLst/>
          </c:spPr>
          <c:val>
            <c:numRef>
              <c:f>'1900-2016 (2)'!$F$2:$F$100</c:f>
              <c:numCache>
                <c:formatCode>0.0</c:formatCode>
                <c:ptCount val="99"/>
                <c:pt idx="0">
                  <c:v>106.9</c:v>
                </c:pt>
                <c:pt idx="1">
                  <c:v>106.9</c:v>
                </c:pt>
                <c:pt idx="2">
                  <c:v>103.9</c:v>
                </c:pt>
                <c:pt idx="3">
                  <c:v>105.2</c:v>
                </c:pt>
                <c:pt idx="4">
                  <c:v>108.6</c:v>
                </c:pt>
                <c:pt idx="5">
                  <c:v>105.9</c:v>
                </c:pt>
                <c:pt idx="6">
                  <c:v>98.6</c:v>
                </c:pt>
                <c:pt idx="7">
                  <c:v>104.5</c:v>
                </c:pt>
                <c:pt idx="8">
                  <c:v>95.6</c:v>
                </c:pt>
                <c:pt idx="9">
                  <c:v>95.5</c:v>
                </c:pt>
                <c:pt idx="10">
                  <c:v>95.8</c:v>
                </c:pt>
                <c:pt idx="11">
                  <c:v>91.8</c:v>
                </c:pt>
                <c:pt idx="12" formatCode="0.00">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formatCode="General">
                  <c:v>104</c:v>
                </c:pt>
                <c:pt idx="51" formatCode="General">
                  <c:v>106.7</c:v>
                </c:pt>
                <c:pt idx="52" formatCode="General">
                  <c:v>106.8</c:v>
                </c:pt>
                <c:pt idx="53" formatCode="General">
                  <c:v>107.3</c:v>
                </c:pt>
                <c:pt idx="54" formatCode="General">
                  <c:v>104.1</c:v>
                </c:pt>
                <c:pt idx="55" formatCode="General">
                  <c:v>106</c:v>
                </c:pt>
                <c:pt idx="56" formatCode="General">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numCache>
            </c:numRef>
          </c:val>
          <c:extLst xmlns:c16r2="http://schemas.microsoft.com/office/drawing/2015/06/chart">
            <c:ext xmlns:c16="http://schemas.microsoft.com/office/drawing/2014/chart" uri="{C3380CC4-5D6E-409C-BE32-E72D297353CC}">
              <c16:uniqueId val="{00000003-7630-4B2F-AB25-84E53D55B606}"/>
            </c:ext>
          </c:extLst>
        </c:ser>
        <c:ser>
          <c:idx val="6"/>
          <c:order val="4"/>
          <c:tx>
            <c:strRef>
              <c:f>'1900-2016 (2)'!$G$1</c:f>
              <c:strCache>
                <c:ptCount val="1"/>
                <c:pt idx="0">
                  <c:v>Nephritis (all forms) </c:v>
                </c:pt>
              </c:strCache>
            </c:strRef>
          </c:tx>
          <c:spPr>
            <a:solidFill>
              <a:schemeClr val="accent1">
                <a:lumMod val="60000"/>
              </a:schemeClr>
            </a:solidFill>
            <a:ln>
              <a:noFill/>
            </a:ln>
            <a:effectLst/>
          </c:spPr>
          <c:val>
            <c:numRef>
              <c:f>'1900-2016 (2)'!$G$2:$G$100</c:f>
              <c:numCache>
                <c:formatCode>0.0</c:formatCode>
                <c:ptCount val="99"/>
                <c:pt idx="0">
                  <c:v>88.6</c:v>
                </c:pt>
                <c:pt idx="1">
                  <c:v>89.9</c:v>
                </c:pt>
                <c:pt idx="2">
                  <c:v>90.6</c:v>
                </c:pt>
                <c:pt idx="3">
                  <c:v>96.3</c:v>
                </c:pt>
                <c:pt idx="4">
                  <c:v>102.4</c:v>
                </c:pt>
                <c:pt idx="5">
                  <c:v>101.2</c:v>
                </c:pt>
                <c:pt idx="6">
                  <c:v>95.9</c:v>
                </c:pt>
                <c:pt idx="7">
                  <c:v>100.9</c:v>
                </c:pt>
                <c:pt idx="8">
                  <c:v>91</c:v>
                </c:pt>
                <c:pt idx="9">
                  <c:v>92.5</c:v>
                </c:pt>
                <c:pt idx="10">
                  <c:v>94.8</c:v>
                </c:pt>
                <c:pt idx="11">
                  <c:v>94.2</c:v>
                </c:pt>
                <c:pt idx="12" formatCode="0.00">
                  <c:v>99.7</c:v>
                </c:pt>
                <c:pt idx="13">
                  <c:v>99.7</c:v>
                </c:pt>
                <c:pt idx="14">
                  <c:v>99.2</c:v>
                </c:pt>
                <c:pt idx="15">
                  <c:v>101.5</c:v>
                </c:pt>
                <c:pt idx="16">
                  <c:v>103.1</c:v>
                </c:pt>
                <c:pt idx="17">
                  <c:v>104.9</c:v>
                </c:pt>
                <c:pt idx="18">
                  <c:v>97.4</c:v>
                </c:pt>
                <c:pt idx="19">
                  <c:v>88.2</c:v>
                </c:pt>
                <c:pt idx="20">
                  <c:v>88.8</c:v>
                </c:pt>
                <c:pt idx="21">
                  <c:v>84.3</c:v>
                </c:pt>
                <c:pt idx="22">
                  <c:v>87.7</c:v>
                </c:pt>
                <c:pt idx="23">
                  <c:v>89</c:v>
                </c:pt>
                <c:pt idx="24">
                  <c:v>87.8</c:v>
                </c:pt>
                <c:pt idx="25">
                  <c:v>95</c:v>
                </c:pt>
                <c:pt idx="26">
                  <c:v>97.3</c:v>
                </c:pt>
                <c:pt idx="27">
                  <c:v>91.7</c:v>
                </c:pt>
                <c:pt idx="28">
                  <c:v>94.9</c:v>
                </c:pt>
                <c:pt idx="29">
                  <c:v>91.1</c:v>
                </c:pt>
                <c:pt idx="30">
                  <c:v>91</c:v>
                </c:pt>
                <c:pt idx="31">
                  <c:v>87.4</c:v>
                </c:pt>
                <c:pt idx="32">
                  <c:v>87.4</c:v>
                </c:pt>
                <c:pt idx="33">
                  <c:v>83</c:v>
                </c:pt>
                <c:pt idx="34">
                  <c:v>84.3</c:v>
                </c:pt>
                <c:pt idx="35">
                  <c:v>81.3</c:v>
                </c:pt>
                <c:pt idx="36">
                  <c:v>83.5</c:v>
                </c:pt>
                <c:pt idx="37">
                  <c:v>79.900000000000006</c:v>
                </c:pt>
                <c:pt idx="38">
                  <c:v>77.400000000000006</c:v>
                </c:pt>
                <c:pt idx="39">
                  <c:v>82.9</c:v>
                </c:pt>
                <c:pt idx="40">
                  <c:v>81.5</c:v>
                </c:pt>
                <c:pt idx="41">
                  <c:v>75.099999999999994</c:v>
                </c:pt>
                <c:pt idx="42">
                  <c:v>72.400000000000006</c:v>
                </c:pt>
                <c:pt idx="43">
                  <c:v>73.900000000000006</c:v>
                </c:pt>
                <c:pt idx="44">
                  <c:v>69</c:v>
                </c:pt>
                <c:pt idx="45">
                  <c:v>66.5</c:v>
                </c:pt>
                <c:pt idx="46">
                  <c:v>58.3</c:v>
                </c:pt>
                <c:pt idx="47">
                  <c:v>56</c:v>
                </c:pt>
                <c:pt idx="48">
                  <c:v>53</c:v>
                </c:pt>
                <c:pt idx="49" formatCode="General">
                  <c:v>17.399999999999999</c:v>
                </c:pt>
                <c:pt idx="50">
                  <c:v>16.399999999999999</c:v>
                </c:pt>
                <c:pt idx="51" formatCode="General">
                  <c:v>14.7</c:v>
                </c:pt>
                <c:pt idx="52" formatCode="General">
                  <c:v>13.3</c:v>
                </c:pt>
                <c:pt idx="54">
                  <c:v>10.6</c:v>
                </c:pt>
                <c:pt idx="59">
                  <c:v>7</c:v>
                </c:pt>
                <c:pt idx="60">
                  <c:v>6.7</c:v>
                </c:pt>
                <c:pt idx="61">
                  <c:v>6.1</c:v>
                </c:pt>
                <c:pt idx="62">
                  <c:v>6.1</c:v>
                </c:pt>
                <c:pt idx="63">
                  <c:v>6</c:v>
                </c:pt>
                <c:pt idx="64">
                  <c:v>5.8</c:v>
                </c:pt>
                <c:pt idx="65">
                  <c:v>5.5</c:v>
                </c:pt>
                <c:pt idx="66">
                  <c:v>5.3</c:v>
                </c:pt>
                <c:pt idx="67">
                  <c:v>5</c:v>
                </c:pt>
                <c:pt idx="68">
                  <c:v>4.7</c:v>
                </c:pt>
                <c:pt idx="69">
                  <c:v>4.7</c:v>
                </c:pt>
                <c:pt idx="79">
                  <c:v>7</c:v>
                </c:pt>
                <c:pt idx="80">
                  <c:v>7.4</c:v>
                </c:pt>
                <c:pt idx="81">
                  <c:v>7.5</c:v>
                </c:pt>
                <c:pt idx="82">
                  <c:v>7.8</c:v>
                </c:pt>
                <c:pt idx="83">
                  <c:v>8.1</c:v>
                </c:pt>
                <c:pt idx="84">
                  <c:v>8.5</c:v>
                </c:pt>
                <c:pt idx="85">
                  <c:v>9</c:v>
                </c:pt>
                <c:pt idx="86">
                  <c:v>9.1</c:v>
                </c:pt>
                <c:pt idx="87">
                  <c:v>9.1</c:v>
                </c:pt>
                <c:pt idx="88">
                  <c:v>9.1999999999999993</c:v>
                </c:pt>
                <c:pt idx="89">
                  <c:v>8.6</c:v>
                </c:pt>
                <c:pt idx="90">
                  <c:v>8.3000000000000007</c:v>
                </c:pt>
                <c:pt idx="97">
                  <c:v>9.5</c:v>
                </c:pt>
                <c:pt idx="98">
                  <c:v>9.6999999999999993</c:v>
                </c:pt>
              </c:numCache>
            </c:numRef>
          </c:val>
          <c:extLst xmlns:c16r2="http://schemas.microsoft.com/office/drawing/2015/06/chart">
            <c:ext xmlns:c16="http://schemas.microsoft.com/office/drawing/2014/chart" uri="{C3380CC4-5D6E-409C-BE32-E72D297353CC}">
              <c16:uniqueId val="{00000004-7630-4B2F-AB25-84E53D55B606}"/>
            </c:ext>
          </c:extLst>
        </c:ser>
        <c:ser>
          <c:idx val="7"/>
          <c:order val="5"/>
          <c:tx>
            <c:strRef>
              <c:f>'1900-2016 (2)'!$H$1</c:f>
              <c:strCache>
                <c:ptCount val="1"/>
                <c:pt idx="0">
                  <c:v>Pneumonia (all forms) and influenza</c:v>
                </c:pt>
              </c:strCache>
            </c:strRef>
          </c:tx>
          <c:spPr>
            <a:solidFill>
              <a:schemeClr val="accent2">
                <a:lumMod val="60000"/>
              </a:schemeClr>
            </a:solidFill>
            <a:ln>
              <a:noFill/>
            </a:ln>
            <a:effectLst/>
          </c:spPr>
          <c:val>
            <c:numRef>
              <c:f>'1900-2016 (2)'!$H$2:$H$100</c:f>
              <c:numCache>
                <c:formatCode>0.0</c:formatCode>
                <c:ptCount val="99"/>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formatCode="0.00">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formatCode="General">
                  <c:v>30</c:v>
                </c:pt>
                <c:pt idx="50">
                  <c:v>31.3</c:v>
                </c:pt>
                <c:pt idx="51" formatCode="General">
                  <c:v>31.4</c:v>
                </c:pt>
                <c:pt idx="52" formatCode="General">
                  <c:v>29.7</c:v>
                </c:pt>
                <c:pt idx="53" formatCode="General">
                  <c:v>33</c:v>
                </c:pt>
                <c:pt idx="54">
                  <c:v>25.4</c:v>
                </c:pt>
                <c:pt idx="55">
                  <c:v>27.1</c:v>
                </c:pt>
                <c:pt idx="56">
                  <c:v>28.2</c:v>
                </c:pt>
                <c:pt idx="57" formatCode="General">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numCache>
            </c:numRef>
          </c:val>
          <c:extLst xmlns:c16r2="http://schemas.microsoft.com/office/drawing/2015/06/chart">
            <c:ext xmlns:c16="http://schemas.microsoft.com/office/drawing/2014/chart" uri="{C3380CC4-5D6E-409C-BE32-E72D297353CC}">
              <c16:uniqueId val="{00000005-7630-4B2F-AB25-84E53D55B606}"/>
            </c:ext>
          </c:extLst>
        </c:ser>
        <c:ser>
          <c:idx val="8"/>
          <c:order val="6"/>
          <c:tx>
            <c:strRef>
              <c:f>'1900-2016 (2)'!$AJ$1</c:f>
              <c:strCache>
                <c:ptCount val="1"/>
                <c:pt idx="0">
                  <c:v>Tuberculosis (all forms) -</c:v>
                </c:pt>
              </c:strCache>
            </c:strRef>
          </c:tx>
          <c:spPr>
            <a:solidFill>
              <a:schemeClr val="accent3">
                <a:lumMod val="60000"/>
              </a:schemeClr>
            </a:solidFill>
            <a:ln>
              <a:noFill/>
            </a:ln>
            <a:effectLst/>
          </c:spPr>
          <c:val>
            <c:numRef>
              <c:f>'1900-2016 (2)'!$AJ$2:$AJ$100</c:f>
              <c:numCache>
                <c:formatCode>0.0</c:formatCode>
                <c:ptCount val="99"/>
                <c:pt idx="0">
                  <c:v>194.4</c:v>
                </c:pt>
                <c:pt idx="1">
                  <c:v>189.9</c:v>
                </c:pt>
                <c:pt idx="2">
                  <c:v>174.2</c:v>
                </c:pt>
                <c:pt idx="3">
                  <c:v>177.2</c:v>
                </c:pt>
                <c:pt idx="4">
                  <c:v>188.1</c:v>
                </c:pt>
                <c:pt idx="5">
                  <c:v>179.9</c:v>
                </c:pt>
                <c:pt idx="6">
                  <c:v>175.8</c:v>
                </c:pt>
                <c:pt idx="7">
                  <c:v>174.2</c:v>
                </c:pt>
                <c:pt idx="8">
                  <c:v>162.1</c:v>
                </c:pt>
                <c:pt idx="9">
                  <c:v>156.30000000000001</c:v>
                </c:pt>
                <c:pt idx="10">
                  <c:v>153.80000000000001</c:v>
                </c:pt>
                <c:pt idx="11">
                  <c:v>155.1</c:v>
                </c:pt>
                <c:pt idx="12" formatCode="0.00">
                  <c:v>145.4</c:v>
                </c:pt>
                <c:pt idx="13">
                  <c:v>143.5</c:v>
                </c:pt>
                <c:pt idx="14">
                  <c:v>141.69999999999999</c:v>
                </c:pt>
                <c:pt idx="15">
                  <c:v>140.1</c:v>
                </c:pt>
                <c:pt idx="16">
                  <c:v>138.4</c:v>
                </c:pt>
                <c:pt idx="17">
                  <c:v>143.5</c:v>
                </c:pt>
                <c:pt idx="18">
                  <c:v>149.80000000000001</c:v>
                </c:pt>
                <c:pt idx="19">
                  <c:v>125.6</c:v>
                </c:pt>
                <c:pt idx="20">
                  <c:v>113.1</c:v>
                </c:pt>
                <c:pt idx="21">
                  <c:v>97.6</c:v>
                </c:pt>
                <c:pt idx="22">
                  <c:v>95.3</c:v>
                </c:pt>
                <c:pt idx="23">
                  <c:v>91.7</c:v>
                </c:pt>
                <c:pt idx="24">
                  <c:v>87.9</c:v>
                </c:pt>
                <c:pt idx="25">
                  <c:v>84.8</c:v>
                </c:pt>
                <c:pt idx="26">
                  <c:v>85.5</c:v>
                </c:pt>
                <c:pt idx="27">
                  <c:v>79.599999999999994</c:v>
                </c:pt>
                <c:pt idx="28">
                  <c:v>78.3</c:v>
                </c:pt>
                <c:pt idx="29">
                  <c:v>75.3</c:v>
                </c:pt>
                <c:pt idx="30">
                  <c:v>71.099999999999994</c:v>
                </c:pt>
                <c:pt idx="31">
                  <c:v>67.8</c:v>
                </c:pt>
                <c:pt idx="32">
                  <c:v>62.5</c:v>
                </c:pt>
                <c:pt idx="33">
                  <c:v>59.6</c:v>
                </c:pt>
                <c:pt idx="34">
                  <c:v>56.7</c:v>
                </c:pt>
                <c:pt idx="35">
                  <c:v>55.1</c:v>
                </c:pt>
                <c:pt idx="36">
                  <c:v>55.9</c:v>
                </c:pt>
                <c:pt idx="37">
                  <c:v>53.8</c:v>
                </c:pt>
                <c:pt idx="38">
                  <c:v>49.1</c:v>
                </c:pt>
                <c:pt idx="39">
                  <c:v>47.1</c:v>
                </c:pt>
                <c:pt idx="40">
                  <c:v>45.9</c:v>
                </c:pt>
                <c:pt idx="41">
                  <c:v>44.5</c:v>
                </c:pt>
                <c:pt idx="42">
                  <c:v>43.1</c:v>
                </c:pt>
                <c:pt idx="43">
                  <c:v>42.5</c:v>
                </c:pt>
                <c:pt idx="44">
                  <c:v>41.2</c:v>
                </c:pt>
                <c:pt idx="45">
                  <c:v>39.9</c:v>
                </c:pt>
                <c:pt idx="46">
                  <c:v>36.4</c:v>
                </c:pt>
                <c:pt idx="47">
                  <c:v>33.5</c:v>
                </c:pt>
                <c:pt idx="48">
                  <c:v>30</c:v>
                </c:pt>
                <c:pt idx="49" formatCode="General">
                  <c:v>26.3</c:v>
                </c:pt>
                <c:pt idx="50" formatCode="General">
                  <c:v>22.5</c:v>
                </c:pt>
                <c:pt idx="51">
                  <c:v>20.100000000000001</c:v>
                </c:pt>
                <c:pt idx="52">
                  <c:v>15.8</c:v>
                </c:pt>
                <c:pt idx="53">
                  <c:v>12.4</c:v>
                </c:pt>
                <c:pt idx="58">
                  <c:v>7.1</c:v>
                </c:pt>
                <c:pt idx="59">
                  <c:v>6.5</c:v>
                </c:pt>
                <c:pt idx="60">
                  <c:v>6.1</c:v>
                </c:pt>
                <c:pt idx="61">
                  <c:v>5.0999999999999996</c:v>
                </c:pt>
                <c:pt idx="62">
                  <c:v>5.0999999999999996</c:v>
                </c:pt>
                <c:pt idx="63">
                  <c:v>4.9000000000000004</c:v>
                </c:pt>
                <c:pt idx="64">
                  <c:v>4.3</c:v>
                </c:pt>
                <c:pt idx="65">
                  <c:v>4.0999999999999996</c:v>
                </c:pt>
                <c:pt idx="66">
                  <c:v>3.9</c:v>
                </c:pt>
                <c:pt idx="68">
                  <c:v>3.2</c:v>
                </c:pt>
              </c:numCache>
            </c:numRef>
          </c:val>
          <c:extLst xmlns:c16r2="http://schemas.microsoft.com/office/drawing/2015/06/chart">
            <c:ext xmlns:c16="http://schemas.microsoft.com/office/drawing/2014/chart" uri="{C3380CC4-5D6E-409C-BE32-E72D297353CC}">
              <c16:uniqueId val="{00000006-7630-4B2F-AB25-84E53D55B606}"/>
            </c:ext>
          </c:extLst>
        </c:ser>
        <c:ser>
          <c:idx val="9"/>
          <c:order val="7"/>
          <c:tx>
            <c:strRef>
              <c:f>'1900-2016 (2)'!$AK$1</c:f>
              <c:strCache>
                <c:ptCount val="1"/>
                <c:pt idx="0">
                  <c:v>Other</c:v>
                </c:pt>
              </c:strCache>
            </c:strRef>
          </c:tx>
          <c:spPr>
            <a:solidFill>
              <a:schemeClr val="accent4">
                <a:lumMod val="60000"/>
              </a:schemeClr>
            </a:solidFill>
            <a:ln>
              <a:noFill/>
            </a:ln>
            <a:effectLst/>
          </c:spPr>
          <c:val>
            <c:numRef>
              <c:f>'1900-2016 (2)'!$AK$2:$AK$100</c:f>
              <c:numCache>
                <c:formatCode>0.0</c:formatCode>
                <c:ptCount val="99"/>
                <c:pt idx="0">
                  <c:v>853.29999999999984</c:v>
                </c:pt>
                <c:pt idx="1">
                  <c:v>767.39999999999975</c:v>
                </c:pt>
                <c:pt idx="2">
                  <c:v>733.90000000000009</c:v>
                </c:pt>
                <c:pt idx="3">
                  <c:v>711.6</c:v>
                </c:pt>
                <c:pt idx="4">
                  <c:v>728.20000000000016</c:v>
                </c:pt>
                <c:pt idx="5">
                  <c:v>716</c:v>
                </c:pt>
                <c:pt idx="6">
                  <c:v>727.7</c:v>
                </c:pt>
                <c:pt idx="7">
                  <c:v>700.79999999999984</c:v>
                </c:pt>
                <c:pt idx="8">
                  <c:v>663</c:v>
                </c:pt>
                <c:pt idx="9">
                  <c:v>626.60000000000014</c:v>
                </c:pt>
                <c:pt idx="10">
                  <c:v>649.9</c:v>
                </c:pt>
                <c:pt idx="11">
                  <c:v>591.1</c:v>
                </c:pt>
                <c:pt idx="12" formatCode="0.00">
                  <c:v>569.59999999999991</c:v>
                </c:pt>
                <c:pt idx="13">
                  <c:v>591.49999999999989</c:v>
                </c:pt>
                <c:pt idx="14">
                  <c:v>552.89999999999986</c:v>
                </c:pt>
                <c:pt idx="15">
                  <c:v>522.29999999999984</c:v>
                </c:pt>
                <c:pt idx="16">
                  <c:v>557.89999999999986</c:v>
                </c:pt>
                <c:pt idx="17">
                  <c:v>559.20000000000005</c:v>
                </c:pt>
                <c:pt idx="18">
                  <c:v>554.70000000000005</c:v>
                </c:pt>
                <c:pt idx="19">
                  <c:v>471.00000000000017</c:v>
                </c:pt>
                <c:pt idx="20">
                  <c:v>493.00000000000028</c:v>
                </c:pt>
                <c:pt idx="21">
                  <c:v>481.79999999999995</c:v>
                </c:pt>
                <c:pt idx="22">
                  <c:v>453.8</c:v>
                </c:pt>
                <c:pt idx="23">
                  <c:v>461.69999999999987</c:v>
                </c:pt>
                <c:pt idx="24">
                  <c:v>445.29999999999984</c:v>
                </c:pt>
                <c:pt idx="25">
                  <c:v>439.59999999999997</c:v>
                </c:pt>
                <c:pt idx="26">
                  <c:v>441.7</c:v>
                </c:pt>
                <c:pt idx="27">
                  <c:v>423.09999999999991</c:v>
                </c:pt>
                <c:pt idx="28">
                  <c:v>431.80000000000007</c:v>
                </c:pt>
                <c:pt idx="29">
                  <c:v>422.10000000000008</c:v>
                </c:pt>
                <c:pt idx="30">
                  <c:v>413.09999999999997</c:v>
                </c:pt>
                <c:pt idx="31">
                  <c:v>393.30000000000013</c:v>
                </c:pt>
                <c:pt idx="32">
                  <c:v>368.90000000000009</c:v>
                </c:pt>
                <c:pt idx="33">
                  <c:v>368.59999999999997</c:v>
                </c:pt>
                <c:pt idx="34">
                  <c:v>384.00000000000006</c:v>
                </c:pt>
                <c:pt idx="35">
                  <c:v>364.80000000000007</c:v>
                </c:pt>
                <c:pt idx="36">
                  <c:v>370.99999999999994</c:v>
                </c:pt>
                <c:pt idx="37">
                  <c:v>358.4000000000002</c:v>
                </c:pt>
                <c:pt idx="38">
                  <c:v>339.40000000000003</c:v>
                </c:pt>
                <c:pt idx="39">
                  <c:v>327.90000000000009</c:v>
                </c:pt>
                <c:pt idx="40">
                  <c:v>327.60000000000008</c:v>
                </c:pt>
                <c:pt idx="41">
                  <c:v>321.00000000000006</c:v>
                </c:pt>
                <c:pt idx="42">
                  <c:v>305.59999999999991</c:v>
                </c:pt>
                <c:pt idx="43">
                  <c:v>311.00000000000006</c:v>
                </c:pt>
                <c:pt idx="44">
                  <c:v>299.99999999999983</c:v>
                </c:pt>
                <c:pt idx="45">
                  <c:v>297.09999999999991</c:v>
                </c:pt>
                <c:pt idx="46">
                  <c:v>285</c:v>
                </c:pt>
                <c:pt idx="47">
                  <c:v>283.59999999999997</c:v>
                </c:pt>
                <c:pt idx="48">
                  <c:v>274.59999999999991</c:v>
                </c:pt>
                <c:pt idx="49">
                  <c:v>269.50000000000006</c:v>
                </c:pt>
                <c:pt idx="50">
                  <c:v>256.8</c:v>
                </c:pt>
                <c:pt idx="51">
                  <c:v>258.89999999999998</c:v>
                </c:pt>
                <c:pt idx="52">
                  <c:v>258.40000000000003</c:v>
                </c:pt>
                <c:pt idx="53">
                  <c:v>265.00000000000006</c:v>
                </c:pt>
                <c:pt idx="54">
                  <c:v>251.99999999999994</c:v>
                </c:pt>
                <c:pt idx="55">
                  <c:v>261.49999999999994</c:v>
                </c:pt>
                <c:pt idx="56">
                  <c:v>259.40000000000003</c:v>
                </c:pt>
                <c:pt idx="57">
                  <c:v>261.90000000000003</c:v>
                </c:pt>
                <c:pt idx="58">
                  <c:v>255.09999999999988</c:v>
                </c:pt>
                <c:pt idx="59">
                  <c:v>244.3</c:v>
                </c:pt>
                <c:pt idx="60">
                  <c:v>247.40000000000003</c:v>
                </c:pt>
                <c:pt idx="61">
                  <c:v>245.90000000000012</c:v>
                </c:pt>
                <c:pt idx="62">
                  <c:v>245.2000000000001</c:v>
                </c:pt>
                <c:pt idx="63">
                  <c:v>249.90000000000003</c:v>
                </c:pt>
                <c:pt idx="64">
                  <c:v>248.50000000000006</c:v>
                </c:pt>
                <c:pt idx="65">
                  <c:v>248.60000000000002</c:v>
                </c:pt>
                <c:pt idx="66">
                  <c:v>248.20000000000005</c:v>
                </c:pt>
                <c:pt idx="67">
                  <c:v>248.10000000000008</c:v>
                </c:pt>
                <c:pt idx="68">
                  <c:v>226.1999999999999</c:v>
                </c:pt>
                <c:pt idx="69">
                  <c:v>255.29999999999998</c:v>
                </c:pt>
                <c:pt idx="70">
                  <c:v>231.29999999999998</c:v>
                </c:pt>
                <c:pt idx="71">
                  <c:v>225.89999999999992</c:v>
                </c:pt>
                <c:pt idx="72">
                  <c:v>225.10000000000008</c:v>
                </c:pt>
                <c:pt idx="73">
                  <c:v>249.70000000000005</c:v>
                </c:pt>
                <c:pt idx="74">
                  <c:v>241.49999999999994</c:v>
                </c:pt>
                <c:pt idx="75">
                  <c:v>234.00000000000006</c:v>
                </c:pt>
                <c:pt idx="76">
                  <c:v>210.09999999999997</c:v>
                </c:pt>
                <c:pt idx="77">
                  <c:v>230.80000000000004</c:v>
                </c:pt>
                <c:pt idx="78">
                  <c:v>231.50000000000003</c:v>
                </c:pt>
                <c:pt idx="79">
                  <c:v>220.40000000000003</c:v>
                </c:pt>
                <c:pt idx="80">
                  <c:v>228.59999999999994</c:v>
                </c:pt>
                <c:pt idx="81">
                  <c:v>225.90000000000006</c:v>
                </c:pt>
                <c:pt idx="82">
                  <c:v>220.99999999999997</c:v>
                </c:pt>
                <c:pt idx="83">
                  <c:v>225.60000000000002</c:v>
                </c:pt>
                <c:pt idx="84">
                  <c:v>229.39999999999998</c:v>
                </c:pt>
                <c:pt idx="85">
                  <c:v>237.10000000000002</c:v>
                </c:pt>
                <c:pt idx="86">
                  <c:v>242.20000000000005</c:v>
                </c:pt>
                <c:pt idx="87">
                  <c:v>246.99999999999994</c:v>
                </c:pt>
                <c:pt idx="88">
                  <c:v>253.20000000000007</c:v>
                </c:pt>
                <c:pt idx="89">
                  <c:v>255.19999999999993</c:v>
                </c:pt>
                <c:pt idx="90">
                  <c:v>254.70000000000005</c:v>
                </c:pt>
                <c:pt idx="91">
                  <c:v>264.3</c:v>
                </c:pt>
                <c:pt idx="92">
                  <c:v>263.29999999999995</c:v>
                </c:pt>
                <c:pt idx="93">
                  <c:v>276.79999999999995</c:v>
                </c:pt>
                <c:pt idx="94">
                  <c:v>279.90000000000003</c:v>
                </c:pt>
                <c:pt idx="95">
                  <c:v>283.69999999999993</c:v>
                </c:pt>
                <c:pt idx="96">
                  <c:v>281.50000000000006</c:v>
                </c:pt>
                <c:pt idx="97">
                  <c:v>270.5</c:v>
                </c:pt>
                <c:pt idx="98">
                  <c:v>273.79999999999995</c:v>
                </c:pt>
              </c:numCache>
            </c:numRef>
          </c:val>
          <c:extLst xmlns:c16r2="http://schemas.microsoft.com/office/drawing/2015/06/chart">
            <c:ext xmlns:c16="http://schemas.microsoft.com/office/drawing/2014/chart" uri="{C3380CC4-5D6E-409C-BE32-E72D297353CC}">
              <c16:uniqueId val="{00000007-7630-4B2F-AB25-84E53D55B606}"/>
            </c:ext>
          </c:extLst>
        </c:ser>
        <c:dLbls>
          <c:showLegendKey val="0"/>
          <c:showVal val="0"/>
          <c:showCatName val="0"/>
          <c:showSerName val="0"/>
          <c:showPercent val="0"/>
          <c:showBubbleSize val="0"/>
        </c:dLbls>
        <c:axId val="212122112"/>
        <c:axId val="212197376"/>
      </c:areaChart>
      <c:catAx>
        <c:axId val="2121221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2197376"/>
        <c:crosses val="autoZero"/>
        <c:auto val="1"/>
        <c:lblAlgn val="ctr"/>
        <c:lblOffset val="100"/>
        <c:noMultiLvlLbl val="0"/>
      </c:catAx>
      <c:valAx>
        <c:axId val="2121973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2122112"/>
        <c:crosses val="autoZero"/>
        <c:crossBetween val="midCat"/>
      </c:valAx>
      <c:spPr>
        <a:noFill/>
        <a:ln>
          <a:noFill/>
        </a:ln>
        <a:effectLst/>
      </c:spPr>
    </c:plotArea>
    <c:legend>
      <c:legendPos val="r"/>
      <c:layout>
        <c:manualLayout>
          <c:xMode val="edge"/>
          <c:yMode val="edge"/>
          <c:x val="0.75028749583097698"/>
          <c:y val="2.0410745818709226E-2"/>
          <c:w val="0.2231931671524485"/>
          <c:h val="0.959378842252397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he-IL"/>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scatterChart>
        <c:scatterStyle val="lineMarker"/>
        <c:varyColors val="0"/>
        <c:ser>
          <c:idx val="0"/>
          <c:order val="0"/>
          <c:tx>
            <c:strRef>
              <c:f>'1900-2016 (2)'!$AM$1</c:f>
              <c:strCache>
                <c:ptCount val="1"/>
                <c:pt idx="0">
                  <c:v>Premature Birth</c:v>
                </c:pt>
              </c:strCache>
            </c:strRef>
          </c:tx>
          <c:spPr>
            <a:ln w="19050" cap="rnd">
              <a:noFill/>
              <a:round/>
            </a:ln>
            <a:effectLst/>
          </c:spPr>
          <c:marker>
            <c:symbol val="circle"/>
            <c:size val="5"/>
            <c:spPr>
              <a:solidFill>
                <a:schemeClr val="accent1"/>
              </a:solidFill>
              <a:ln w="9525">
                <a:solidFill>
                  <a:schemeClr val="accent1"/>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(2)'!$AM$2:$AM$100</c:f>
              <c:numCache>
                <c:formatCode>General</c:formatCode>
                <c:ptCount val="99"/>
                <c:pt idx="4" formatCode="0.0">
                  <c:v>35.5</c:v>
                </c:pt>
                <c:pt idx="5" formatCode="0.0">
                  <c:v>33.299999999999997</c:v>
                </c:pt>
                <c:pt idx="6" formatCode="0.0">
                  <c:v>35.1</c:v>
                </c:pt>
                <c:pt idx="7" formatCode="0.0">
                  <c:v>36.299999999999997</c:v>
                </c:pt>
                <c:pt idx="8" formatCode="0.0">
                  <c:v>35.9</c:v>
                </c:pt>
                <c:pt idx="9" formatCode="0.0">
                  <c:v>36.5</c:v>
                </c:pt>
                <c:pt idx="10" formatCode="0.0">
                  <c:v>37.700000000000003</c:v>
                </c:pt>
                <c:pt idx="11" formatCode="0.0">
                  <c:v>39.799999999999997</c:v>
                </c:pt>
                <c:pt idx="12" formatCode="0.0">
                  <c:v>41.6</c:v>
                </c:pt>
                <c:pt idx="13" formatCode="0.0">
                  <c:v>43.2</c:v>
                </c:pt>
                <c:pt idx="14" formatCode="0.0">
                  <c:v>42.8</c:v>
                </c:pt>
                <c:pt idx="15" formatCode="0.0">
                  <c:v>43.2</c:v>
                </c:pt>
                <c:pt idx="16" formatCode="0.0">
                  <c:v>46.4</c:v>
                </c:pt>
                <c:pt idx="17" formatCode="0.0">
                  <c:v>46.1</c:v>
                </c:pt>
                <c:pt idx="18" formatCode="0.0">
                  <c:v>47.3</c:v>
                </c:pt>
                <c:pt idx="19" formatCode="0.0">
                  <c:v>40.9</c:v>
                </c:pt>
                <c:pt idx="20" formatCode="0.0">
                  <c:v>43.6</c:v>
                </c:pt>
                <c:pt idx="21" formatCode="0.0">
                  <c:v>41.7</c:v>
                </c:pt>
                <c:pt idx="22" formatCode="0.0">
                  <c:v>39.4</c:v>
                </c:pt>
                <c:pt idx="23" formatCode="0.0">
                  <c:v>38.799999999999997</c:v>
                </c:pt>
                <c:pt idx="24" formatCode="0.0">
                  <c:v>39.200000000000003</c:v>
                </c:pt>
                <c:pt idx="25" formatCode="0.0">
                  <c:v>36.9</c:v>
                </c:pt>
                <c:pt idx="26" formatCode="0.0">
                  <c:v>36.6</c:v>
                </c:pt>
                <c:pt idx="27" formatCode="0.0">
                  <c:v>34.799999999999997</c:v>
                </c:pt>
                <c:pt idx="28" formatCode="0.0">
                  <c:v>34.5</c:v>
                </c:pt>
                <c:pt idx="29" formatCode="0.0">
                  <c:v>32.9</c:v>
                </c:pt>
                <c:pt idx="30" formatCode="0.0">
                  <c:v>31.5</c:v>
                </c:pt>
                <c:pt idx="31" formatCode="0.0">
                  <c:v>28.8</c:v>
                </c:pt>
                <c:pt idx="32" formatCode="0.0">
                  <c:v>27.5</c:v>
                </c:pt>
                <c:pt idx="33" formatCode="0.0">
                  <c:v>26.2</c:v>
                </c:pt>
                <c:pt idx="34" formatCode="0.0">
                  <c:v>27.8</c:v>
                </c:pt>
                <c:pt idx="35" formatCode="0.0">
                  <c:v>26</c:v>
                </c:pt>
                <c:pt idx="36" formatCode="0.0">
                  <c:v>26.3</c:v>
                </c:pt>
                <c:pt idx="37" formatCode="0.0">
                  <c:v>26.1</c:v>
                </c:pt>
                <c:pt idx="38" formatCode="0.0">
                  <c:v>25.2</c:v>
                </c:pt>
                <c:pt idx="39" formatCode="0.0">
                  <c:v>24.6</c:v>
                </c:pt>
                <c:pt idx="40" formatCode="0.0">
                  <c:v>24.6</c:v>
                </c:pt>
                <c:pt idx="41" formatCode="0.0">
                  <c:v>25</c:v>
                </c:pt>
                <c:pt idx="42" formatCode="0.0">
                  <c:v>25.8</c:v>
                </c:pt>
                <c:pt idx="43" formatCode="0.0">
                  <c:v>25.8</c:v>
                </c:pt>
                <c:pt idx="44" formatCode="0.0">
                  <c:v>24.9</c:v>
                </c:pt>
                <c:pt idx="45" formatCode="0.0">
                  <c:v>23.9</c:v>
                </c:pt>
                <c:pt idx="46" formatCode="0.0">
                  <c:v>28.4</c:v>
                </c:pt>
                <c:pt idx="47" formatCode="0.0">
                  <c:v>28.6</c:v>
                </c:pt>
                <c:pt idx="48" formatCode="0.0">
                  <c:v>26.8</c:v>
                </c:pt>
              </c:numCache>
            </c:numRef>
          </c:yVal>
          <c:smooth val="0"/>
          <c:extLst xmlns:c16r2="http://schemas.microsoft.com/office/drawing/2015/06/chart">
            <c:ext xmlns:c16="http://schemas.microsoft.com/office/drawing/2014/chart" uri="{C3380CC4-5D6E-409C-BE32-E72D297353CC}">
              <c16:uniqueId val="{00000000-5F7D-4B2A-A1EA-0B5022D74269}"/>
            </c:ext>
          </c:extLst>
        </c:ser>
        <c:ser>
          <c:idx val="1"/>
          <c:order val="1"/>
          <c:tx>
            <c:strRef>
              <c:f>'1900-2016'!#REF!</c:f>
              <c:strCache>
                <c:ptCount val="1"/>
                <c:pt idx="0">
                  <c:v>#REF!</c:v>
                </c:pt>
              </c:strCache>
            </c:strRef>
          </c:tx>
          <c:spPr>
            <a:ln w="19050" cap="rnd">
              <a:noFill/>
              <a:round/>
            </a:ln>
            <a:effectLst/>
          </c:spPr>
          <c:marker>
            <c:symbol val="circle"/>
            <c:size val="5"/>
            <c:spPr>
              <a:solidFill>
                <a:schemeClr val="accent2"/>
              </a:solidFill>
              <a:ln w="9525">
                <a:solidFill>
                  <a:schemeClr val="accent2"/>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F7D-4B2A-A1EA-0B5022D74269}"/>
            </c:ext>
          </c:extLst>
        </c:ser>
        <c:ser>
          <c:idx val="2"/>
          <c:order val="2"/>
          <c:tx>
            <c:strRef>
              <c:f>'1900-2016 (2)'!$AN$1</c:f>
              <c:strCache>
                <c:ptCount val="1"/>
                <c:pt idx="0">
                  <c:v>Motor vehicle accidents                                                                      E810–E825</c:v>
                </c:pt>
              </c:strCache>
            </c:strRef>
          </c:tx>
          <c:spPr>
            <a:ln w="19050" cap="rnd">
              <a:noFill/>
              <a:round/>
            </a:ln>
            <a:effectLst/>
          </c:spPr>
          <c:marker>
            <c:symbol val="circle"/>
            <c:size val="5"/>
            <c:spPr>
              <a:solidFill>
                <a:schemeClr val="accent3"/>
              </a:solidFill>
              <a:ln w="9525">
                <a:solidFill>
                  <a:schemeClr val="accent3"/>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(2)'!$AN$2:$AN$100</c:f>
              <c:numCache>
                <c:formatCode>0.0</c:formatCode>
                <c:ptCount val="99"/>
                <c:pt idx="26">
                  <c:v>19.899999999999999</c:v>
                </c:pt>
                <c:pt idx="27">
                  <c:v>21.6</c:v>
                </c:pt>
                <c:pt idx="28">
                  <c:v>23.2</c:v>
                </c:pt>
                <c:pt idx="29">
                  <c:v>25.5</c:v>
                </c:pt>
                <c:pt idx="30">
                  <c:v>26.7</c:v>
                </c:pt>
                <c:pt idx="31">
                  <c:v>27.1</c:v>
                </c:pt>
                <c:pt idx="32">
                  <c:v>23.6</c:v>
                </c:pt>
                <c:pt idx="33">
                  <c:v>25</c:v>
                </c:pt>
                <c:pt idx="34">
                  <c:v>28.6</c:v>
                </c:pt>
                <c:pt idx="35">
                  <c:v>28.6</c:v>
                </c:pt>
                <c:pt idx="36">
                  <c:v>29.7</c:v>
                </c:pt>
                <c:pt idx="37">
                  <c:v>30.8</c:v>
                </c:pt>
                <c:pt idx="38">
                  <c:v>25.1</c:v>
                </c:pt>
                <c:pt idx="39">
                  <c:v>24.7</c:v>
                </c:pt>
                <c:pt idx="40">
                  <c:v>26.2</c:v>
                </c:pt>
                <c:pt idx="41">
                  <c:v>30</c:v>
                </c:pt>
                <c:pt idx="42">
                  <c:v>21.1</c:v>
                </c:pt>
                <c:pt idx="43">
                  <c:v>17.7</c:v>
                </c:pt>
                <c:pt idx="44">
                  <c:v>18.3</c:v>
                </c:pt>
                <c:pt idx="45">
                  <c:v>21.2</c:v>
                </c:pt>
                <c:pt idx="46">
                  <c:v>23.9</c:v>
                </c:pt>
                <c:pt idx="47">
                  <c:v>22.8</c:v>
                </c:pt>
                <c:pt idx="48">
                  <c:v>22.1</c:v>
                </c:pt>
                <c:pt idx="49">
                  <c:v>21.3</c:v>
                </c:pt>
                <c:pt idx="50">
                  <c:v>31.3</c:v>
                </c:pt>
                <c:pt idx="51">
                  <c:v>24.1</c:v>
                </c:pt>
                <c:pt idx="52">
                  <c:v>24.3</c:v>
                </c:pt>
                <c:pt idx="53">
                  <c:v>24</c:v>
                </c:pt>
                <c:pt idx="54">
                  <c:v>22.1</c:v>
                </c:pt>
                <c:pt idx="55">
                  <c:v>23.4</c:v>
                </c:pt>
                <c:pt idx="56">
                  <c:v>23.7</c:v>
                </c:pt>
                <c:pt idx="57" formatCode="General">
                  <c:v>22.7</c:v>
                </c:pt>
                <c:pt idx="58">
                  <c:v>21.3</c:v>
                </c:pt>
                <c:pt idx="59">
                  <c:v>21.5</c:v>
                </c:pt>
                <c:pt idx="60">
                  <c:v>21.3</c:v>
                </c:pt>
                <c:pt idx="61">
                  <c:v>22</c:v>
                </c:pt>
                <c:pt idx="62">
                  <c:v>22</c:v>
                </c:pt>
                <c:pt idx="63">
                  <c:v>23.1</c:v>
                </c:pt>
                <c:pt idx="64">
                  <c:v>24.6</c:v>
                </c:pt>
                <c:pt idx="65">
                  <c:v>25.4</c:v>
                </c:pt>
                <c:pt idx="66">
                  <c:v>27.1</c:v>
                </c:pt>
                <c:pt idx="67">
                  <c:v>26.8</c:v>
                </c:pt>
                <c:pt idx="69">
                  <c:v>27.7</c:v>
                </c:pt>
                <c:pt idx="71">
                  <c:v>26.3</c:v>
                </c:pt>
                <c:pt idx="72">
                  <c:v>26.9</c:v>
                </c:pt>
                <c:pt idx="73">
                  <c:v>26.3</c:v>
                </c:pt>
                <c:pt idx="74">
                  <c:v>21.8</c:v>
                </c:pt>
                <c:pt idx="75">
                  <c:v>21.3</c:v>
                </c:pt>
                <c:pt idx="76">
                  <c:v>21.6</c:v>
                </c:pt>
                <c:pt idx="77">
                  <c:v>22.5</c:v>
                </c:pt>
                <c:pt idx="78">
                  <c:v>23.6</c:v>
                </c:pt>
                <c:pt idx="79">
                  <c:v>23.8</c:v>
                </c:pt>
                <c:pt idx="80">
                  <c:v>23.5</c:v>
                </c:pt>
                <c:pt idx="81">
                  <c:v>22.4</c:v>
                </c:pt>
                <c:pt idx="82">
                  <c:v>19.8</c:v>
                </c:pt>
                <c:pt idx="83">
                  <c:v>19</c:v>
                </c:pt>
                <c:pt idx="84">
                  <c:v>19.600000000000001</c:v>
                </c:pt>
                <c:pt idx="85">
                  <c:v>19.3</c:v>
                </c:pt>
                <c:pt idx="86">
                  <c:v>19.899999999999999</c:v>
                </c:pt>
                <c:pt idx="87">
                  <c:v>19.899999999999999</c:v>
                </c:pt>
                <c:pt idx="88">
                  <c:v>20.100000000000001</c:v>
                </c:pt>
                <c:pt idx="89">
                  <c:v>19.3</c:v>
                </c:pt>
                <c:pt idx="90">
                  <c:v>18.8</c:v>
                </c:pt>
                <c:pt idx="91">
                  <c:v>17.3</c:v>
                </c:pt>
                <c:pt idx="92">
                  <c:v>16.100000000000001</c:v>
                </c:pt>
                <c:pt idx="93">
                  <c:v>16.3</c:v>
                </c:pt>
                <c:pt idx="94">
                  <c:v>16.3</c:v>
                </c:pt>
                <c:pt idx="95">
                  <c:v>16.5</c:v>
                </c:pt>
                <c:pt idx="96">
                  <c:v>16.5</c:v>
                </c:pt>
                <c:pt idx="97">
                  <c:v>16.2</c:v>
                </c:pt>
                <c:pt idx="98">
                  <c:v>16.100000000000001</c:v>
                </c:pt>
              </c:numCache>
            </c:numRef>
          </c:yVal>
          <c:smooth val="0"/>
          <c:extLst xmlns:c16r2="http://schemas.microsoft.com/office/drawing/2015/06/chart">
            <c:ext xmlns:c16="http://schemas.microsoft.com/office/drawing/2014/chart" uri="{C3380CC4-5D6E-409C-BE32-E72D297353CC}">
              <c16:uniqueId val="{00000002-5F7D-4B2A-A1EA-0B5022D74269}"/>
            </c:ext>
          </c:extLst>
        </c:ser>
        <c:ser>
          <c:idx val="3"/>
          <c:order val="3"/>
          <c:tx>
            <c:strRef>
              <c:f>'1900-2016 (2)'!$I$1</c:f>
              <c:strCache>
                <c:ptCount val="1"/>
                <c:pt idx="0">
                  <c:v>Diabetes mellitus</c:v>
                </c:pt>
              </c:strCache>
            </c:strRef>
          </c:tx>
          <c:spPr>
            <a:ln w="19050" cap="rnd">
              <a:noFill/>
              <a:round/>
            </a:ln>
            <a:effectLst/>
          </c:spPr>
          <c:marker>
            <c:symbol val="circle"/>
            <c:size val="5"/>
            <c:spPr>
              <a:solidFill>
                <a:schemeClr val="accent4"/>
              </a:solidFill>
              <a:ln w="9525">
                <a:solidFill>
                  <a:schemeClr val="accent4"/>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(2)'!$I$2:$I$100</c:f>
              <c:numCache>
                <c:formatCode>0.0</c:formatCode>
                <c:ptCount val="99"/>
                <c:pt idx="22">
                  <c:v>18.3</c:v>
                </c:pt>
                <c:pt idx="32">
                  <c:v>22</c:v>
                </c:pt>
                <c:pt idx="33">
                  <c:v>21.4</c:v>
                </c:pt>
                <c:pt idx="34">
                  <c:v>22.2</c:v>
                </c:pt>
                <c:pt idx="35">
                  <c:v>22.3</c:v>
                </c:pt>
                <c:pt idx="36">
                  <c:v>23.7</c:v>
                </c:pt>
                <c:pt idx="37">
                  <c:v>23.7</c:v>
                </c:pt>
                <c:pt idx="38">
                  <c:v>23.9</c:v>
                </c:pt>
                <c:pt idx="39">
                  <c:v>25.5</c:v>
                </c:pt>
                <c:pt idx="40">
                  <c:v>26.6</c:v>
                </c:pt>
                <c:pt idx="41">
                  <c:v>25.4</c:v>
                </c:pt>
                <c:pt idx="42">
                  <c:v>25.4</c:v>
                </c:pt>
                <c:pt idx="43">
                  <c:v>27.1</c:v>
                </c:pt>
                <c:pt idx="44">
                  <c:v>26.3</c:v>
                </c:pt>
                <c:pt idx="46">
                  <c:v>24.8</c:v>
                </c:pt>
                <c:pt idx="47">
                  <c:v>26.2</c:v>
                </c:pt>
                <c:pt idx="48">
                  <c:v>26.4</c:v>
                </c:pt>
                <c:pt idx="49">
                  <c:v>16.899999999999999</c:v>
                </c:pt>
                <c:pt idx="50" formatCode="General">
                  <c:v>16.2</c:v>
                </c:pt>
                <c:pt idx="51">
                  <c:v>16.3</c:v>
                </c:pt>
                <c:pt idx="52">
                  <c:v>16.399999999999999</c:v>
                </c:pt>
                <c:pt idx="53">
                  <c:v>16.3</c:v>
                </c:pt>
                <c:pt idx="54">
                  <c:v>15.6</c:v>
                </c:pt>
                <c:pt idx="55">
                  <c:v>15.5</c:v>
                </c:pt>
                <c:pt idx="56">
                  <c:v>15.7</c:v>
                </c:pt>
                <c:pt idx="57">
                  <c:v>16</c:v>
                </c:pt>
                <c:pt idx="58">
                  <c:v>15.9</c:v>
                </c:pt>
                <c:pt idx="59">
                  <c:v>15.9</c:v>
                </c:pt>
                <c:pt idx="60">
                  <c:v>16.7</c:v>
                </c:pt>
                <c:pt idx="61">
                  <c:v>16.8</c:v>
                </c:pt>
                <c:pt idx="62">
                  <c:v>16.8</c:v>
                </c:pt>
                <c:pt idx="63">
                  <c:v>17.2</c:v>
                </c:pt>
                <c:pt idx="64">
                  <c:v>16.899999999999999</c:v>
                </c:pt>
                <c:pt idx="65">
                  <c:v>17.100000000000001</c:v>
                </c:pt>
                <c:pt idx="66">
                  <c:v>17.7</c:v>
                </c:pt>
                <c:pt idx="67">
                  <c:v>17.8</c:v>
                </c:pt>
                <c:pt idx="68">
                  <c:v>19.2</c:v>
                </c:pt>
                <c:pt idx="69">
                  <c:v>19.100000000000001</c:v>
                </c:pt>
                <c:pt idx="70">
                  <c:v>18.899999999999999</c:v>
                </c:pt>
                <c:pt idx="71">
                  <c:v>18.5</c:v>
                </c:pt>
                <c:pt idx="72">
                  <c:v>18.5</c:v>
                </c:pt>
                <c:pt idx="73">
                  <c:v>18.100000000000001</c:v>
                </c:pt>
                <c:pt idx="74">
                  <c:v>17.5</c:v>
                </c:pt>
                <c:pt idx="75">
                  <c:v>16.399999999999999</c:v>
                </c:pt>
                <c:pt idx="76">
                  <c:v>15.9</c:v>
                </c:pt>
                <c:pt idx="77">
                  <c:v>15</c:v>
                </c:pt>
                <c:pt idx="78">
                  <c:v>15.2</c:v>
                </c:pt>
                <c:pt idx="79">
                  <c:v>14.8</c:v>
                </c:pt>
                <c:pt idx="80">
                  <c:v>15.4</c:v>
                </c:pt>
                <c:pt idx="81">
                  <c:v>15.1</c:v>
                </c:pt>
                <c:pt idx="82">
                  <c:v>14.9</c:v>
                </c:pt>
                <c:pt idx="83">
                  <c:v>15.5</c:v>
                </c:pt>
                <c:pt idx="84">
                  <c:v>15.2</c:v>
                </c:pt>
                <c:pt idx="85">
                  <c:v>15.5</c:v>
                </c:pt>
                <c:pt idx="86">
                  <c:v>15.5</c:v>
                </c:pt>
                <c:pt idx="87">
                  <c:v>15.9</c:v>
                </c:pt>
                <c:pt idx="88">
                  <c:v>16.5</c:v>
                </c:pt>
                <c:pt idx="89">
                  <c:v>19</c:v>
                </c:pt>
                <c:pt idx="90">
                  <c:v>19.2</c:v>
                </c:pt>
                <c:pt idx="91">
                  <c:v>19.399999999999999</c:v>
                </c:pt>
                <c:pt idx="92">
                  <c:v>19.600000000000001</c:v>
                </c:pt>
                <c:pt idx="93">
                  <c:v>20.9</c:v>
                </c:pt>
                <c:pt idx="94">
                  <c:v>21.8</c:v>
                </c:pt>
                <c:pt idx="95">
                  <c:v>22.6</c:v>
                </c:pt>
                <c:pt idx="96">
                  <c:v>23.3</c:v>
                </c:pt>
                <c:pt idx="97">
                  <c:v>23.4</c:v>
                </c:pt>
                <c:pt idx="98">
                  <c:v>24</c:v>
                </c:pt>
              </c:numCache>
            </c:numRef>
          </c:yVal>
          <c:smooth val="0"/>
          <c:extLst xmlns:c16r2="http://schemas.microsoft.com/office/drawing/2015/06/chart">
            <c:ext xmlns:c16="http://schemas.microsoft.com/office/drawing/2014/chart" uri="{C3380CC4-5D6E-409C-BE32-E72D297353CC}">
              <c16:uniqueId val="{00000003-5F7D-4B2A-A1EA-0B5022D74269}"/>
            </c:ext>
          </c:extLst>
        </c:ser>
        <c:ser>
          <c:idx val="4"/>
          <c:order val="4"/>
          <c:tx>
            <c:strRef>
              <c:f>'1900-2016 (2)'!$AO$1</c:f>
              <c:strCache>
                <c:ptCount val="1"/>
                <c:pt idx="0">
                  <c:v>Diphtheria </c:v>
                </c:pt>
              </c:strCache>
            </c:strRef>
          </c:tx>
          <c:spPr>
            <a:ln w="19050" cap="rnd">
              <a:noFill/>
              <a:round/>
            </a:ln>
            <a:effectLst/>
          </c:spPr>
          <c:marker>
            <c:symbol val="circle"/>
            <c:size val="5"/>
            <c:spPr>
              <a:solidFill>
                <a:schemeClr val="accent5"/>
              </a:solidFill>
              <a:ln w="9525">
                <a:solidFill>
                  <a:schemeClr val="accent5"/>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(2)'!$AO$2:$AO$100</c:f>
              <c:numCache>
                <c:formatCode>0.0</c:formatCode>
                <c:ptCount val="99"/>
                <c:pt idx="0">
                  <c:v>40.299999999999997</c:v>
                </c:pt>
                <c:pt idx="1">
                  <c:v>40.4</c:v>
                </c:pt>
                <c:pt idx="2">
                  <c:v>39.4</c:v>
                </c:pt>
                <c:pt idx="3">
                  <c:v>35.799999999999997</c:v>
                </c:pt>
                <c:pt idx="16">
                  <c:v>18.600000000000001</c:v>
                </c:pt>
                <c:pt idx="17">
                  <c:v>19.100000000000001</c:v>
                </c:pt>
                <c:pt idx="18">
                  <c:v>22.3</c:v>
                </c:pt>
                <c:pt idx="19">
                  <c:v>16.899999999999999</c:v>
                </c:pt>
                <c:pt idx="20">
                  <c:v>19</c:v>
                </c:pt>
                <c:pt idx="21">
                  <c:v>17.7</c:v>
                </c:pt>
                <c:pt idx="23">
                  <c:v>17.899999999999999</c:v>
                </c:pt>
                <c:pt idx="24">
                  <c:v>17.8</c:v>
                </c:pt>
                <c:pt idx="25">
                  <c:v>17.3</c:v>
                </c:pt>
              </c:numCache>
            </c:numRef>
          </c:yVal>
          <c:smooth val="0"/>
          <c:extLst xmlns:c16r2="http://schemas.microsoft.com/office/drawing/2015/06/chart">
            <c:ext xmlns:c16="http://schemas.microsoft.com/office/drawing/2014/chart" uri="{C3380CC4-5D6E-409C-BE32-E72D297353CC}">
              <c16:uniqueId val="{00000004-5F7D-4B2A-A1EA-0B5022D74269}"/>
            </c:ext>
          </c:extLst>
        </c:ser>
        <c:ser>
          <c:idx val="5"/>
          <c:order val="5"/>
          <c:tx>
            <c:strRef>
              <c:f>'1900-2016 (2)'!$AP$1</c:f>
              <c:strCache>
                <c:ptCount val="1"/>
                <c:pt idx="0">
                  <c:v>Atherosclerosis                                                                                                   440</c:v>
                </c:pt>
              </c:strCache>
            </c:strRef>
          </c:tx>
          <c:spPr>
            <a:ln w="19050" cap="rnd">
              <a:noFill/>
              <a:round/>
            </a:ln>
            <a:effectLst/>
          </c:spPr>
          <c:marker>
            <c:symbol val="circle"/>
            <c:size val="5"/>
            <c:spPr>
              <a:solidFill>
                <a:schemeClr val="accent6"/>
              </a:solidFill>
              <a:ln w="9525">
                <a:solidFill>
                  <a:schemeClr val="accent6"/>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(2)'!$AP$2:$AP$100</c:f>
              <c:numCache>
                <c:formatCode>0.0</c:formatCode>
                <c:ptCount val="99"/>
                <c:pt idx="49">
                  <c:v>20.5</c:v>
                </c:pt>
                <c:pt idx="50" formatCode="General">
                  <c:v>20.399999999999999</c:v>
                </c:pt>
                <c:pt idx="51">
                  <c:v>20.8</c:v>
                </c:pt>
                <c:pt idx="52">
                  <c:v>20.399999999999999</c:v>
                </c:pt>
                <c:pt idx="53">
                  <c:v>20.399999999999999</c:v>
                </c:pt>
                <c:pt idx="54">
                  <c:v>18.8</c:v>
                </c:pt>
                <c:pt idx="55">
                  <c:v>19.8</c:v>
                </c:pt>
                <c:pt idx="56">
                  <c:v>19.100000000000001</c:v>
                </c:pt>
                <c:pt idx="57">
                  <c:v>19.5</c:v>
                </c:pt>
                <c:pt idx="58">
                  <c:v>19.899999999999999</c:v>
                </c:pt>
                <c:pt idx="59">
                  <c:v>19.600000000000001</c:v>
                </c:pt>
                <c:pt idx="60">
                  <c:v>20</c:v>
                </c:pt>
                <c:pt idx="61">
                  <c:v>19.8</c:v>
                </c:pt>
                <c:pt idx="62">
                  <c:v>19.8</c:v>
                </c:pt>
                <c:pt idx="63">
                  <c:v>19.899999999999999</c:v>
                </c:pt>
                <c:pt idx="64">
                  <c:v>19.399999999999999</c:v>
                </c:pt>
                <c:pt idx="65">
                  <c:v>19.7</c:v>
                </c:pt>
                <c:pt idx="66">
                  <c:v>19.899999999999999</c:v>
                </c:pt>
                <c:pt idx="67">
                  <c:v>19</c:v>
                </c:pt>
                <c:pt idx="68">
                  <c:v>16.8</c:v>
                </c:pt>
                <c:pt idx="69">
                  <c:v>16.399999999999999</c:v>
                </c:pt>
                <c:pt idx="70">
                  <c:v>15.6</c:v>
                </c:pt>
                <c:pt idx="71">
                  <c:v>15.2</c:v>
                </c:pt>
                <c:pt idx="72">
                  <c:v>15.5</c:v>
                </c:pt>
                <c:pt idx="73">
                  <c:v>15.4</c:v>
                </c:pt>
                <c:pt idx="74">
                  <c:v>15.1</c:v>
                </c:pt>
                <c:pt idx="75">
                  <c:v>13.4</c:v>
                </c:pt>
                <c:pt idx="76">
                  <c:v>13.5</c:v>
                </c:pt>
                <c:pt idx="77">
                  <c:v>13.1</c:v>
                </c:pt>
                <c:pt idx="78">
                  <c:v>13</c:v>
                </c:pt>
                <c:pt idx="79">
                  <c:v>12.8</c:v>
                </c:pt>
                <c:pt idx="80">
                  <c:v>13</c:v>
                </c:pt>
                <c:pt idx="81">
                  <c:v>12.2</c:v>
                </c:pt>
                <c:pt idx="82">
                  <c:v>11.6</c:v>
                </c:pt>
                <c:pt idx="83">
                  <c:v>11.3</c:v>
                </c:pt>
                <c:pt idx="84">
                  <c:v>10.4</c:v>
                </c:pt>
                <c:pt idx="85">
                  <c:v>10.1</c:v>
                </c:pt>
                <c:pt idx="86">
                  <c:v>9.5</c:v>
                </c:pt>
                <c:pt idx="87">
                  <c:v>9.3000000000000007</c:v>
                </c:pt>
                <c:pt idx="88">
                  <c:v>9</c:v>
                </c:pt>
                <c:pt idx="89">
                  <c:v>7.8</c:v>
                </c:pt>
                <c:pt idx="90">
                  <c:v>7.3</c:v>
                </c:pt>
              </c:numCache>
            </c:numRef>
          </c:yVal>
          <c:smooth val="0"/>
          <c:extLst xmlns:c16r2="http://schemas.microsoft.com/office/drawing/2015/06/chart">
            <c:ext xmlns:c16="http://schemas.microsoft.com/office/drawing/2014/chart" uri="{C3380CC4-5D6E-409C-BE32-E72D297353CC}">
              <c16:uniqueId val="{00000005-5F7D-4B2A-A1EA-0B5022D74269}"/>
            </c:ext>
          </c:extLst>
        </c:ser>
        <c:ser>
          <c:idx val="6"/>
          <c:order val="6"/>
          <c:tx>
            <c:strRef>
              <c:f>'1900-2016 (2)'!$AQ$1</c:f>
              <c:strCache>
                <c:ptCount val="1"/>
                <c:pt idx="0">
                  <c:v>Certain conditions originating in the perinatal period.                               760-779</c:v>
                </c:pt>
              </c:strCache>
            </c:strRef>
          </c:tx>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(2)'!$AQ$2:$AQ$100</c:f>
              <c:numCache>
                <c:formatCode>0.0</c:formatCode>
                <c:ptCount val="99"/>
                <c:pt idx="49">
                  <c:v>43.2</c:v>
                </c:pt>
                <c:pt idx="50">
                  <c:v>40.5</c:v>
                </c:pt>
                <c:pt idx="51">
                  <c:v>41.2</c:v>
                </c:pt>
                <c:pt idx="52">
                  <c:v>40.9</c:v>
                </c:pt>
                <c:pt idx="53">
                  <c:v>40.1</c:v>
                </c:pt>
                <c:pt idx="54">
                  <c:v>39.4</c:v>
                </c:pt>
                <c:pt idx="55">
                  <c:v>39</c:v>
                </c:pt>
                <c:pt idx="56">
                  <c:v>38.6</c:v>
                </c:pt>
                <c:pt idx="57">
                  <c:v>39.1</c:v>
                </c:pt>
                <c:pt idx="58">
                  <c:v>39.799999999999997</c:v>
                </c:pt>
                <c:pt idx="59">
                  <c:v>38.5</c:v>
                </c:pt>
                <c:pt idx="60">
                  <c:v>37.4</c:v>
                </c:pt>
                <c:pt idx="61">
                  <c:v>34.6</c:v>
                </c:pt>
                <c:pt idx="62">
                  <c:v>34.6</c:v>
                </c:pt>
                <c:pt idx="63">
                  <c:v>33.299999999999997</c:v>
                </c:pt>
                <c:pt idx="64">
                  <c:v>31.6</c:v>
                </c:pt>
                <c:pt idx="65">
                  <c:v>28.6</c:v>
                </c:pt>
                <c:pt idx="66">
                  <c:v>26.4</c:v>
                </c:pt>
                <c:pt idx="67">
                  <c:v>24.5</c:v>
                </c:pt>
                <c:pt idx="68">
                  <c:v>22</c:v>
                </c:pt>
                <c:pt idx="69">
                  <c:v>21.4</c:v>
                </c:pt>
                <c:pt idx="70">
                  <c:v>21.3</c:v>
                </c:pt>
                <c:pt idx="71">
                  <c:v>18.600000000000001</c:v>
                </c:pt>
                <c:pt idx="72">
                  <c:v>16.100000000000001</c:v>
                </c:pt>
                <c:pt idx="73">
                  <c:v>14.4</c:v>
                </c:pt>
                <c:pt idx="74">
                  <c:v>13.5</c:v>
                </c:pt>
                <c:pt idx="75">
                  <c:v>12.4</c:v>
                </c:pt>
                <c:pt idx="76">
                  <c:v>11.4</c:v>
                </c:pt>
                <c:pt idx="77">
                  <c:v>10.6</c:v>
                </c:pt>
                <c:pt idx="78">
                  <c:v>9.9</c:v>
                </c:pt>
                <c:pt idx="79">
                  <c:v>10.4</c:v>
                </c:pt>
                <c:pt idx="80">
                  <c:v>10.1</c:v>
                </c:pt>
                <c:pt idx="81">
                  <c:v>9.4</c:v>
                </c:pt>
                <c:pt idx="82">
                  <c:v>9</c:v>
                </c:pt>
                <c:pt idx="83">
                  <c:v>8.3000000000000007</c:v>
                </c:pt>
                <c:pt idx="84">
                  <c:v>8</c:v>
                </c:pt>
                <c:pt idx="85">
                  <c:v>8.1</c:v>
                </c:pt>
                <c:pt idx="86">
                  <c:v>7.7</c:v>
                </c:pt>
                <c:pt idx="87">
                  <c:v>7.5</c:v>
                </c:pt>
                <c:pt idx="88">
                  <c:v>7.5</c:v>
                </c:pt>
                <c:pt idx="89">
                  <c:v>7.6</c:v>
                </c:pt>
                <c:pt idx="90">
                  <c:v>7.1</c:v>
                </c:pt>
              </c:numCache>
            </c:numRef>
          </c:yVal>
          <c:smooth val="0"/>
          <c:extLst xmlns:c16r2="http://schemas.microsoft.com/office/drawing/2015/06/chart">
            <c:ext xmlns:c16="http://schemas.microsoft.com/office/drawing/2014/chart" uri="{C3380CC4-5D6E-409C-BE32-E72D297353CC}">
              <c16:uniqueId val="{00000006-5F7D-4B2A-A1EA-0B5022D74269}"/>
            </c:ext>
          </c:extLst>
        </c:ser>
        <c:ser>
          <c:idx val="7"/>
          <c:order val="7"/>
          <c:tx>
            <c:strRef>
              <c:f>'1900-2016 (2)'!$AR$1</c:f>
              <c:strCache>
                <c:ptCount val="1"/>
                <c:pt idx="0">
                  <c:v>Congenital anomalies                                                                                  740-759</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(2)'!$AR$2:$AR$100</c:f>
              <c:numCache>
                <c:formatCode>0.0</c:formatCode>
                <c:ptCount val="99"/>
                <c:pt idx="53">
                  <c:v>12.6</c:v>
                </c:pt>
                <c:pt idx="54">
                  <c:v>12.5</c:v>
                </c:pt>
                <c:pt idx="55">
                  <c:v>12.5</c:v>
                </c:pt>
                <c:pt idx="56">
                  <c:v>12.6</c:v>
                </c:pt>
                <c:pt idx="57">
                  <c:v>12.8</c:v>
                </c:pt>
                <c:pt idx="58">
                  <c:v>12.4</c:v>
                </c:pt>
                <c:pt idx="59">
                  <c:v>12.3</c:v>
                </c:pt>
                <c:pt idx="60">
                  <c:v>12.2</c:v>
                </c:pt>
                <c:pt idx="61">
                  <c:v>11.4</c:v>
                </c:pt>
                <c:pt idx="62">
                  <c:v>11.4</c:v>
                </c:pt>
                <c:pt idx="63">
                  <c:v>11</c:v>
                </c:pt>
                <c:pt idx="64">
                  <c:v>10.6</c:v>
                </c:pt>
                <c:pt idx="65">
                  <c:v>10.1</c:v>
                </c:pt>
                <c:pt idx="66">
                  <c:v>9.3000000000000007</c:v>
                </c:pt>
                <c:pt idx="67">
                  <c:v>8.8000000000000007</c:v>
                </c:pt>
                <c:pt idx="68">
                  <c:v>8.4</c:v>
                </c:pt>
                <c:pt idx="69">
                  <c:v>8.4</c:v>
                </c:pt>
                <c:pt idx="79">
                  <c:v>6</c:v>
                </c:pt>
                <c:pt idx="80">
                  <c:v>6.2</c:v>
                </c:pt>
                <c:pt idx="81">
                  <c:v>5.9</c:v>
                </c:pt>
                <c:pt idx="82">
                  <c:v>5.9</c:v>
                </c:pt>
                <c:pt idx="83">
                  <c:v>5.6</c:v>
                </c:pt>
                <c:pt idx="84">
                  <c:v>5.5</c:v>
                </c:pt>
                <c:pt idx="85">
                  <c:v>5.4</c:v>
                </c:pt>
                <c:pt idx="86">
                  <c:v>5.3</c:v>
                </c:pt>
              </c:numCache>
            </c:numRef>
          </c:yVal>
          <c:smooth val="0"/>
          <c:extLst xmlns:c16r2="http://schemas.microsoft.com/office/drawing/2015/06/chart">
            <c:ext xmlns:c16="http://schemas.microsoft.com/office/drawing/2014/chart" uri="{C3380CC4-5D6E-409C-BE32-E72D297353CC}">
              <c16:uniqueId val="{00000007-5F7D-4B2A-A1EA-0B5022D74269}"/>
            </c:ext>
          </c:extLst>
        </c:ser>
        <c:ser>
          <c:idx val="8"/>
          <c:order val="8"/>
          <c:tx>
            <c:strRef>
              <c:f>'1900-2016 (2)'!$AS$1</c:f>
              <c:strCache>
                <c:ptCount val="1"/>
                <c:pt idx="0">
                  <c:v>Cirrhosis of liver                                                                                 581</c:v>
                </c:pt>
              </c:strCache>
            </c:strRef>
          </c:tx>
          <c:spPr>
            <a:ln w="1905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(2)'!$AS$2:$AS$100</c:f>
              <c:numCache>
                <c:formatCode>0.0</c:formatCode>
                <c:ptCount val="99"/>
                <c:pt idx="55">
                  <c:v>10.199999999999999</c:v>
                </c:pt>
                <c:pt idx="56">
                  <c:v>10.7</c:v>
                </c:pt>
                <c:pt idx="57">
                  <c:v>11.3</c:v>
                </c:pt>
                <c:pt idx="58">
                  <c:v>10.8</c:v>
                </c:pt>
                <c:pt idx="59">
                  <c:v>10.9</c:v>
                </c:pt>
                <c:pt idx="60">
                  <c:v>11.3</c:v>
                </c:pt>
                <c:pt idx="61">
                  <c:v>11.7</c:v>
                </c:pt>
                <c:pt idx="62">
                  <c:v>11.7</c:v>
                </c:pt>
                <c:pt idx="63">
                  <c:v>11.9</c:v>
                </c:pt>
                <c:pt idx="64">
                  <c:v>12.1</c:v>
                </c:pt>
                <c:pt idx="65">
                  <c:v>12.8</c:v>
                </c:pt>
                <c:pt idx="66" formatCode="General">
                  <c:v>13.6</c:v>
                </c:pt>
                <c:pt idx="67">
                  <c:v>14.1</c:v>
                </c:pt>
                <c:pt idx="68">
                  <c:v>14.6</c:v>
                </c:pt>
                <c:pt idx="69">
                  <c:v>14.8</c:v>
                </c:pt>
                <c:pt idx="70">
                  <c:v>15.5</c:v>
                </c:pt>
                <c:pt idx="71">
                  <c:v>15.4</c:v>
                </c:pt>
                <c:pt idx="72">
                  <c:v>15.6</c:v>
                </c:pt>
                <c:pt idx="73">
                  <c:v>15.8</c:v>
                </c:pt>
                <c:pt idx="74">
                  <c:v>15.6</c:v>
                </c:pt>
                <c:pt idx="75">
                  <c:v>14.7</c:v>
                </c:pt>
                <c:pt idx="76">
                  <c:v>14.5</c:v>
                </c:pt>
                <c:pt idx="77">
                  <c:v>14</c:v>
                </c:pt>
                <c:pt idx="78">
                  <c:v>13.5</c:v>
                </c:pt>
                <c:pt idx="80">
                  <c:v>13.5</c:v>
                </c:pt>
                <c:pt idx="81">
                  <c:v>12.8</c:v>
                </c:pt>
                <c:pt idx="82">
                  <c:v>12</c:v>
                </c:pt>
                <c:pt idx="83">
                  <c:v>11.7</c:v>
                </c:pt>
                <c:pt idx="84">
                  <c:v>11.6</c:v>
                </c:pt>
                <c:pt idx="85">
                  <c:v>11.3</c:v>
                </c:pt>
                <c:pt idx="86">
                  <c:v>10.9</c:v>
                </c:pt>
                <c:pt idx="87">
                  <c:v>10.8</c:v>
                </c:pt>
                <c:pt idx="88">
                  <c:v>10.8</c:v>
                </c:pt>
                <c:pt idx="89">
                  <c:v>10.8</c:v>
                </c:pt>
                <c:pt idx="90">
                  <c:v>10.4</c:v>
                </c:pt>
                <c:pt idx="91">
                  <c:v>35.9</c:v>
                </c:pt>
                <c:pt idx="92">
                  <c:v>36</c:v>
                </c:pt>
                <c:pt idx="93">
                  <c:v>39.200000000000003</c:v>
                </c:pt>
                <c:pt idx="94">
                  <c:v>9.8000000000000007</c:v>
                </c:pt>
                <c:pt idx="95">
                  <c:v>9.6</c:v>
                </c:pt>
                <c:pt idx="96">
                  <c:v>9.4</c:v>
                </c:pt>
                <c:pt idx="97">
                  <c:v>9.4</c:v>
                </c:pt>
                <c:pt idx="98">
                  <c:v>9.3000000000000007</c:v>
                </c:pt>
              </c:numCache>
            </c:numRef>
          </c:yVal>
          <c:smooth val="0"/>
          <c:extLst xmlns:c16r2="http://schemas.microsoft.com/office/drawing/2015/06/chart">
            <c:ext xmlns:c16="http://schemas.microsoft.com/office/drawing/2014/chart" uri="{C3380CC4-5D6E-409C-BE32-E72D297353CC}">
              <c16:uniqueId val="{00000008-5F7D-4B2A-A1EA-0B5022D74269}"/>
            </c:ext>
          </c:extLst>
        </c:ser>
        <c:ser>
          <c:idx val="9"/>
          <c:order val="9"/>
          <c:tx>
            <c:strRef>
              <c:f>'1900-2016 (2)'!$K$1</c:f>
              <c:strCache>
                <c:ptCount val="1"/>
                <c:pt idx="0">
                  <c:v>Suicide</c:v>
                </c:pt>
              </c:strCache>
            </c:strRef>
          </c:tx>
          <c:spPr>
            <a:ln w="1905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(2)'!$K$2:$K$100</c:f>
              <c:numCache>
                <c:formatCode>0.0</c:formatCode>
                <c:ptCount val="99"/>
                <c:pt idx="58">
                  <c:v>10.7</c:v>
                </c:pt>
                <c:pt idx="59">
                  <c:v>10.6</c:v>
                </c:pt>
                <c:pt idx="60">
                  <c:v>10.6</c:v>
                </c:pt>
                <c:pt idx="61">
                  <c:v>10.9</c:v>
                </c:pt>
                <c:pt idx="62">
                  <c:v>10.9</c:v>
                </c:pt>
                <c:pt idx="63">
                  <c:v>11</c:v>
                </c:pt>
                <c:pt idx="64">
                  <c:v>10.8</c:v>
                </c:pt>
                <c:pt idx="65">
                  <c:v>11.1</c:v>
                </c:pt>
                <c:pt idx="66">
                  <c:v>10.9</c:v>
                </c:pt>
                <c:pt idx="67">
                  <c:v>10.8</c:v>
                </c:pt>
                <c:pt idx="68">
                  <c:v>10.7</c:v>
                </c:pt>
                <c:pt idx="69">
                  <c:v>11.1</c:v>
                </c:pt>
                <c:pt idx="75">
                  <c:v>12.6</c:v>
                </c:pt>
                <c:pt idx="76">
                  <c:v>12.3</c:v>
                </c:pt>
                <c:pt idx="77">
                  <c:v>13.1</c:v>
                </c:pt>
                <c:pt idx="78">
                  <c:v>12.3</c:v>
                </c:pt>
                <c:pt idx="79">
                  <c:v>12.1</c:v>
                </c:pt>
                <c:pt idx="80">
                  <c:v>11.9</c:v>
                </c:pt>
                <c:pt idx="81">
                  <c:v>12</c:v>
                </c:pt>
                <c:pt idx="82">
                  <c:v>12.2</c:v>
                </c:pt>
                <c:pt idx="83">
                  <c:v>12.1</c:v>
                </c:pt>
                <c:pt idx="84">
                  <c:v>12.4</c:v>
                </c:pt>
                <c:pt idx="85">
                  <c:v>12.4</c:v>
                </c:pt>
                <c:pt idx="86">
                  <c:v>12.9</c:v>
                </c:pt>
                <c:pt idx="87">
                  <c:v>12.7</c:v>
                </c:pt>
                <c:pt idx="88">
                  <c:v>12.4</c:v>
                </c:pt>
                <c:pt idx="89">
                  <c:v>12.2</c:v>
                </c:pt>
                <c:pt idx="90">
                  <c:v>12.4</c:v>
                </c:pt>
                <c:pt idx="91">
                  <c:v>12.2</c:v>
                </c:pt>
                <c:pt idx="92">
                  <c:v>12</c:v>
                </c:pt>
                <c:pt idx="93">
                  <c:v>12.1</c:v>
                </c:pt>
                <c:pt idx="94">
                  <c:v>12</c:v>
                </c:pt>
                <c:pt idx="95">
                  <c:v>11.9</c:v>
                </c:pt>
                <c:pt idx="96">
                  <c:v>11.6</c:v>
                </c:pt>
                <c:pt idx="97">
                  <c:v>11.4</c:v>
                </c:pt>
                <c:pt idx="98">
                  <c:v>11.3</c:v>
                </c:pt>
              </c:numCache>
            </c:numRef>
          </c:yVal>
          <c:smooth val="0"/>
          <c:extLst xmlns:c16r2="http://schemas.microsoft.com/office/drawing/2015/06/chart">
            <c:ext xmlns:c16="http://schemas.microsoft.com/office/drawing/2014/chart" uri="{C3380CC4-5D6E-409C-BE32-E72D297353CC}">
              <c16:uniqueId val="{00000009-5F7D-4B2A-A1EA-0B5022D74269}"/>
            </c:ext>
          </c:extLst>
        </c:ser>
        <c:ser>
          <c:idx val="10"/>
          <c:order val="10"/>
          <c:tx>
            <c:strRef>
              <c:f>'1900-2016 (2)'!$AT$1</c:f>
              <c:strCache>
                <c:ptCount val="1"/>
                <c:pt idx="0">
                  <c:v>Diarrhea, enteritis, and ulceration of the intestines</c:v>
                </c:pt>
              </c:strCache>
            </c:strRef>
          </c:tx>
          <c:spPr>
            <a:ln w="1905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(2)'!$AT$2:$AT$100</c:f>
              <c:numCache>
                <c:formatCode>0.0</c:formatCode>
                <c:ptCount val="99"/>
                <c:pt idx="0">
                  <c:v>142.69999999999999</c:v>
                </c:pt>
                <c:pt idx="1">
                  <c:v>118.5</c:v>
                </c:pt>
                <c:pt idx="2">
                  <c:v>104.9</c:v>
                </c:pt>
                <c:pt idx="3">
                  <c:v>100.3</c:v>
                </c:pt>
                <c:pt idx="4">
                  <c:v>111.5</c:v>
                </c:pt>
                <c:pt idx="5">
                  <c:v>118.4</c:v>
                </c:pt>
                <c:pt idx="6">
                  <c:v>123.6</c:v>
                </c:pt>
                <c:pt idx="7">
                  <c:v>115</c:v>
                </c:pt>
                <c:pt idx="8">
                  <c:v>112.5</c:v>
                </c:pt>
                <c:pt idx="9">
                  <c:v>101.8</c:v>
                </c:pt>
                <c:pt idx="10">
                  <c:v>115.4</c:v>
                </c:pt>
                <c:pt idx="11">
                  <c:v>86.8</c:v>
                </c:pt>
                <c:pt idx="12">
                  <c:v>79.599999999999994</c:v>
                </c:pt>
                <c:pt idx="13">
                  <c:v>86.7</c:v>
                </c:pt>
                <c:pt idx="14">
                  <c:v>75.099999999999994</c:v>
                </c:pt>
                <c:pt idx="15">
                  <c:v>67.5</c:v>
                </c:pt>
                <c:pt idx="16">
                  <c:v>75.5</c:v>
                </c:pt>
                <c:pt idx="17">
                  <c:v>75.2</c:v>
                </c:pt>
                <c:pt idx="18">
                  <c:v>72.2</c:v>
                </c:pt>
                <c:pt idx="19">
                  <c:v>55.2</c:v>
                </c:pt>
                <c:pt idx="20">
                  <c:v>53.7</c:v>
                </c:pt>
                <c:pt idx="21">
                  <c:v>50.7</c:v>
                </c:pt>
                <c:pt idx="22">
                  <c:v>38.9</c:v>
                </c:pt>
                <c:pt idx="23">
                  <c:v>39.1</c:v>
                </c:pt>
                <c:pt idx="24">
                  <c:v>33.700000000000003</c:v>
                </c:pt>
                <c:pt idx="25">
                  <c:v>38.6</c:v>
                </c:pt>
                <c:pt idx="26">
                  <c:v>32.9</c:v>
                </c:pt>
                <c:pt idx="27">
                  <c:v>27.1</c:v>
                </c:pt>
                <c:pt idx="28">
                  <c:v>26.4</c:v>
                </c:pt>
                <c:pt idx="29">
                  <c:v>23.3</c:v>
                </c:pt>
                <c:pt idx="30">
                  <c:v>26</c:v>
                </c:pt>
                <c:pt idx="31">
                  <c:v>20.5</c:v>
                </c:pt>
              </c:numCache>
            </c:numRef>
          </c:yVal>
          <c:smooth val="0"/>
          <c:extLst xmlns:c16r2="http://schemas.microsoft.com/office/drawing/2015/06/chart">
            <c:ext xmlns:c16="http://schemas.microsoft.com/office/drawing/2014/chart" uri="{C3380CC4-5D6E-409C-BE32-E72D297353CC}">
              <c16:uniqueId val="{0000000A-5F7D-4B2A-A1EA-0B5022D74269}"/>
            </c:ext>
          </c:extLst>
        </c:ser>
        <c:ser>
          <c:idx val="11"/>
          <c:order val="11"/>
          <c:tx>
            <c:strRef>
              <c:f>'1900-2016 (2)'!$AU$1</c:f>
              <c:strCache>
                <c:ptCount val="1"/>
                <c:pt idx="0">
                  <c:v>Septicemia                                                                                                          038</c:v>
                </c:pt>
              </c:strCache>
            </c:strRef>
          </c:tx>
          <c:spPr>
            <a:ln w="19050"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(2)'!$AU$2:$AU$100</c:f>
              <c:numCache>
                <c:formatCode>0.0</c:formatCode>
                <c:ptCount val="99"/>
                <c:pt idx="79">
                  <c:v>3.6</c:v>
                </c:pt>
                <c:pt idx="80">
                  <c:v>4.2</c:v>
                </c:pt>
                <c:pt idx="81">
                  <c:v>4.5999999999999996</c:v>
                </c:pt>
                <c:pt idx="82">
                  <c:v>5</c:v>
                </c:pt>
                <c:pt idx="83">
                  <c:v>5.7</c:v>
                </c:pt>
                <c:pt idx="84">
                  <c:v>6.4</c:v>
                </c:pt>
                <c:pt idx="85">
                  <c:v>7.2</c:v>
                </c:pt>
                <c:pt idx="86">
                  <c:v>7.8</c:v>
                </c:pt>
                <c:pt idx="87">
                  <c:v>8.1999999999999993</c:v>
                </c:pt>
                <c:pt idx="88">
                  <c:v>8.6</c:v>
                </c:pt>
                <c:pt idx="89">
                  <c:v>7.8</c:v>
                </c:pt>
                <c:pt idx="90">
                  <c:v>7.7</c:v>
                </c:pt>
              </c:numCache>
            </c:numRef>
          </c:yVal>
          <c:smooth val="0"/>
          <c:extLst xmlns:c16r2="http://schemas.microsoft.com/office/drawing/2015/06/chart">
            <c:ext xmlns:c16="http://schemas.microsoft.com/office/drawing/2014/chart" uri="{C3380CC4-5D6E-409C-BE32-E72D297353CC}">
              <c16:uniqueId val="{0000000B-5F7D-4B2A-A1EA-0B5022D74269}"/>
            </c:ext>
          </c:extLst>
        </c:ser>
        <c:ser>
          <c:idx val="12"/>
          <c:order val="12"/>
          <c:tx>
            <c:strRef>
              <c:f>'1900-2016 (2)'!$J$1</c:f>
              <c:strCache>
                <c:ptCount val="1"/>
                <c:pt idx="0">
                  <c:v>Chronic obstructive pulmonary diseases</c:v>
                </c:pt>
              </c:strCache>
            </c:strRef>
          </c:tx>
          <c:spPr>
            <a:ln w="1905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'1900-2016 (2)'!$AL$2:$AL$100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 (2)'!$J$2:$J$100</c:f>
              <c:numCache>
                <c:formatCode>0.0</c:formatCode>
                <c:ptCount val="99"/>
                <c:pt idx="80">
                  <c:v>24.7</c:v>
                </c:pt>
                <c:pt idx="81">
                  <c:v>25.6</c:v>
                </c:pt>
                <c:pt idx="82">
                  <c:v>25.8</c:v>
                </c:pt>
                <c:pt idx="83">
                  <c:v>28.3</c:v>
                </c:pt>
                <c:pt idx="84">
                  <c:v>29.3</c:v>
                </c:pt>
                <c:pt idx="85">
                  <c:v>31.4</c:v>
                </c:pt>
                <c:pt idx="86">
                  <c:v>31.9</c:v>
                </c:pt>
                <c:pt idx="87">
                  <c:v>32.299999999999997</c:v>
                </c:pt>
                <c:pt idx="88">
                  <c:v>33.9</c:v>
                </c:pt>
                <c:pt idx="89">
                  <c:v>34.200000000000003</c:v>
                </c:pt>
                <c:pt idx="90">
                  <c:v>34.9</c:v>
                </c:pt>
                <c:pt idx="94">
                  <c:v>39</c:v>
                </c:pt>
                <c:pt idx="95">
                  <c:v>39.200000000000003</c:v>
                </c:pt>
                <c:pt idx="96">
                  <c:v>40</c:v>
                </c:pt>
                <c:pt idx="97">
                  <c:v>40.700000000000003</c:v>
                </c:pt>
                <c:pt idx="98">
                  <c:v>41.7</c:v>
                </c:pt>
              </c:numCache>
            </c:numRef>
          </c:yVal>
          <c:smooth val="0"/>
          <c:extLst xmlns:c16r2="http://schemas.microsoft.com/office/drawing/2015/06/chart">
            <c:ext xmlns:c16="http://schemas.microsoft.com/office/drawing/2014/chart" uri="{C3380CC4-5D6E-409C-BE32-E72D297353CC}">
              <c16:uniqueId val="{0000000C-5F7D-4B2A-A1EA-0B5022D74269}"/>
            </c:ext>
          </c:extLst>
        </c:ser>
        <c:dLbls>
          <c:showLegendKey val="0"/>
          <c:showVal val="0"/>
          <c:showCatName val="0"/>
          <c:showSerName val="0"/>
          <c:showPercent val="0"/>
          <c:showBubbleSize val="0"/>
        </c:dLbls>
        <c:axId val="212199680"/>
        <c:axId val="212200256"/>
      </c:scatterChart>
      <c:valAx>
        <c:axId val="2121996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2200256"/>
        <c:crosses val="autoZero"/>
        <c:crossBetween val="midCat"/>
      </c:valAx>
      <c:valAx>
        <c:axId val="21220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2199680"/>
        <c:crosses val="autoZero"/>
        <c:crossBetween val="midCat"/>
      </c:valAx>
      <c:spPr>
        <a:noFill/>
        <a:ln>
          <a:noFill/>
        </a:ln>
        <a:effectLst/>
      </c:spPr>
    </c:plotArea>
    <c:legend>
      <c:legendPos val="r"/>
      <c:layout>
        <c:manualLayout>
          <c:xMode val="edge"/>
          <c:yMode val="edge"/>
          <c:x val="0.64442380200701055"/>
          <c:y val="2.52446150053167E-2"/>
          <c:w val="0.33719484351524881"/>
          <c:h val="0.953969211903899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Gill Sans MT" panose="020B0502020104020203" pitchFamily="34" charset="0"/>
                <a:ea typeface="+mn-ea"/>
                <a:cs typeface="+mn-cs"/>
              </a:defRPr>
            </a:pPr>
            <a:r>
              <a:rPr lang="en-US"/>
              <a:t>Causes of Death USA</a:t>
            </a:r>
          </a:p>
        </c:rich>
      </c:tx>
      <c:layout>
        <c:manualLayout>
          <c:xMode val="edge"/>
          <c:yMode val="edge"/>
          <c:x val="0.41338636424713121"/>
          <c:y val="6.2717770034843204E-2"/>
        </c:manualLayout>
      </c:layout>
      <c:overlay val="0"/>
      <c:spPr>
        <a:noFill/>
        <a:ln>
          <a:noFill/>
        </a:ln>
        <a:effectLst/>
      </c:spPr>
    </c:title>
    <c:autoTitleDeleted val="0"/>
    <c:plotArea>
      <c:layout>
        <c:manualLayout>
          <c:layoutTarget val="inner"/>
          <c:xMode val="edge"/>
          <c:yMode val="edge"/>
          <c:x val="0.14187202708876406"/>
          <c:y val="0.15584204413472705"/>
          <c:w val="0.60514782068623663"/>
          <c:h val="0.80188555698830333"/>
        </c:manualLayout>
      </c:layout>
      <c:scatterChart>
        <c:scatterStyle val="lineMarker"/>
        <c:varyColors val="0"/>
        <c:ser>
          <c:idx val="0"/>
          <c:order val="0"/>
          <c:tx>
            <c:strRef>
              <c:f>'1900-2016 (2)'!$B$1</c:f>
              <c:strCache>
                <c:ptCount val="1"/>
                <c:pt idx="0">
                  <c:v>Accidents excluding motor-vehicle</c:v>
                </c:pt>
              </c:strCache>
            </c:strRef>
          </c:tx>
          <c:spPr>
            <a:ln w="19050" cap="rnd">
              <a:noFill/>
              <a:round/>
            </a:ln>
            <a:effectLst/>
          </c:spPr>
          <c:marker>
            <c:symbol val="circle"/>
            <c:size val="5"/>
            <c:spPr>
              <a:solidFill>
                <a:schemeClr val="accent1"/>
              </a:solidFill>
              <a:ln w="9525">
                <a:solidFill>
                  <a:schemeClr val="accent1"/>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(2)'!$B$2:$B$118</c:f>
              <c:numCache>
                <c:formatCode>0.0</c:formatCode>
                <c:ptCount val="117"/>
                <c:pt idx="0">
                  <c:v>72.3</c:v>
                </c:pt>
                <c:pt idx="1">
                  <c:v>83.8</c:v>
                </c:pt>
                <c:pt idx="2">
                  <c:v>72.5</c:v>
                </c:pt>
                <c:pt idx="3">
                  <c:v>81.400000000000006</c:v>
                </c:pt>
                <c:pt idx="4">
                  <c:v>85.4</c:v>
                </c:pt>
                <c:pt idx="5">
                  <c:v>81.3</c:v>
                </c:pt>
                <c:pt idx="6">
                  <c:v>94</c:v>
                </c:pt>
                <c:pt idx="7">
                  <c:v>94.1</c:v>
                </c:pt>
                <c:pt idx="8">
                  <c:v>82.1</c:v>
                </c:pt>
                <c:pt idx="9">
                  <c:v>78.7</c:v>
                </c:pt>
                <c:pt idx="10">
                  <c:v>82.7</c:v>
                </c:pt>
                <c:pt idx="11">
                  <c:v>82.3</c:v>
                </c:pt>
                <c:pt idx="12" formatCode="0.00">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pt idx="99" formatCode="General">
                  <c:v>35.299999999999997</c:v>
                </c:pt>
                <c:pt idx="100" formatCode="General">
                  <c:v>34.9</c:v>
                </c:pt>
                <c:pt idx="101" formatCode="General">
                  <c:v>35.700000000000003</c:v>
                </c:pt>
                <c:pt idx="102" formatCode="General">
                  <c:v>37.1</c:v>
                </c:pt>
                <c:pt idx="103" formatCode="General">
                  <c:v>37.6</c:v>
                </c:pt>
                <c:pt idx="104" formatCode="General">
                  <c:v>38.1</c:v>
                </c:pt>
                <c:pt idx="105" formatCode="General">
                  <c:v>39.5</c:v>
                </c:pt>
                <c:pt idx="106" formatCode="General">
                  <c:v>40.200000000000003</c:v>
                </c:pt>
                <c:pt idx="107" formatCode="General">
                  <c:v>40.4</c:v>
                </c:pt>
                <c:pt idx="108" formatCode="General">
                  <c:v>39.299999999999997</c:v>
                </c:pt>
                <c:pt idx="109" formatCode="General">
                  <c:v>37.5</c:v>
                </c:pt>
                <c:pt idx="110" formatCode="General">
                  <c:v>38</c:v>
                </c:pt>
                <c:pt idx="111" formatCode="General">
                  <c:v>37.9</c:v>
                </c:pt>
                <c:pt idx="112" formatCode="General">
                  <c:v>36.9</c:v>
                </c:pt>
                <c:pt idx="113" formatCode="General">
                  <c:v>36.200000000000003</c:v>
                </c:pt>
                <c:pt idx="114" formatCode="General">
                  <c:v>36.5</c:v>
                </c:pt>
                <c:pt idx="115" formatCode="General">
                  <c:v>37.6</c:v>
                </c:pt>
                <c:pt idx="116" formatCode="General">
                  <c:v>37.299999999999997</c:v>
                </c:pt>
              </c:numCache>
            </c:numRef>
          </c:yVal>
          <c:smooth val="0"/>
          <c:extLst xmlns:c16r2="http://schemas.microsoft.com/office/drawing/2015/06/chart">
            <c:ext xmlns:c16="http://schemas.microsoft.com/office/drawing/2014/chart" uri="{C3380CC4-5D6E-409C-BE32-E72D297353CC}">
              <c16:uniqueId val="{00000000-00B3-4E72-B44B-629D99220690}"/>
            </c:ext>
          </c:extLst>
        </c:ser>
        <c:ser>
          <c:idx val="2"/>
          <c:order val="1"/>
          <c:tx>
            <c:strRef>
              <c:f>'1900-2016 (2)'!$D$1</c:f>
              <c:strCache>
                <c:ptCount val="1"/>
                <c:pt idx="0">
                  <c:v>Cancer and other malignant tumors </c:v>
                </c:pt>
              </c:strCache>
            </c:strRef>
          </c:tx>
          <c:spPr>
            <a:ln w="19050" cap="rnd">
              <a:noFill/>
              <a:round/>
            </a:ln>
            <a:effectLst/>
          </c:spPr>
          <c:marker>
            <c:symbol val="circle"/>
            <c:size val="5"/>
            <c:spPr>
              <a:solidFill>
                <a:schemeClr val="accent3"/>
              </a:solidFill>
              <a:ln w="9525">
                <a:solidFill>
                  <a:schemeClr val="accent3"/>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(2)'!$D$2:$D$118</c:f>
              <c:numCache>
                <c:formatCode>0.0</c:formatCode>
                <c:ptCount val="117"/>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formatCode="0.00">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formatCode="General">
                  <c:v>138.80000000000001</c:v>
                </c:pt>
                <c:pt idx="50" formatCode="General">
                  <c:v>139.80000000000001</c:v>
                </c:pt>
                <c:pt idx="51" formatCode="General">
                  <c:v>140.6</c:v>
                </c:pt>
                <c:pt idx="52" formatCode="General">
                  <c:v>143.30000000000001</c:v>
                </c:pt>
                <c:pt idx="53" formatCode="General">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pt idx="99" formatCode="General">
                  <c:v>200.8</c:v>
                </c:pt>
                <c:pt idx="100" formatCode="General">
                  <c:v>199.6</c:v>
                </c:pt>
                <c:pt idx="101" formatCode="General">
                  <c:v>196.5</c:v>
                </c:pt>
                <c:pt idx="102" formatCode="General">
                  <c:v>194.3</c:v>
                </c:pt>
                <c:pt idx="103" formatCode="General">
                  <c:v>190.9</c:v>
                </c:pt>
                <c:pt idx="104" formatCode="General">
                  <c:v>186.8</c:v>
                </c:pt>
                <c:pt idx="105" formatCode="General">
                  <c:v>185.1</c:v>
                </c:pt>
                <c:pt idx="106" formatCode="General">
                  <c:v>181.8</c:v>
                </c:pt>
                <c:pt idx="107" formatCode="General">
                  <c:v>179.3</c:v>
                </c:pt>
                <c:pt idx="108" formatCode="General">
                  <c:v>176.4</c:v>
                </c:pt>
                <c:pt idx="109" formatCode="General">
                  <c:v>173.5</c:v>
                </c:pt>
                <c:pt idx="110" formatCode="General">
                  <c:v>172.8</c:v>
                </c:pt>
                <c:pt idx="111" formatCode="General">
                  <c:v>169</c:v>
                </c:pt>
                <c:pt idx="112" formatCode="General">
                  <c:v>166.5</c:v>
                </c:pt>
                <c:pt idx="113" formatCode="General">
                  <c:v>163.19999999999999</c:v>
                </c:pt>
                <c:pt idx="114" formatCode="General">
                  <c:v>161.19999999999999</c:v>
                </c:pt>
                <c:pt idx="115" formatCode="General">
                  <c:v>158.5</c:v>
                </c:pt>
                <c:pt idx="116" formatCode="General">
                  <c:v>155.80000000000001</c:v>
                </c:pt>
              </c:numCache>
            </c:numRef>
          </c:yVal>
          <c:smooth val="0"/>
          <c:extLst xmlns:c16r2="http://schemas.microsoft.com/office/drawing/2015/06/chart">
            <c:ext xmlns:c16="http://schemas.microsoft.com/office/drawing/2014/chart" uri="{C3380CC4-5D6E-409C-BE32-E72D297353CC}">
              <c16:uniqueId val="{00000001-00B3-4E72-B44B-629D99220690}"/>
            </c:ext>
          </c:extLst>
        </c:ser>
        <c:ser>
          <c:idx val="3"/>
          <c:order val="2"/>
          <c:tx>
            <c:strRef>
              <c:f>'1900-2016 (2)'!$E$1</c:f>
              <c:strCache>
                <c:ptCount val="1"/>
                <c:pt idx="0">
                  <c:v>Diseases of the heart </c:v>
                </c:pt>
              </c:strCache>
            </c:strRef>
          </c:tx>
          <c:spPr>
            <a:ln w="19050" cap="rnd">
              <a:noFill/>
              <a:round/>
            </a:ln>
            <a:effectLst/>
          </c:spPr>
          <c:marker>
            <c:symbol val="circle"/>
            <c:size val="5"/>
            <c:spPr>
              <a:solidFill>
                <a:schemeClr val="accent4"/>
              </a:solidFill>
              <a:ln w="9525">
                <a:solidFill>
                  <a:schemeClr val="accent4"/>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(2)'!$E$2:$E$118</c:f>
              <c:numCache>
                <c:formatCode>0.0</c:formatCode>
                <c:ptCount val="117"/>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formatCode="0.00">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formatCode="General">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formatCode="General">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pt idx="99" formatCode="General">
                  <c:v>266.5</c:v>
                </c:pt>
                <c:pt idx="100" formatCode="General">
                  <c:v>257.60000000000002</c:v>
                </c:pt>
                <c:pt idx="101" formatCode="General">
                  <c:v>249.5</c:v>
                </c:pt>
                <c:pt idx="102" formatCode="General">
                  <c:v>244.6</c:v>
                </c:pt>
                <c:pt idx="103" formatCode="General">
                  <c:v>236.3</c:v>
                </c:pt>
                <c:pt idx="104" formatCode="General">
                  <c:v>221.6</c:v>
                </c:pt>
                <c:pt idx="105" formatCode="General">
                  <c:v>216.8</c:v>
                </c:pt>
                <c:pt idx="106" formatCode="General">
                  <c:v>205.5</c:v>
                </c:pt>
                <c:pt idx="107" formatCode="General">
                  <c:v>196.1</c:v>
                </c:pt>
                <c:pt idx="108" formatCode="General">
                  <c:v>192.1</c:v>
                </c:pt>
                <c:pt idx="109" formatCode="General">
                  <c:v>182.8</c:v>
                </c:pt>
                <c:pt idx="110" formatCode="General">
                  <c:v>179.1</c:v>
                </c:pt>
                <c:pt idx="111" formatCode="General">
                  <c:v>173.7</c:v>
                </c:pt>
                <c:pt idx="112" formatCode="General">
                  <c:v>170.5</c:v>
                </c:pt>
                <c:pt idx="113" formatCode="General">
                  <c:v>169.8</c:v>
                </c:pt>
                <c:pt idx="114" formatCode="General">
                  <c:v>167</c:v>
                </c:pt>
                <c:pt idx="115" formatCode="General">
                  <c:v>168.5</c:v>
                </c:pt>
                <c:pt idx="116" formatCode="General">
                  <c:v>165.5</c:v>
                </c:pt>
              </c:numCache>
            </c:numRef>
          </c:yVal>
          <c:smooth val="0"/>
          <c:extLst xmlns:c16r2="http://schemas.microsoft.com/office/drawing/2015/06/chart">
            <c:ext xmlns:c16="http://schemas.microsoft.com/office/drawing/2014/chart" uri="{C3380CC4-5D6E-409C-BE32-E72D297353CC}">
              <c16:uniqueId val="{00000002-00B3-4E72-B44B-629D99220690}"/>
            </c:ext>
          </c:extLst>
        </c:ser>
        <c:ser>
          <c:idx val="4"/>
          <c:order val="3"/>
          <c:tx>
            <c:strRef>
              <c:f>'1900-2016 (2)'!$F$1</c:f>
              <c:strCache>
                <c:ptCount val="1"/>
                <c:pt idx="0">
                  <c:v>Intracranial lesions of vascular origin </c:v>
                </c:pt>
              </c:strCache>
            </c:strRef>
          </c:tx>
          <c:spPr>
            <a:ln w="19050" cap="rnd">
              <a:noFill/>
              <a:round/>
            </a:ln>
            <a:effectLst/>
          </c:spPr>
          <c:marker>
            <c:symbol val="circle"/>
            <c:size val="5"/>
            <c:spPr>
              <a:solidFill>
                <a:schemeClr val="accent5"/>
              </a:solidFill>
              <a:ln w="9525">
                <a:solidFill>
                  <a:schemeClr val="accent5"/>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(2)'!$F$2:$F$118</c:f>
              <c:numCache>
                <c:formatCode>0.0</c:formatCode>
                <c:ptCount val="117"/>
                <c:pt idx="0">
                  <c:v>106.9</c:v>
                </c:pt>
                <c:pt idx="1">
                  <c:v>106.9</c:v>
                </c:pt>
                <c:pt idx="2">
                  <c:v>103.9</c:v>
                </c:pt>
                <c:pt idx="3">
                  <c:v>105.2</c:v>
                </c:pt>
                <c:pt idx="4">
                  <c:v>108.6</c:v>
                </c:pt>
                <c:pt idx="5">
                  <c:v>105.9</c:v>
                </c:pt>
                <c:pt idx="6">
                  <c:v>98.6</c:v>
                </c:pt>
                <c:pt idx="7">
                  <c:v>104.5</c:v>
                </c:pt>
                <c:pt idx="8">
                  <c:v>95.6</c:v>
                </c:pt>
                <c:pt idx="9">
                  <c:v>95.5</c:v>
                </c:pt>
                <c:pt idx="10">
                  <c:v>95.8</c:v>
                </c:pt>
                <c:pt idx="11">
                  <c:v>91.8</c:v>
                </c:pt>
                <c:pt idx="12" formatCode="0.00">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formatCode="General">
                  <c:v>104</c:v>
                </c:pt>
                <c:pt idx="51" formatCode="General">
                  <c:v>106.7</c:v>
                </c:pt>
                <c:pt idx="52" formatCode="General">
                  <c:v>106.8</c:v>
                </c:pt>
                <c:pt idx="53" formatCode="General">
                  <c:v>107.3</c:v>
                </c:pt>
                <c:pt idx="54" formatCode="General">
                  <c:v>104.1</c:v>
                </c:pt>
                <c:pt idx="55" formatCode="General">
                  <c:v>106</c:v>
                </c:pt>
                <c:pt idx="56" formatCode="General">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pt idx="99" formatCode="General">
                  <c:v>61.6</c:v>
                </c:pt>
                <c:pt idx="100" formatCode="General">
                  <c:v>60.9</c:v>
                </c:pt>
                <c:pt idx="101" formatCode="General">
                  <c:v>58.4</c:v>
                </c:pt>
                <c:pt idx="102" formatCode="General">
                  <c:v>57.2</c:v>
                </c:pt>
                <c:pt idx="103" formatCode="General">
                  <c:v>54.6</c:v>
                </c:pt>
                <c:pt idx="104" formatCode="General">
                  <c:v>51.2</c:v>
                </c:pt>
                <c:pt idx="105" formatCode="General">
                  <c:v>48</c:v>
                </c:pt>
                <c:pt idx="106" formatCode="General">
                  <c:v>44.8</c:v>
                </c:pt>
                <c:pt idx="107" formatCode="General">
                  <c:v>43.5</c:v>
                </c:pt>
                <c:pt idx="108" formatCode="General">
                  <c:v>44.7</c:v>
                </c:pt>
                <c:pt idx="109" formatCode="General">
                  <c:v>42.7</c:v>
                </c:pt>
                <c:pt idx="110" formatCode="General">
                  <c:v>42.2</c:v>
                </c:pt>
                <c:pt idx="111" formatCode="General">
                  <c:v>42.5</c:v>
                </c:pt>
                <c:pt idx="112" formatCode="General">
                  <c:v>41.5</c:v>
                </c:pt>
                <c:pt idx="113" formatCode="General">
                  <c:v>42.1</c:v>
                </c:pt>
                <c:pt idx="114" formatCode="General">
                  <c:v>40.5</c:v>
                </c:pt>
                <c:pt idx="115" formatCode="General">
                  <c:v>43.2</c:v>
                </c:pt>
                <c:pt idx="116" formatCode="General">
                  <c:v>47.4</c:v>
                </c:pt>
              </c:numCache>
            </c:numRef>
          </c:yVal>
          <c:smooth val="0"/>
          <c:extLst xmlns:c16r2="http://schemas.microsoft.com/office/drawing/2015/06/chart">
            <c:ext xmlns:c16="http://schemas.microsoft.com/office/drawing/2014/chart" uri="{C3380CC4-5D6E-409C-BE32-E72D297353CC}">
              <c16:uniqueId val="{00000003-00B3-4E72-B44B-629D99220690}"/>
            </c:ext>
          </c:extLst>
        </c:ser>
        <c:ser>
          <c:idx val="5"/>
          <c:order val="4"/>
          <c:tx>
            <c:strRef>
              <c:f>'1900-2016 (2)'!$G$1</c:f>
              <c:strCache>
                <c:ptCount val="1"/>
                <c:pt idx="0">
                  <c:v>Nephritis (all forms) </c:v>
                </c:pt>
              </c:strCache>
            </c:strRef>
          </c:tx>
          <c:spPr>
            <a:ln w="19050" cap="rnd">
              <a:noFill/>
              <a:round/>
            </a:ln>
            <a:effectLst/>
          </c:spPr>
          <c:marker>
            <c:symbol val="circle"/>
            <c:size val="5"/>
            <c:spPr>
              <a:solidFill>
                <a:schemeClr val="accent6"/>
              </a:solidFill>
              <a:ln w="9525">
                <a:solidFill>
                  <a:schemeClr val="accent6"/>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(2)'!$G$2:$G$118</c:f>
              <c:numCache>
                <c:formatCode>0.0</c:formatCode>
                <c:ptCount val="117"/>
                <c:pt idx="0">
                  <c:v>88.6</c:v>
                </c:pt>
                <c:pt idx="1">
                  <c:v>89.9</c:v>
                </c:pt>
                <c:pt idx="2">
                  <c:v>90.6</c:v>
                </c:pt>
                <c:pt idx="3">
                  <c:v>96.3</c:v>
                </c:pt>
                <c:pt idx="4">
                  <c:v>102.4</c:v>
                </c:pt>
                <c:pt idx="5">
                  <c:v>101.2</c:v>
                </c:pt>
                <c:pt idx="6">
                  <c:v>95.9</c:v>
                </c:pt>
                <c:pt idx="7">
                  <c:v>100.9</c:v>
                </c:pt>
                <c:pt idx="8">
                  <c:v>91</c:v>
                </c:pt>
                <c:pt idx="9">
                  <c:v>92.5</c:v>
                </c:pt>
                <c:pt idx="10">
                  <c:v>94.8</c:v>
                </c:pt>
                <c:pt idx="11">
                  <c:v>94.2</c:v>
                </c:pt>
                <c:pt idx="12" formatCode="0.00">
                  <c:v>99.7</c:v>
                </c:pt>
                <c:pt idx="13">
                  <c:v>99.7</c:v>
                </c:pt>
                <c:pt idx="14">
                  <c:v>99.2</c:v>
                </c:pt>
                <c:pt idx="15">
                  <c:v>101.5</c:v>
                </c:pt>
                <c:pt idx="16">
                  <c:v>103.1</c:v>
                </c:pt>
                <c:pt idx="17">
                  <c:v>104.9</c:v>
                </c:pt>
                <c:pt idx="18">
                  <c:v>97.4</c:v>
                </c:pt>
                <c:pt idx="19">
                  <c:v>88.2</c:v>
                </c:pt>
                <c:pt idx="20">
                  <c:v>88.8</c:v>
                </c:pt>
                <c:pt idx="21">
                  <c:v>84.3</c:v>
                </c:pt>
                <c:pt idx="22">
                  <c:v>87.7</c:v>
                </c:pt>
                <c:pt idx="23">
                  <c:v>89</c:v>
                </c:pt>
                <c:pt idx="24">
                  <c:v>87.8</c:v>
                </c:pt>
                <c:pt idx="25">
                  <c:v>95</c:v>
                </c:pt>
                <c:pt idx="26">
                  <c:v>97.3</c:v>
                </c:pt>
                <c:pt idx="27">
                  <c:v>91.7</c:v>
                </c:pt>
                <c:pt idx="28">
                  <c:v>94.9</c:v>
                </c:pt>
                <c:pt idx="29">
                  <c:v>91.1</c:v>
                </c:pt>
                <c:pt idx="30">
                  <c:v>91</c:v>
                </c:pt>
                <c:pt idx="31">
                  <c:v>87.4</c:v>
                </c:pt>
                <c:pt idx="32">
                  <c:v>87.4</c:v>
                </c:pt>
                <c:pt idx="33">
                  <c:v>83</c:v>
                </c:pt>
                <c:pt idx="34">
                  <c:v>84.3</c:v>
                </c:pt>
                <c:pt idx="35">
                  <c:v>81.3</c:v>
                </c:pt>
                <c:pt idx="36">
                  <c:v>83.5</c:v>
                </c:pt>
                <c:pt idx="37">
                  <c:v>79.900000000000006</c:v>
                </c:pt>
                <c:pt idx="38">
                  <c:v>77.400000000000006</c:v>
                </c:pt>
                <c:pt idx="39">
                  <c:v>82.9</c:v>
                </c:pt>
                <c:pt idx="40">
                  <c:v>81.5</c:v>
                </c:pt>
                <c:pt idx="41">
                  <c:v>75.099999999999994</c:v>
                </c:pt>
                <c:pt idx="42">
                  <c:v>72.400000000000006</c:v>
                </c:pt>
                <c:pt idx="43">
                  <c:v>73.900000000000006</c:v>
                </c:pt>
                <c:pt idx="44">
                  <c:v>69</c:v>
                </c:pt>
                <c:pt idx="45">
                  <c:v>66.5</c:v>
                </c:pt>
                <c:pt idx="46">
                  <c:v>58.3</c:v>
                </c:pt>
                <c:pt idx="47">
                  <c:v>56</c:v>
                </c:pt>
                <c:pt idx="48">
                  <c:v>53</c:v>
                </c:pt>
                <c:pt idx="49" formatCode="General">
                  <c:v>17.399999999999999</c:v>
                </c:pt>
                <c:pt idx="50">
                  <c:v>16.399999999999999</c:v>
                </c:pt>
                <c:pt idx="51" formatCode="General">
                  <c:v>14.7</c:v>
                </c:pt>
                <c:pt idx="52" formatCode="General">
                  <c:v>13.3</c:v>
                </c:pt>
                <c:pt idx="54">
                  <c:v>10.6</c:v>
                </c:pt>
                <c:pt idx="59">
                  <c:v>7</c:v>
                </c:pt>
                <c:pt idx="60">
                  <c:v>6.7</c:v>
                </c:pt>
                <c:pt idx="61">
                  <c:v>6.1</c:v>
                </c:pt>
                <c:pt idx="62">
                  <c:v>6.1</c:v>
                </c:pt>
                <c:pt idx="63">
                  <c:v>6</c:v>
                </c:pt>
                <c:pt idx="64">
                  <c:v>5.8</c:v>
                </c:pt>
                <c:pt idx="65">
                  <c:v>5.5</c:v>
                </c:pt>
                <c:pt idx="66">
                  <c:v>5.3</c:v>
                </c:pt>
                <c:pt idx="67">
                  <c:v>5</c:v>
                </c:pt>
                <c:pt idx="68">
                  <c:v>4.7</c:v>
                </c:pt>
                <c:pt idx="69">
                  <c:v>4.7</c:v>
                </c:pt>
                <c:pt idx="79">
                  <c:v>7</c:v>
                </c:pt>
                <c:pt idx="80">
                  <c:v>7.4</c:v>
                </c:pt>
                <c:pt idx="81">
                  <c:v>7.5</c:v>
                </c:pt>
                <c:pt idx="82">
                  <c:v>7.8</c:v>
                </c:pt>
                <c:pt idx="83">
                  <c:v>8.1</c:v>
                </c:pt>
                <c:pt idx="84">
                  <c:v>8.5</c:v>
                </c:pt>
                <c:pt idx="85">
                  <c:v>9</c:v>
                </c:pt>
                <c:pt idx="86">
                  <c:v>9.1</c:v>
                </c:pt>
                <c:pt idx="87">
                  <c:v>9.1</c:v>
                </c:pt>
                <c:pt idx="88">
                  <c:v>9.1999999999999993</c:v>
                </c:pt>
                <c:pt idx="89">
                  <c:v>8.6</c:v>
                </c:pt>
                <c:pt idx="90">
                  <c:v>8.3000000000000007</c:v>
                </c:pt>
                <c:pt idx="97">
                  <c:v>9.5</c:v>
                </c:pt>
                <c:pt idx="98">
                  <c:v>9.6999999999999993</c:v>
                </c:pt>
                <c:pt idx="99" formatCode="General">
                  <c:v>13</c:v>
                </c:pt>
                <c:pt idx="100" formatCode="General">
                  <c:v>13.5</c:v>
                </c:pt>
                <c:pt idx="101" formatCode="General">
                  <c:v>14.1</c:v>
                </c:pt>
                <c:pt idx="102" formatCode="General">
                  <c:v>14.4</c:v>
                </c:pt>
                <c:pt idx="103" formatCode="General">
                  <c:v>14.7</c:v>
                </c:pt>
                <c:pt idx="104" formatCode="General">
                  <c:v>14.5</c:v>
                </c:pt>
                <c:pt idx="105" formatCode="General">
                  <c:v>14.7</c:v>
                </c:pt>
                <c:pt idx="106" formatCode="General">
                  <c:v>14.8</c:v>
                </c:pt>
                <c:pt idx="107" formatCode="General">
                  <c:v>14.9</c:v>
                </c:pt>
                <c:pt idx="108" formatCode="General">
                  <c:v>15.1</c:v>
                </c:pt>
                <c:pt idx="109" formatCode="General">
                  <c:v>15.1</c:v>
                </c:pt>
                <c:pt idx="110" formatCode="General">
                  <c:v>15.1</c:v>
                </c:pt>
                <c:pt idx="111" formatCode="General">
                  <c:v>13.4</c:v>
                </c:pt>
                <c:pt idx="112" formatCode="General">
                  <c:v>13.1</c:v>
                </c:pt>
                <c:pt idx="113" formatCode="General">
                  <c:v>13.2</c:v>
                </c:pt>
                <c:pt idx="114" formatCode="General">
                  <c:v>13.2</c:v>
                </c:pt>
                <c:pt idx="115" formatCode="General">
                  <c:v>13.4</c:v>
                </c:pt>
                <c:pt idx="116" formatCode="General">
                  <c:v>13.5</c:v>
                </c:pt>
              </c:numCache>
            </c:numRef>
          </c:yVal>
          <c:smooth val="0"/>
          <c:extLst xmlns:c16r2="http://schemas.microsoft.com/office/drawing/2015/06/chart">
            <c:ext xmlns:c16="http://schemas.microsoft.com/office/drawing/2014/chart" uri="{C3380CC4-5D6E-409C-BE32-E72D297353CC}">
              <c16:uniqueId val="{00000004-00B3-4E72-B44B-629D99220690}"/>
            </c:ext>
          </c:extLst>
        </c:ser>
        <c:ser>
          <c:idx val="6"/>
          <c:order val="5"/>
          <c:tx>
            <c:strRef>
              <c:f>'1900-2016 (2)'!$H$1</c:f>
              <c:strCache>
                <c:ptCount val="1"/>
                <c:pt idx="0">
                  <c:v>Pneumonia (all forms) and influenza</c:v>
                </c:pt>
              </c:strCache>
            </c:strRef>
          </c:tx>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(2)'!$H$2:$H$118</c:f>
              <c:numCache>
                <c:formatCode>0.0</c:formatCode>
                <c:ptCount val="117"/>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formatCode="0.00">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formatCode="General">
                  <c:v>30</c:v>
                </c:pt>
                <c:pt idx="50">
                  <c:v>31.3</c:v>
                </c:pt>
                <c:pt idx="51" formatCode="General">
                  <c:v>31.4</c:v>
                </c:pt>
                <c:pt idx="52" formatCode="General">
                  <c:v>29.7</c:v>
                </c:pt>
                <c:pt idx="53" formatCode="General">
                  <c:v>33</c:v>
                </c:pt>
                <c:pt idx="54">
                  <c:v>25.4</c:v>
                </c:pt>
                <c:pt idx="55">
                  <c:v>27.1</c:v>
                </c:pt>
                <c:pt idx="56">
                  <c:v>28.2</c:v>
                </c:pt>
                <c:pt idx="57" formatCode="General">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pt idx="99" formatCode="General">
                  <c:v>23.5</c:v>
                </c:pt>
                <c:pt idx="100" formatCode="General">
                  <c:v>23.7</c:v>
                </c:pt>
                <c:pt idx="101" formatCode="General">
                  <c:v>22.2</c:v>
                </c:pt>
                <c:pt idx="102" formatCode="General">
                  <c:v>23.2</c:v>
                </c:pt>
                <c:pt idx="103" formatCode="General">
                  <c:v>22.6</c:v>
                </c:pt>
                <c:pt idx="104" formatCode="General">
                  <c:v>22.6</c:v>
                </c:pt>
                <c:pt idx="105" formatCode="General">
                  <c:v>24</c:v>
                </c:pt>
                <c:pt idx="106" formatCode="General">
                  <c:v>23.6</c:v>
                </c:pt>
                <c:pt idx="107" formatCode="General">
                  <c:v>22.8</c:v>
                </c:pt>
                <c:pt idx="108" formatCode="General">
                  <c:v>22</c:v>
                </c:pt>
                <c:pt idx="109" formatCode="General">
                  <c:v>21.1</c:v>
                </c:pt>
                <c:pt idx="110" formatCode="General">
                  <c:v>20.8</c:v>
                </c:pt>
                <c:pt idx="111" formatCode="General">
                  <c:v>21.7</c:v>
                </c:pt>
                <c:pt idx="112" formatCode="General">
                  <c:v>21.2</c:v>
                </c:pt>
                <c:pt idx="113" formatCode="General">
                  <c:v>21.2</c:v>
                </c:pt>
                <c:pt idx="114" formatCode="General">
                  <c:v>20.9</c:v>
                </c:pt>
                <c:pt idx="115" formatCode="General">
                  <c:v>21.3</c:v>
                </c:pt>
                <c:pt idx="116" formatCode="General">
                  <c:v>21</c:v>
                </c:pt>
              </c:numCache>
            </c:numRef>
          </c:yVal>
          <c:smooth val="0"/>
          <c:extLst xmlns:c16r2="http://schemas.microsoft.com/office/drawing/2015/06/chart">
            <c:ext xmlns:c16="http://schemas.microsoft.com/office/drawing/2014/chart" uri="{C3380CC4-5D6E-409C-BE32-E72D297353CC}">
              <c16:uniqueId val="{00000005-00B3-4E72-B44B-629D99220690}"/>
            </c:ext>
          </c:extLst>
        </c:ser>
        <c:ser>
          <c:idx val="7"/>
          <c:order val="6"/>
          <c:tx>
            <c:strRef>
              <c:f>'1900-2016 (2)'!$I$1</c:f>
              <c:strCache>
                <c:ptCount val="1"/>
                <c:pt idx="0">
                  <c:v>Diabetes mellitus</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(2)'!$I$2:$I$118</c:f>
              <c:numCache>
                <c:formatCode>0.0</c:formatCode>
                <c:ptCount val="117"/>
                <c:pt idx="22">
                  <c:v>18.3</c:v>
                </c:pt>
                <c:pt idx="32">
                  <c:v>22</c:v>
                </c:pt>
                <c:pt idx="33">
                  <c:v>21.4</c:v>
                </c:pt>
                <c:pt idx="34">
                  <c:v>22.2</c:v>
                </c:pt>
                <c:pt idx="35">
                  <c:v>22.3</c:v>
                </c:pt>
                <c:pt idx="36">
                  <c:v>23.7</c:v>
                </c:pt>
                <c:pt idx="37">
                  <c:v>23.7</c:v>
                </c:pt>
                <c:pt idx="38">
                  <c:v>23.9</c:v>
                </c:pt>
                <c:pt idx="39">
                  <c:v>25.5</c:v>
                </c:pt>
                <c:pt idx="40">
                  <c:v>26.6</c:v>
                </c:pt>
                <c:pt idx="41">
                  <c:v>25.4</c:v>
                </c:pt>
                <c:pt idx="42">
                  <c:v>25.4</c:v>
                </c:pt>
                <c:pt idx="43">
                  <c:v>27.1</c:v>
                </c:pt>
                <c:pt idx="44">
                  <c:v>26.3</c:v>
                </c:pt>
                <c:pt idx="46">
                  <c:v>24.8</c:v>
                </c:pt>
                <c:pt idx="47">
                  <c:v>26.2</c:v>
                </c:pt>
                <c:pt idx="48">
                  <c:v>26.4</c:v>
                </c:pt>
                <c:pt idx="49">
                  <c:v>16.899999999999999</c:v>
                </c:pt>
                <c:pt idx="50" formatCode="General">
                  <c:v>16.2</c:v>
                </c:pt>
                <c:pt idx="51">
                  <c:v>16.3</c:v>
                </c:pt>
                <c:pt idx="52">
                  <c:v>16.399999999999999</c:v>
                </c:pt>
                <c:pt idx="53">
                  <c:v>16.3</c:v>
                </c:pt>
                <c:pt idx="54">
                  <c:v>15.6</c:v>
                </c:pt>
                <c:pt idx="55">
                  <c:v>15.5</c:v>
                </c:pt>
                <c:pt idx="56">
                  <c:v>15.7</c:v>
                </c:pt>
                <c:pt idx="57">
                  <c:v>16</c:v>
                </c:pt>
                <c:pt idx="58">
                  <c:v>15.9</c:v>
                </c:pt>
                <c:pt idx="59">
                  <c:v>15.9</c:v>
                </c:pt>
                <c:pt idx="60">
                  <c:v>16.7</c:v>
                </c:pt>
                <c:pt idx="61">
                  <c:v>16.8</c:v>
                </c:pt>
                <c:pt idx="62">
                  <c:v>16.8</c:v>
                </c:pt>
                <c:pt idx="63">
                  <c:v>17.2</c:v>
                </c:pt>
                <c:pt idx="64">
                  <c:v>16.899999999999999</c:v>
                </c:pt>
                <c:pt idx="65">
                  <c:v>17.100000000000001</c:v>
                </c:pt>
                <c:pt idx="66">
                  <c:v>17.7</c:v>
                </c:pt>
                <c:pt idx="67">
                  <c:v>17.8</c:v>
                </c:pt>
                <c:pt idx="68">
                  <c:v>19.2</c:v>
                </c:pt>
                <c:pt idx="69">
                  <c:v>19.100000000000001</c:v>
                </c:pt>
                <c:pt idx="70">
                  <c:v>18.899999999999999</c:v>
                </c:pt>
                <c:pt idx="71">
                  <c:v>18.5</c:v>
                </c:pt>
                <c:pt idx="72">
                  <c:v>18.5</c:v>
                </c:pt>
                <c:pt idx="73">
                  <c:v>18.100000000000001</c:v>
                </c:pt>
                <c:pt idx="74">
                  <c:v>17.5</c:v>
                </c:pt>
                <c:pt idx="75">
                  <c:v>16.399999999999999</c:v>
                </c:pt>
                <c:pt idx="76">
                  <c:v>15.9</c:v>
                </c:pt>
                <c:pt idx="77">
                  <c:v>15</c:v>
                </c:pt>
                <c:pt idx="78">
                  <c:v>15.2</c:v>
                </c:pt>
                <c:pt idx="79">
                  <c:v>14.8</c:v>
                </c:pt>
                <c:pt idx="80">
                  <c:v>15.4</c:v>
                </c:pt>
                <c:pt idx="81">
                  <c:v>15.1</c:v>
                </c:pt>
                <c:pt idx="82">
                  <c:v>14.9</c:v>
                </c:pt>
                <c:pt idx="83">
                  <c:v>15.5</c:v>
                </c:pt>
                <c:pt idx="84">
                  <c:v>15.2</c:v>
                </c:pt>
                <c:pt idx="85">
                  <c:v>15.5</c:v>
                </c:pt>
                <c:pt idx="86">
                  <c:v>15.5</c:v>
                </c:pt>
                <c:pt idx="87">
                  <c:v>15.9</c:v>
                </c:pt>
                <c:pt idx="88">
                  <c:v>16.5</c:v>
                </c:pt>
                <c:pt idx="89">
                  <c:v>19</c:v>
                </c:pt>
                <c:pt idx="90">
                  <c:v>19.2</c:v>
                </c:pt>
                <c:pt idx="91">
                  <c:v>19.399999999999999</c:v>
                </c:pt>
                <c:pt idx="92">
                  <c:v>19.600000000000001</c:v>
                </c:pt>
                <c:pt idx="93">
                  <c:v>20.9</c:v>
                </c:pt>
                <c:pt idx="94">
                  <c:v>21.8</c:v>
                </c:pt>
                <c:pt idx="95">
                  <c:v>22.6</c:v>
                </c:pt>
                <c:pt idx="96">
                  <c:v>23.3</c:v>
                </c:pt>
                <c:pt idx="97">
                  <c:v>23.4</c:v>
                </c:pt>
                <c:pt idx="98">
                  <c:v>24</c:v>
                </c:pt>
                <c:pt idx="99" formatCode="General">
                  <c:v>25</c:v>
                </c:pt>
                <c:pt idx="100" formatCode="General">
                  <c:v>25.1</c:v>
                </c:pt>
                <c:pt idx="101" formatCode="General">
                  <c:v>25.4</c:v>
                </c:pt>
                <c:pt idx="102" formatCode="General">
                  <c:v>25.6</c:v>
                </c:pt>
                <c:pt idx="103" formatCode="General">
                  <c:v>25.5</c:v>
                </c:pt>
                <c:pt idx="104" formatCode="General">
                  <c:v>24.8</c:v>
                </c:pt>
                <c:pt idx="105" formatCode="General">
                  <c:v>24.9</c:v>
                </c:pt>
                <c:pt idx="106" formatCode="General">
                  <c:v>23.7</c:v>
                </c:pt>
                <c:pt idx="107" formatCode="General">
                  <c:v>23.8</c:v>
                </c:pt>
                <c:pt idx="108" formatCode="General">
                  <c:v>25.8</c:v>
                </c:pt>
                <c:pt idx="109" formatCode="General">
                  <c:v>24.2</c:v>
                </c:pt>
                <c:pt idx="110" formatCode="General">
                  <c:v>25.1</c:v>
                </c:pt>
                <c:pt idx="111" formatCode="General">
                  <c:v>24.7</c:v>
                </c:pt>
                <c:pt idx="112" formatCode="General">
                  <c:v>23.8</c:v>
                </c:pt>
                <c:pt idx="113" formatCode="General">
                  <c:v>23.5</c:v>
                </c:pt>
                <c:pt idx="114" formatCode="General">
                  <c:v>25.4</c:v>
                </c:pt>
                <c:pt idx="115" formatCode="General">
                  <c:v>29.4</c:v>
                </c:pt>
                <c:pt idx="116" formatCode="General">
                  <c:v>30.3</c:v>
                </c:pt>
              </c:numCache>
            </c:numRef>
          </c:yVal>
          <c:smooth val="0"/>
          <c:extLst xmlns:c16r2="http://schemas.microsoft.com/office/drawing/2015/06/chart">
            <c:ext xmlns:c16="http://schemas.microsoft.com/office/drawing/2014/chart" uri="{C3380CC4-5D6E-409C-BE32-E72D297353CC}">
              <c16:uniqueId val="{00000006-00B3-4E72-B44B-629D99220690}"/>
            </c:ext>
          </c:extLst>
        </c:ser>
        <c:ser>
          <c:idx val="8"/>
          <c:order val="7"/>
          <c:tx>
            <c:strRef>
              <c:f>'1900-2016 (2)'!$J$1</c:f>
              <c:strCache>
                <c:ptCount val="1"/>
                <c:pt idx="0">
                  <c:v>Chronic obstructive pulmonary diseases</c:v>
                </c:pt>
              </c:strCache>
            </c:strRef>
          </c:tx>
          <c:spPr>
            <a:ln w="1905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(2)'!$J$2:$J$118</c:f>
              <c:numCache>
                <c:formatCode>0.0</c:formatCode>
                <c:ptCount val="117"/>
                <c:pt idx="80">
                  <c:v>24.7</c:v>
                </c:pt>
                <c:pt idx="81">
                  <c:v>25.6</c:v>
                </c:pt>
                <c:pt idx="82">
                  <c:v>25.8</c:v>
                </c:pt>
                <c:pt idx="83">
                  <c:v>28.3</c:v>
                </c:pt>
                <c:pt idx="84">
                  <c:v>29.3</c:v>
                </c:pt>
                <c:pt idx="85">
                  <c:v>31.4</c:v>
                </c:pt>
                <c:pt idx="86">
                  <c:v>31.9</c:v>
                </c:pt>
                <c:pt idx="87">
                  <c:v>32.299999999999997</c:v>
                </c:pt>
                <c:pt idx="88">
                  <c:v>33.9</c:v>
                </c:pt>
                <c:pt idx="89">
                  <c:v>34.200000000000003</c:v>
                </c:pt>
                <c:pt idx="90">
                  <c:v>34.9</c:v>
                </c:pt>
                <c:pt idx="94">
                  <c:v>39</c:v>
                </c:pt>
                <c:pt idx="95">
                  <c:v>39.200000000000003</c:v>
                </c:pt>
                <c:pt idx="96">
                  <c:v>40</c:v>
                </c:pt>
                <c:pt idx="97">
                  <c:v>40.700000000000003</c:v>
                </c:pt>
                <c:pt idx="98">
                  <c:v>41.7</c:v>
                </c:pt>
                <c:pt idx="99" formatCode="General">
                  <c:v>45.4</c:v>
                </c:pt>
                <c:pt idx="100" formatCode="General">
                  <c:v>44.2</c:v>
                </c:pt>
                <c:pt idx="101" formatCode="General">
                  <c:v>43.9</c:v>
                </c:pt>
                <c:pt idx="102" formatCode="General">
                  <c:v>43.9</c:v>
                </c:pt>
                <c:pt idx="103" formatCode="General">
                  <c:v>43.7</c:v>
                </c:pt>
                <c:pt idx="104" formatCode="General">
                  <c:v>41.6</c:v>
                </c:pt>
                <c:pt idx="105" formatCode="General">
                  <c:v>43.9</c:v>
                </c:pt>
                <c:pt idx="106" formatCode="General">
                  <c:v>41</c:v>
                </c:pt>
                <c:pt idx="107" formatCode="General">
                  <c:v>41.4</c:v>
                </c:pt>
                <c:pt idx="108" formatCode="General">
                  <c:v>42.1</c:v>
                </c:pt>
                <c:pt idx="109" formatCode="General">
                  <c:v>39.6</c:v>
                </c:pt>
                <c:pt idx="110" formatCode="General">
                  <c:v>39.1</c:v>
                </c:pt>
                <c:pt idx="111" formatCode="General">
                  <c:v>39.1</c:v>
                </c:pt>
                <c:pt idx="112" formatCode="General">
                  <c:v>39.1</c:v>
                </c:pt>
                <c:pt idx="113" formatCode="General">
                  <c:v>39.4</c:v>
                </c:pt>
                <c:pt idx="114" formatCode="General">
                  <c:v>40.5</c:v>
                </c:pt>
                <c:pt idx="115" formatCode="General">
                  <c:v>41.6</c:v>
                </c:pt>
                <c:pt idx="116" formatCode="General">
                  <c:v>40.6</c:v>
                </c:pt>
              </c:numCache>
            </c:numRef>
          </c:yVal>
          <c:smooth val="0"/>
          <c:extLst xmlns:c16r2="http://schemas.microsoft.com/office/drawing/2015/06/chart">
            <c:ext xmlns:c16="http://schemas.microsoft.com/office/drawing/2014/chart" uri="{C3380CC4-5D6E-409C-BE32-E72D297353CC}">
              <c16:uniqueId val="{00000007-00B3-4E72-B44B-629D99220690}"/>
            </c:ext>
          </c:extLst>
        </c:ser>
        <c:ser>
          <c:idx val="9"/>
          <c:order val="8"/>
          <c:tx>
            <c:strRef>
              <c:f>'1900-2016 (2)'!$K$1</c:f>
              <c:strCache>
                <c:ptCount val="1"/>
                <c:pt idx="0">
                  <c:v>Suicide</c:v>
                </c:pt>
              </c:strCache>
            </c:strRef>
          </c:tx>
          <c:spPr>
            <a:ln w="1905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(2)'!$K$2:$K$118</c:f>
              <c:numCache>
                <c:formatCode>0.0</c:formatCode>
                <c:ptCount val="117"/>
                <c:pt idx="58">
                  <c:v>10.7</c:v>
                </c:pt>
                <c:pt idx="59">
                  <c:v>10.6</c:v>
                </c:pt>
                <c:pt idx="60">
                  <c:v>10.6</c:v>
                </c:pt>
                <c:pt idx="61">
                  <c:v>10.9</c:v>
                </c:pt>
                <c:pt idx="62">
                  <c:v>10.9</c:v>
                </c:pt>
                <c:pt idx="63">
                  <c:v>11</c:v>
                </c:pt>
                <c:pt idx="64">
                  <c:v>10.8</c:v>
                </c:pt>
                <c:pt idx="65">
                  <c:v>11.1</c:v>
                </c:pt>
                <c:pt idx="66">
                  <c:v>10.9</c:v>
                </c:pt>
                <c:pt idx="67">
                  <c:v>10.8</c:v>
                </c:pt>
                <c:pt idx="68">
                  <c:v>10.7</c:v>
                </c:pt>
                <c:pt idx="69">
                  <c:v>11.1</c:v>
                </c:pt>
                <c:pt idx="75">
                  <c:v>12.6</c:v>
                </c:pt>
                <c:pt idx="76">
                  <c:v>12.3</c:v>
                </c:pt>
                <c:pt idx="77">
                  <c:v>13.1</c:v>
                </c:pt>
                <c:pt idx="78">
                  <c:v>12.3</c:v>
                </c:pt>
                <c:pt idx="79">
                  <c:v>12.1</c:v>
                </c:pt>
                <c:pt idx="80">
                  <c:v>11.9</c:v>
                </c:pt>
                <c:pt idx="81">
                  <c:v>12</c:v>
                </c:pt>
                <c:pt idx="82">
                  <c:v>12.2</c:v>
                </c:pt>
                <c:pt idx="83">
                  <c:v>12.1</c:v>
                </c:pt>
                <c:pt idx="84">
                  <c:v>12.4</c:v>
                </c:pt>
                <c:pt idx="85">
                  <c:v>12.4</c:v>
                </c:pt>
                <c:pt idx="86">
                  <c:v>12.9</c:v>
                </c:pt>
                <c:pt idx="87">
                  <c:v>12.7</c:v>
                </c:pt>
                <c:pt idx="88">
                  <c:v>12.4</c:v>
                </c:pt>
                <c:pt idx="89">
                  <c:v>12.2</c:v>
                </c:pt>
                <c:pt idx="90">
                  <c:v>12.4</c:v>
                </c:pt>
                <c:pt idx="91">
                  <c:v>12.2</c:v>
                </c:pt>
                <c:pt idx="92">
                  <c:v>12</c:v>
                </c:pt>
                <c:pt idx="93">
                  <c:v>12.1</c:v>
                </c:pt>
                <c:pt idx="94">
                  <c:v>12</c:v>
                </c:pt>
                <c:pt idx="95">
                  <c:v>11.9</c:v>
                </c:pt>
                <c:pt idx="96">
                  <c:v>11.6</c:v>
                </c:pt>
                <c:pt idx="97">
                  <c:v>11.4</c:v>
                </c:pt>
                <c:pt idx="98">
                  <c:v>11.3</c:v>
                </c:pt>
                <c:pt idx="99" formatCode="General">
                  <c:v>10.5</c:v>
                </c:pt>
                <c:pt idx="100" formatCode="General">
                  <c:v>10.4</c:v>
                </c:pt>
                <c:pt idx="101" formatCode="General">
                  <c:v>10.7</c:v>
                </c:pt>
                <c:pt idx="102" formatCode="General">
                  <c:v>11</c:v>
                </c:pt>
                <c:pt idx="103" formatCode="General">
                  <c:v>10.8</c:v>
                </c:pt>
                <c:pt idx="104" formatCode="General">
                  <c:v>11</c:v>
                </c:pt>
                <c:pt idx="105" formatCode="General">
                  <c:v>10.9</c:v>
                </c:pt>
                <c:pt idx="106" formatCode="General">
                  <c:v>11</c:v>
                </c:pt>
                <c:pt idx="107" formatCode="General">
                  <c:v>11.3</c:v>
                </c:pt>
                <c:pt idx="108" formatCode="General">
                  <c:v>11.6</c:v>
                </c:pt>
                <c:pt idx="109" formatCode="General">
                  <c:v>11.8</c:v>
                </c:pt>
                <c:pt idx="110" formatCode="General">
                  <c:v>12.1</c:v>
                </c:pt>
                <c:pt idx="111" formatCode="General">
                  <c:v>12.3</c:v>
                </c:pt>
                <c:pt idx="112" formatCode="General">
                  <c:v>12.6</c:v>
                </c:pt>
                <c:pt idx="113" formatCode="General">
                  <c:v>12.6</c:v>
                </c:pt>
                <c:pt idx="114" formatCode="General">
                  <c:v>13</c:v>
                </c:pt>
                <c:pt idx="115" formatCode="General">
                  <c:v>13.3</c:v>
                </c:pt>
                <c:pt idx="116" formatCode="General">
                  <c:v>13.1</c:v>
                </c:pt>
              </c:numCache>
            </c:numRef>
          </c:yVal>
          <c:smooth val="0"/>
          <c:extLst xmlns:c16r2="http://schemas.microsoft.com/office/drawing/2015/06/chart">
            <c:ext xmlns:c16="http://schemas.microsoft.com/office/drawing/2014/chart" uri="{C3380CC4-5D6E-409C-BE32-E72D297353CC}">
              <c16:uniqueId val="{00000008-00B3-4E72-B44B-629D99220690}"/>
            </c:ext>
          </c:extLst>
        </c:ser>
        <c:ser>
          <c:idx val="10"/>
          <c:order val="9"/>
          <c:tx>
            <c:strRef>
              <c:f>'1900-2016 (2)'!$L$1</c:f>
              <c:strCache>
                <c:ptCount val="1"/>
                <c:pt idx="0">
                  <c:v>Senility</c:v>
                </c:pt>
              </c:strCache>
            </c:strRef>
          </c:tx>
          <c:spPr>
            <a:ln w="1905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(2)'!$L$2:$L$118</c:f>
              <c:numCache>
                <c:formatCode>0.0</c:formatCode>
                <c:ptCount val="117"/>
                <c:pt idx="0">
                  <c:v>50.2</c:v>
                </c:pt>
                <c:pt idx="1">
                  <c:v>48.3</c:v>
                </c:pt>
                <c:pt idx="2">
                  <c:v>45.2</c:v>
                </c:pt>
                <c:pt idx="3">
                  <c:v>41.1</c:v>
                </c:pt>
                <c:pt idx="4">
                  <c:v>40.799999999999997</c:v>
                </c:pt>
                <c:pt idx="5">
                  <c:v>37.9</c:v>
                </c:pt>
                <c:pt idx="6">
                  <c:v>33.4</c:v>
                </c:pt>
                <c:pt idx="7">
                  <c:v>31.1</c:v>
                </c:pt>
                <c:pt idx="8">
                  <c:v>29.2</c:v>
                </c:pt>
                <c:pt idx="9">
                  <c:v>26.3</c:v>
                </c:pt>
                <c:pt idx="10">
                  <c:v>25.5</c:v>
                </c:pt>
                <c:pt idx="11">
                  <c:v>23.9</c:v>
                </c:pt>
                <c:pt idx="12">
                  <c:v>24</c:v>
                </c:pt>
                <c:pt idx="13">
                  <c:v>22.3</c:v>
                </c:pt>
                <c:pt idx="14">
                  <c:v>20.100000000000001</c:v>
                </c:pt>
                <c:pt idx="15">
                  <c:v>18.7</c:v>
                </c:pt>
                <c:pt idx="99" formatCode="General">
                  <c:v>16.5</c:v>
                </c:pt>
                <c:pt idx="100" formatCode="General">
                  <c:v>18.100000000000001</c:v>
                </c:pt>
                <c:pt idx="101" formatCode="General">
                  <c:v>19.3</c:v>
                </c:pt>
                <c:pt idx="102" formatCode="General">
                  <c:v>20.8</c:v>
                </c:pt>
                <c:pt idx="103" formatCode="General">
                  <c:v>22.1</c:v>
                </c:pt>
                <c:pt idx="104" formatCode="General">
                  <c:v>20.399999999999999</c:v>
                </c:pt>
                <c:pt idx="105" formatCode="General">
                  <c:v>21</c:v>
                </c:pt>
                <c:pt idx="106" formatCode="General">
                  <c:v>18.399999999999999</c:v>
                </c:pt>
                <c:pt idx="107" formatCode="General">
                  <c:v>16.8</c:v>
                </c:pt>
                <c:pt idx="108" formatCode="General">
                  <c:v>17.600000000000001</c:v>
                </c:pt>
                <c:pt idx="109" formatCode="General">
                  <c:v>16.5</c:v>
                </c:pt>
                <c:pt idx="110" formatCode="General">
                  <c:v>15.3</c:v>
                </c:pt>
                <c:pt idx="111" formatCode="General">
                  <c:v>15.7</c:v>
                </c:pt>
                <c:pt idx="112" formatCode="General">
                  <c:v>14.5</c:v>
                </c:pt>
                <c:pt idx="113" formatCode="General">
                  <c:v>15.9</c:v>
                </c:pt>
                <c:pt idx="114" formatCode="General">
                  <c:v>15.1</c:v>
                </c:pt>
                <c:pt idx="115" formatCode="General">
                  <c:v>15.2</c:v>
                </c:pt>
                <c:pt idx="116" formatCode="General">
                  <c:v>13.5</c:v>
                </c:pt>
              </c:numCache>
            </c:numRef>
          </c:yVal>
          <c:smooth val="0"/>
          <c:extLst xmlns:c16r2="http://schemas.microsoft.com/office/drawing/2015/06/chart">
            <c:ext xmlns:c16="http://schemas.microsoft.com/office/drawing/2014/chart" uri="{C3380CC4-5D6E-409C-BE32-E72D297353CC}">
              <c16:uniqueId val="{00000009-00B3-4E72-B44B-629D99220690}"/>
            </c:ext>
          </c:extLst>
        </c:ser>
        <c:dLbls>
          <c:showLegendKey val="0"/>
          <c:showVal val="0"/>
          <c:showCatName val="0"/>
          <c:showSerName val="0"/>
          <c:showPercent val="0"/>
          <c:showBubbleSize val="0"/>
        </c:dLbls>
        <c:axId val="212203712"/>
        <c:axId val="212204288"/>
      </c:scatterChart>
      <c:valAx>
        <c:axId val="212203712"/>
        <c:scaling>
          <c:orientation val="minMax"/>
          <c:max val="2022"/>
          <c:min val="1900"/>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0"/>
                <a:ea typeface="+mn-ea"/>
                <a:cs typeface="+mn-cs"/>
              </a:defRPr>
            </a:pPr>
            <a:endParaRPr lang="he-IL"/>
          </a:p>
        </c:txPr>
        <c:crossAx val="212204288"/>
        <c:crosses val="autoZero"/>
        <c:crossBetween val="midCat"/>
      </c:valAx>
      <c:valAx>
        <c:axId val="212204288"/>
        <c:scaling>
          <c:orientation val="minMax"/>
          <c:max val="6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Gill Sans MT" panose="020B0502020104020203" pitchFamily="34" charset="0"/>
                    <a:ea typeface="+mn-ea"/>
                    <a:cs typeface="+mn-cs"/>
                  </a:defRPr>
                </a:pPr>
                <a:r>
                  <a:rPr lang="en-US"/>
                  <a:t># of deaths/100,00 population</a:t>
                </a:r>
              </a:p>
            </c:rich>
          </c:tx>
          <c:layout>
            <c:manualLayout>
              <c:xMode val="edge"/>
              <c:yMode val="edge"/>
              <c:x val="2.3572241183162684E-2"/>
              <c:y val="0.34351541423175763"/>
            </c:manualLayout>
          </c:layout>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0"/>
                <a:ea typeface="+mn-ea"/>
                <a:cs typeface="+mn-cs"/>
              </a:defRPr>
            </a:pPr>
            <a:endParaRPr lang="he-IL"/>
          </a:p>
        </c:txPr>
        <c:crossAx val="212203712"/>
        <c:crosses val="autoZero"/>
        <c:crossBetween val="midCat"/>
      </c:valAx>
      <c:spPr>
        <a:noFill/>
        <a:ln>
          <a:noFill/>
        </a:ln>
        <a:effectLst/>
      </c:spPr>
    </c:plotArea>
    <c:legend>
      <c:legendPos val="r"/>
      <c:layout>
        <c:manualLayout>
          <c:xMode val="edge"/>
          <c:yMode val="edge"/>
          <c:x val="0.76388750041057152"/>
          <c:y val="5.0916074515075863E-2"/>
          <c:w val="0.20577499484919334"/>
          <c:h val="0.8914080861843488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0"/>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800">
          <a:latin typeface="Gill Sans MT" panose="020B0502020104020203" pitchFamily="34" charset="0"/>
        </a:defRPr>
      </a:pPr>
      <a:endParaRPr lang="he-I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manualLayout>
          <c:layoutTarget val="inner"/>
          <c:xMode val="edge"/>
          <c:yMode val="edge"/>
          <c:x val="7.1605070710073687E-2"/>
          <c:y val="0.11527583527583528"/>
          <c:w val="0.87367837369393408"/>
          <c:h val="0.6104392195730779"/>
        </c:manualLayout>
      </c:layout>
      <c:scatterChart>
        <c:scatterStyle val="lineMarker"/>
        <c:varyColors val="0"/>
        <c:ser>
          <c:idx val="0"/>
          <c:order val="0"/>
          <c:tx>
            <c:strRef>
              <c:f>'1900-2016 (2)'!$P$1</c:f>
              <c:strCache>
                <c:ptCount val="1"/>
                <c:pt idx="0">
                  <c:v>Accidents excluding motor-vehicle</c:v>
                </c:pt>
              </c:strCache>
            </c:strRef>
          </c:tx>
          <c:spPr>
            <a:ln w="19050" cap="rnd">
              <a:noFill/>
              <a:round/>
            </a:ln>
            <a:effectLst/>
          </c:spPr>
          <c:marker>
            <c:symbol val="circle"/>
            <c:size val="5"/>
            <c:spPr>
              <a:solidFill>
                <a:schemeClr val="accent1"/>
              </a:solidFill>
              <a:ln w="9525">
                <a:solidFill>
                  <a:schemeClr val="accent1"/>
                </a:solidFill>
              </a:ln>
              <a:effectLst/>
            </c:spPr>
          </c:marker>
          <c:xVal>
            <c:numRef>
              <c:f>'1900-2016 (2)'!$O$2:$O$118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(2)'!$P$2:$P$118</c:f>
              <c:numCache>
                <c:formatCode>0.00</c:formatCode>
                <c:ptCount val="117"/>
                <c:pt idx="0">
                  <c:v>2.3322580645161288</c:v>
                </c:pt>
                <c:pt idx="1">
                  <c:v>2.7032258064516128</c:v>
                </c:pt>
                <c:pt idx="2">
                  <c:v>2.338709677419355</c:v>
                </c:pt>
                <c:pt idx="3">
                  <c:v>2.6258064516129034</c:v>
                </c:pt>
                <c:pt idx="4">
                  <c:v>2.7548387096774194</c:v>
                </c:pt>
                <c:pt idx="5">
                  <c:v>2.6225806451612903</c:v>
                </c:pt>
                <c:pt idx="6">
                  <c:v>3.032258064516129</c:v>
                </c:pt>
                <c:pt idx="7">
                  <c:v>3.0354838709677416</c:v>
                </c:pt>
                <c:pt idx="8">
                  <c:v>2.6483870967741932</c:v>
                </c:pt>
                <c:pt idx="9">
                  <c:v>2.5387096774193547</c:v>
                </c:pt>
                <c:pt idx="10">
                  <c:v>2.6677419354838712</c:v>
                </c:pt>
                <c:pt idx="11">
                  <c:v>2.6548387096774193</c:v>
                </c:pt>
                <c:pt idx="12">
                  <c:v>2.5483870967741935</c:v>
                </c:pt>
                <c:pt idx="13">
                  <c:v>2.6096774193548389</c:v>
                </c:pt>
                <c:pt idx="14">
                  <c:v>2.370967741935484</c:v>
                </c:pt>
                <c:pt idx="15">
                  <c:v>2.2161290322580647</c:v>
                </c:pt>
                <c:pt idx="16">
                  <c:v>2.435483870967742</c:v>
                </c:pt>
                <c:pt idx="17">
                  <c:v>2.5290322580645164</c:v>
                </c:pt>
                <c:pt idx="18">
                  <c:v>2.3612903225806452</c:v>
                </c:pt>
                <c:pt idx="19">
                  <c:v>2.0258064516129033</c:v>
                </c:pt>
                <c:pt idx="20">
                  <c:v>1.9580645161290324</c:v>
                </c:pt>
                <c:pt idx="21">
                  <c:v>1.8225806451612903</c:v>
                </c:pt>
                <c:pt idx="22">
                  <c:v>1.8354838709677419</c:v>
                </c:pt>
                <c:pt idx="23">
                  <c:v>1.9612903225806451</c:v>
                </c:pt>
                <c:pt idx="24">
                  <c:v>1.9193548387096775</c:v>
                </c:pt>
                <c:pt idx="25">
                  <c:v>1.9580645161290324</c:v>
                </c:pt>
                <c:pt idx="26">
                  <c:v>1.9451612903225806</c:v>
                </c:pt>
                <c:pt idx="27">
                  <c:v>1.8161290322580643</c:v>
                </c:pt>
                <c:pt idx="28">
                  <c:v>1.7967741935483872</c:v>
                </c:pt>
                <c:pt idx="29">
                  <c:v>1.7741935483870968</c:v>
                </c:pt>
                <c:pt idx="30">
                  <c:v>1.7354838709677418</c:v>
                </c:pt>
                <c:pt idx="31">
                  <c:v>1.6548387096774193</c:v>
                </c:pt>
                <c:pt idx="32">
                  <c:v>1.5387096774193549</c:v>
                </c:pt>
                <c:pt idx="33">
                  <c:v>1.5290322580645161</c:v>
                </c:pt>
                <c:pt idx="34">
                  <c:v>1.6548387096774193</c:v>
                </c:pt>
                <c:pt idx="35">
                  <c:v>1.6064516129032258</c:v>
                </c:pt>
                <c:pt idx="36">
                  <c:v>1.8129032258064517</c:v>
                </c:pt>
                <c:pt idx="37">
                  <c:v>1.6419354838709677</c:v>
                </c:pt>
                <c:pt idx="38">
                  <c:v>1.5225806451612904</c:v>
                </c:pt>
                <c:pt idx="39">
                  <c:v>1.4838709677419355</c:v>
                </c:pt>
                <c:pt idx="40">
                  <c:v>1.5290322580645161</c:v>
                </c:pt>
                <c:pt idx="41">
                  <c:v>1.4903225806451614</c:v>
                </c:pt>
                <c:pt idx="42">
                  <c:v>1.6290322580645162</c:v>
                </c:pt>
                <c:pt idx="43">
                  <c:v>1.8064516129032258</c:v>
                </c:pt>
                <c:pt idx="44">
                  <c:v>1.7225806451612902</c:v>
                </c:pt>
                <c:pt idx="45">
                  <c:v>1.6516129032258065</c:v>
                </c:pt>
                <c:pt idx="46">
                  <c:v>1.4870967741935484</c:v>
                </c:pt>
                <c:pt idx="47">
                  <c:v>1.5032258064516129</c:v>
                </c:pt>
                <c:pt idx="48">
                  <c:v>1.4516129032258065</c:v>
                </c:pt>
                <c:pt idx="49">
                  <c:v>1.2677419354838708</c:v>
                </c:pt>
                <c:pt idx="50">
                  <c:v>1.2096774193548387</c:v>
                </c:pt>
                <c:pt idx="51">
                  <c:v>1.2387096774193549</c:v>
                </c:pt>
                <c:pt idx="52">
                  <c:v>1.2096774193548387</c:v>
                </c:pt>
                <c:pt idx="53">
                  <c:v>1.1645161290322581</c:v>
                </c:pt>
                <c:pt idx="54">
                  <c:v>1.0903225806451613</c:v>
                </c:pt>
                <c:pt idx="55">
                  <c:v>1.0806451612903225</c:v>
                </c:pt>
                <c:pt idx="56">
                  <c:v>1.064516129032258</c:v>
                </c:pt>
                <c:pt idx="57">
                  <c:v>1.0709677419354839</c:v>
                </c:pt>
                <c:pt idx="58">
                  <c:v>0.99677419354838703</c:v>
                </c:pt>
                <c:pt idx="59">
                  <c:v>0.99032258064516132</c:v>
                </c:pt>
                <c:pt idx="60">
                  <c:v>1</c:v>
                </c:pt>
                <c:pt idx="61">
                  <c:v>0.95483870967741935</c:v>
                </c:pt>
                <c:pt idx="62">
                  <c:v>0.97741935483870968</c:v>
                </c:pt>
                <c:pt idx="63">
                  <c:v>0.97741935483870968</c:v>
                </c:pt>
                <c:pt idx="64">
                  <c:v>0.9580645161290321</c:v>
                </c:pt>
                <c:pt idx="65">
                  <c:v>0.92580645161290309</c:v>
                </c:pt>
                <c:pt idx="66">
                  <c:v>1</c:v>
                </c:pt>
                <c:pt idx="67">
                  <c:v>0.9838709677419355</c:v>
                </c:pt>
                <c:pt idx="68">
                  <c:v>1.8580645161290323</c:v>
                </c:pt>
                <c:pt idx="69">
                  <c:v>0.97096774193548396</c:v>
                </c:pt>
                <c:pt idx="70">
                  <c:v>1.8193548387096774</c:v>
                </c:pt>
                <c:pt idx="71">
                  <c:v>1.7677419354838708</c:v>
                </c:pt>
                <c:pt idx="72">
                  <c:v>1.7806451612903227</c:v>
                </c:pt>
                <c:pt idx="73">
                  <c:v>0.91935483870967738</c:v>
                </c:pt>
                <c:pt idx="74">
                  <c:v>0.88064516129032255</c:v>
                </c:pt>
                <c:pt idx="75">
                  <c:v>0.85483870967741937</c:v>
                </c:pt>
                <c:pt idx="76">
                  <c:v>1.4935483870967741</c:v>
                </c:pt>
                <c:pt idx="77">
                  <c:v>0.78709677419354829</c:v>
                </c:pt>
                <c:pt idx="78">
                  <c:v>0.77096774193548379</c:v>
                </c:pt>
                <c:pt idx="79">
                  <c:v>0.74516129032258072</c:v>
                </c:pt>
                <c:pt idx="80">
                  <c:v>0.74838709677419357</c:v>
                </c:pt>
                <c:pt idx="81">
                  <c:v>0.69354838709677424</c:v>
                </c:pt>
                <c:pt idx="82">
                  <c:v>0.67419354838709677</c:v>
                </c:pt>
                <c:pt idx="83">
                  <c:v>0.66129032258064513</c:v>
                </c:pt>
                <c:pt idx="84">
                  <c:v>0.63870967741935492</c:v>
                </c:pt>
                <c:pt idx="85">
                  <c:v>0.64516129032258063</c:v>
                </c:pt>
                <c:pt idx="86">
                  <c:v>0.63548387096774195</c:v>
                </c:pt>
                <c:pt idx="87">
                  <c:v>0.6225806451612903</c:v>
                </c:pt>
                <c:pt idx="88">
                  <c:v>0.63225806451612909</c:v>
                </c:pt>
                <c:pt idx="89">
                  <c:v>0.61935483870967745</c:v>
                </c:pt>
                <c:pt idx="90">
                  <c:v>0.58709677419354833</c:v>
                </c:pt>
                <c:pt idx="91">
                  <c:v>0.58709677419354833</c:v>
                </c:pt>
                <c:pt idx="92">
                  <c:v>0.58064516129032262</c:v>
                </c:pt>
                <c:pt idx="93">
                  <c:v>0.60967741935483866</c:v>
                </c:pt>
                <c:pt idx="94">
                  <c:v>0.6064516129032258</c:v>
                </c:pt>
                <c:pt idx="95">
                  <c:v>0.61290322580645162</c:v>
                </c:pt>
                <c:pt idx="96">
                  <c:v>0.6225806451612903</c:v>
                </c:pt>
                <c:pt idx="97">
                  <c:v>0.62903225806451613</c:v>
                </c:pt>
                <c:pt idx="98">
                  <c:v>0.64838709677419359</c:v>
                </c:pt>
                <c:pt idx="99">
                  <c:v>1.1387096774193548</c:v>
                </c:pt>
                <c:pt idx="100">
                  <c:v>1.1258064516129032</c:v>
                </c:pt>
                <c:pt idx="101">
                  <c:v>1.1516129032258065</c:v>
                </c:pt>
                <c:pt idx="102">
                  <c:v>1.1967741935483871</c:v>
                </c:pt>
                <c:pt idx="103">
                  <c:v>1.2129032258064516</c:v>
                </c:pt>
                <c:pt idx="104">
                  <c:v>1.2290322580645161</c:v>
                </c:pt>
                <c:pt idx="105">
                  <c:v>1.2741935483870968</c:v>
                </c:pt>
                <c:pt idx="106">
                  <c:v>1.2967741935483872</c:v>
                </c:pt>
                <c:pt idx="107">
                  <c:v>1.3032258064516129</c:v>
                </c:pt>
                <c:pt idx="108">
                  <c:v>1.2677419354838708</c:v>
                </c:pt>
                <c:pt idx="109">
                  <c:v>1.2096774193548387</c:v>
                </c:pt>
                <c:pt idx="110">
                  <c:v>1.2258064516129032</c:v>
                </c:pt>
                <c:pt idx="111">
                  <c:v>1.2225806451612902</c:v>
                </c:pt>
                <c:pt idx="112">
                  <c:v>1.1903225806451612</c:v>
                </c:pt>
                <c:pt idx="113">
                  <c:v>1.167741935483871</c:v>
                </c:pt>
                <c:pt idx="114">
                  <c:v>1.1774193548387097</c:v>
                </c:pt>
                <c:pt idx="115">
                  <c:v>1.2129032258064516</c:v>
                </c:pt>
                <c:pt idx="116">
                  <c:v>1.2032258064516128</c:v>
                </c:pt>
              </c:numCache>
            </c:numRef>
          </c:yVal>
          <c:smooth val="0"/>
          <c:extLst xmlns:c16r2="http://schemas.microsoft.com/office/drawing/2015/06/chart">
            <c:ext xmlns:c16="http://schemas.microsoft.com/office/drawing/2014/chart" uri="{C3380CC4-5D6E-409C-BE32-E72D297353CC}">
              <c16:uniqueId val="{00000000-7778-43F8-8B0B-9795E5242506}"/>
            </c:ext>
          </c:extLst>
        </c:ser>
        <c:ser>
          <c:idx val="1"/>
          <c:order val="1"/>
          <c:tx>
            <c:strRef>
              <c:f>'1900-2016 (2)'!$Q$1</c:f>
              <c:strCache>
                <c:ptCount val="1"/>
                <c:pt idx="0">
                  <c:v>All causes-</c:v>
                </c:pt>
              </c:strCache>
            </c:strRef>
          </c:tx>
          <c:spPr>
            <a:ln w="19050" cap="rnd">
              <a:noFill/>
              <a:round/>
            </a:ln>
            <a:effectLst/>
          </c:spPr>
          <c:marker>
            <c:symbol val="circle"/>
            <c:size val="5"/>
            <c:spPr>
              <a:solidFill>
                <a:schemeClr val="accent2"/>
              </a:solidFill>
              <a:ln w="9525">
                <a:solidFill>
                  <a:schemeClr val="accent2"/>
                </a:solidFill>
              </a:ln>
              <a:effectLst/>
            </c:spPr>
          </c:marker>
          <c:xVal>
            <c:numRef>
              <c:f>'1900-2016 (2)'!$O$2:$O$118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(2)'!$Q$2:$Q$118</c:f>
              <c:numCache>
                <c:formatCode>0.00</c:formatCode>
                <c:ptCount val="117"/>
                <c:pt idx="0">
                  <c:v>1.8006703676547604</c:v>
                </c:pt>
                <c:pt idx="1">
                  <c:v>1.7193882895150308</c:v>
                </c:pt>
                <c:pt idx="2">
                  <c:v>1.6215565098983973</c:v>
                </c:pt>
                <c:pt idx="3">
                  <c:v>1.6369540169686811</c:v>
                </c:pt>
                <c:pt idx="4">
                  <c:v>1.7178171153241855</c:v>
                </c:pt>
                <c:pt idx="5">
                  <c:v>1.6642924478893895</c:v>
                </c:pt>
                <c:pt idx="6">
                  <c:v>1.6463810621137529</c:v>
                </c:pt>
                <c:pt idx="7">
                  <c:v>1.6680632659474179</c:v>
                </c:pt>
                <c:pt idx="8">
                  <c:v>1.5378652979993714</c:v>
                </c:pt>
                <c:pt idx="9">
                  <c:v>1.492301246464858</c:v>
                </c:pt>
                <c:pt idx="10">
                  <c:v>1.5376558081072587</c:v>
                </c:pt>
                <c:pt idx="11">
                  <c:v>1.4564784749135853</c:v>
                </c:pt>
                <c:pt idx="12">
                  <c:v>1.4242170315282288</c:v>
                </c:pt>
                <c:pt idx="13">
                  <c:v>1.4461087252540064</c:v>
                </c:pt>
                <c:pt idx="14">
                  <c:v>1.3933172724416047</c:v>
                </c:pt>
                <c:pt idx="15">
                  <c:v>1.3801194092385041</c:v>
                </c:pt>
                <c:pt idx="16">
                  <c:v>1.4466324499842882</c:v>
                </c:pt>
                <c:pt idx="17">
                  <c:v>1.4633916413533046</c:v>
                </c:pt>
                <c:pt idx="18">
                  <c:v>1.8958835236199854</c:v>
                </c:pt>
                <c:pt idx="19">
                  <c:v>1.3505813344506128</c:v>
                </c:pt>
                <c:pt idx="20">
                  <c:v>1.3605321043259664</c:v>
                </c:pt>
                <c:pt idx="21">
                  <c:v>1.2043573897559441</c:v>
                </c:pt>
                <c:pt idx="22">
                  <c:v>1.2247826542369329</c:v>
                </c:pt>
                <c:pt idx="23">
                  <c:v>1.2705561956635592</c:v>
                </c:pt>
                <c:pt idx="24">
                  <c:v>1.2139939247931286</c:v>
                </c:pt>
                <c:pt idx="25">
                  <c:v>1.2235257148842567</c:v>
                </c:pt>
                <c:pt idx="26">
                  <c:v>1.268461296742432</c:v>
                </c:pt>
                <c:pt idx="27">
                  <c:v>1.1851890646276317</c:v>
                </c:pt>
                <c:pt idx="28">
                  <c:v>1.2554729234314443</c:v>
                </c:pt>
                <c:pt idx="29">
                  <c:v>1.2441604692573582</c:v>
                </c:pt>
                <c:pt idx="30">
                  <c:v>1.1858175343039696</c:v>
                </c:pt>
                <c:pt idx="31">
                  <c:v>1.1590028281135434</c:v>
                </c:pt>
                <c:pt idx="32">
                  <c:v>1.1393107782549492</c:v>
                </c:pt>
                <c:pt idx="33">
                  <c:v>1.1194092385042422</c:v>
                </c:pt>
                <c:pt idx="34">
                  <c:v>1.1578506337069236</c:v>
                </c:pt>
                <c:pt idx="35">
                  <c:v>1.146433434586781</c:v>
                </c:pt>
                <c:pt idx="36">
                  <c:v>1.2100136168429874</c:v>
                </c:pt>
                <c:pt idx="37">
                  <c:v>1.1793233476484759</c:v>
                </c:pt>
                <c:pt idx="38">
                  <c:v>1.1144862260395936</c:v>
                </c:pt>
                <c:pt idx="39">
                  <c:v>1.1107154079815649</c:v>
                </c:pt>
                <c:pt idx="40">
                  <c:v>1.1274745993505815</c:v>
                </c:pt>
                <c:pt idx="41">
                  <c:v>1.0997171886456478</c:v>
                </c:pt>
                <c:pt idx="42">
                  <c:v>1.0833769770608568</c:v>
                </c:pt>
                <c:pt idx="43">
                  <c:v>1.1387870535246674</c:v>
                </c:pt>
                <c:pt idx="44">
                  <c:v>1.1124960720645227</c:v>
                </c:pt>
                <c:pt idx="45">
                  <c:v>1.1083062742222687</c:v>
                </c:pt>
                <c:pt idx="46">
                  <c:v>1.0437833874515554</c:v>
                </c:pt>
                <c:pt idx="47">
                  <c:v>1.0554100764638106</c:v>
                </c:pt>
                <c:pt idx="48">
                  <c:v>1.0355085367131036</c:v>
                </c:pt>
                <c:pt idx="49">
                  <c:v>1.0170734262071854</c:v>
                </c:pt>
                <c:pt idx="50">
                  <c:v>1.009531790091128</c:v>
                </c:pt>
                <c:pt idx="51">
                  <c:v>1.0125693935267623</c:v>
                </c:pt>
                <c:pt idx="52">
                  <c:v>1.0070179113857756</c:v>
                </c:pt>
                <c:pt idx="53">
                  <c:v>1.0045040326804231</c:v>
                </c:pt>
                <c:pt idx="54">
                  <c:v>0.96260605425788204</c:v>
                </c:pt>
                <c:pt idx="55">
                  <c:v>0.97454697810830615</c:v>
                </c:pt>
                <c:pt idx="56">
                  <c:v>0.97946999057295481</c:v>
                </c:pt>
                <c:pt idx="57">
                  <c:v>1.0040850528961978</c:v>
                </c:pt>
                <c:pt idx="58">
                  <c:v>0.99591494710380213</c:v>
                </c:pt>
                <c:pt idx="59">
                  <c:v>0.98313606368492723</c:v>
                </c:pt>
                <c:pt idx="60">
                  <c:v>1</c:v>
                </c:pt>
                <c:pt idx="61">
                  <c:v>0.99046820990887185</c:v>
                </c:pt>
                <c:pt idx="62">
                  <c:v>0.99046820990887185</c:v>
                </c:pt>
                <c:pt idx="63">
                  <c:v>1.0078558709542265</c:v>
                </c:pt>
                <c:pt idx="64">
                  <c:v>0.98533570755211064</c:v>
                </c:pt>
                <c:pt idx="65">
                  <c:v>0.9894207604483084</c:v>
                </c:pt>
                <c:pt idx="66">
                  <c:v>0.99780035613281659</c:v>
                </c:pt>
                <c:pt idx="67">
                  <c:v>0.98208861422436367</c:v>
                </c:pt>
                <c:pt idx="68">
                  <c:v>1.0138263328794386</c:v>
                </c:pt>
                <c:pt idx="69">
                  <c:v>0.99968576516183083</c:v>
                </c:pt>
                <c:pt idx="70">
                  <c:v>0.9901539750707028</c:v>
                </c:pt>
                <c:pt idx="71">
                  <c:v>0.97622289724520783</c:v>
                </c:pt>
                <c:pt idx="72">
                  <c:v>0.98292657379281445</c:v>
                </c:pt>
                <c:pt idx="73">
                  <c:v>0.97779407143605312</c:v>
                </c:pt>
                <c:pt idx="74">
                  <c:v>0.94972242589295064</c:v>
                </c:pt>
                <c:pt idx="75">
                  <c:v>0.92018435110505914</c:v>
                </c:pt>
                <c:pt idx="76">
                  <c:v>0.91924164659055196</c:v>
                </c:pt>
                <c:pt idx="77">
                  <c:v>0.90541531371111339</c:v>
                </c:pt>
                <c:pt idx="78">
                  <c:v>0.90918613176914209</c:v>
                </c:pt>
                <c:pt idx="79">
                  <c:v>0.89263643029223838</c:v>
                </c:pt>
                <c:pt idx="80">
                  <c:v>0.91997486121294636</c:v>
                </c:pt>
                <c:pt idx="81">
                  <c:v>0.90290143500576092</c:v>
                </c:pt>
                <c:pt idx="82">
                  <c:v>0.89284592018435105</c:v>
                </c:pt>
                <c:pt idx="83">
                  <c:v>0.90468209908871899</c:v>
                </c:pt>
                <c:pt idx="84">
                  <c:v>0.90583429349533873</c:v>
                </c:pt>
                <c:pt idx="85">
                  <c:v>0.91850843196815746</c:v>
                </c:pt>
                <c:pt idx="86">
                  <c:v>0.91829894207604479</c:v>
                </c:pt>
                <c:pt idx="87">
                  <c:v>0.91798470723787573</c:v>
                </c:pt>
                <c:pt idx="88">
                  <c:v>0.92877343668168011</c:v>
                </c:pt>
                <c:pt idx="89">
                  <c:v>0.91264271498900174</c:v>
                </c:pt>
                <c:pt idx="90">
                  <c:v>0.90478684403477527</c:v>
                </c:pt>
                <c:pt idx="91">
                  <c:v>0.90112077092280285</c:v>
                </c:pt>
                <c:pt idx="92">
                  <c:v>0.89336964491463278</c:v>
                </c:pt>
                <c:pt idx="93">
                  <c:v>0.92175552529590443</c:v>
                </c:pt>
                <c:pt idx="94">
                  <c:v>0.91693725777731216</c:v>
                </c:pt>
                <c:pt idx="95">
                  <c:v>0.92175552529590443</c:v>
                </c:pt>
                <c:pt idx="96">
                  <c:v>0.91389965434167797</c:v>
                </c:pt>
                <c:pt idx="97">
                  <c:v>0.90572954854928245</c:v>
                </c:pt>
                <c:pt idx="98">
                  <c:v>0.90572954854928245</c:v>
                </c:pt>
                <c:pt idx="99">
                  <c:v>0.91714674766942494</c:v>
                </c:pt>
                <c:pt idx="100">
                  <c:v>0.91023358122970566</c:v>
                </c:pt>
                <c:pt idx="101">
                  <c:v>0.89954959673195756</c:v>
                </c:pt>
                <c:pt idx="102">
                  <c:v>0.89651199329632336</c:v>
                </c:pt>
                <c:pt idx="103">
                  <c:v>0.88352361998533568</c:v>
                </c:pt>
                <c:pt idx="104">
                  <c:v>0.85230962606054261</c:v>
                </c:pt>
                <c:pt idx="105">
                  <c:v>0.85367131035927513</c:v>
                </c:pt>
                <c:pt idx="106">
                  <c:v>0.82937048287420123</c:v>
                </c:pt>
                <c:pt idx="107">
                  <c:v>0.81208756677490301</c:v>
                </c:pt>
                <c:pt idx="108">
                  <c:v>0.81166858699067768</c:v>
                </c:pt>
                <c:pt idx="109">
                  <c:v>0.78516811563842048</c:v>
                </c:pt>
                <c:pt idx="110">
                  <c:v>0.78244474704095524</c:v>
                </c:pt>
                <c:pt idx="111">
                  <c:v>0.77647428511574312</c:v>
                </c:pt>
                <c:pt idx="112">
                  <c:v>0.7675709647009531</c:v>
                </c:pt>
                <c:pt idx="113">
                  <c:v>0.76662826018644592</c:v>
                </c:pt>
                <c:pt idx="114">
                  <c:v>0.75898187912433224</c:v>
                </c:pt>
                <c:pt idx="115">
                  <c:v>0.76788519953912227</c:v>
                </c:pt>
                <c:pt idx="116">
                  <c:v>0.76338116685869895</c:v>
                </c:pt>
              </c:numCache>
            </c:numRef>
          </c:yVal>
          <c:smooth val="0"/>
          <c:extLst xmlns:c16r2="http://schemas.microsoft.com/office/drawing/2015/06/chart">
            <c:ext xmlns:c16="http://schemas.microsoft.com/office/drawing/2014/chart" uri="{C3380CC4-5D6E-409C-BE32-E72D297353CC}">
              <c16:uniqueId val="{00000001-7778-43F8-8B0B-9795E5242506}"/>
            </c:ext>
          </c:extLst>
        </c:ser>
        <c:ser>
          <c:idx val="2"/>
          <c:order val="2"/>
          <c:tx>
            <c:strRef>
              <c:f>'1900-2016 (2)'!$R$1</c:f>
              <c:strCache>
                <c:ptCount val="1"/>
                <c:pt idx="0">
                  <c:v>Cancer and other malignant tumors </c:v>
                </c:pt>
              </c:strCache>
            </c:strRef>
          </c:tx>
          <c:spPr>
            <a:ln w="19050" cap="rnd">
              <a:noFill/>
              <a:round/>
            </a:ln>
            <a:effectLst/>
          </c:spPr>
          <c:marker>
            <c:symbol val="circle"/>
            <c:size val="5"/>
            <c:spPr>
              <a:solidFill>
                <a:schemeClr val="accent3"/>
              </a:solidFill>
              <a:ln w="9525">
                <a:solidFill>
                  <a:schemeClr val="accent3"/>
                </a:solidFill>
              </a:ln>
              <a:effectLst/>
            </c:spPr>
          </c:marker>
          <c:xVal>
            <c:numRef>
              <c:f>'1900-2016 (2)'!$O$2:$O$118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(2)'!$R$2:$R$118</c:f>
              <c:numCache>
                <c:formatCode>0.00</c:formatCode>
                <c:ptCount val="117"/>
                <c:pt idx="0">
                  <c:v>0.42895442359249331</c:v>
                </c:pt>
                <c:pt idx="1">
                  <c:v>0.44504021447721187</c:v>
                </c:pt>
                <c:pt idx="2">
                  <c:v>0.44436997319034854</c:v>
                </c:pt>
                <c:pt idx="3">
                  <c:v>0.46916890080428958</c:v>
                </c:pt>
                <c:pt idx="4">
                  <c:v>0.47922252010723865</c:v>
                </c:pt>
                <c:pt idx="5">
                  <c:v>0.4919571045576408</c:v>
                </c:pt>
                <c:pt idx="6">
                  <c:v>0.46447721179624668</c:v>
                </c:pt>
                <c:pt idx="7">
                  <c:v>0.47855227882037543</c:v>
                </c:pt>
                <c:pt idx="8">
                  <c:v>0.47922252010723865</c:v>
                </c:pt>
                <c:pt idx="9">
                  <c:v>0.49597855227882043</c:v>
                </c:pt>
                <c:pt idx="10">
                  <c:v>0.51072386058981234</c:v>
                </c:pt>
                <c:pt idx="11">
                  <c:v>0.49731903485254697</c:v>
                </c:pt>
                <c:pt idx="12">
                  <c:v>0.51608579088471851</c:v>
                </c:pt>
                <c:pt idx="13">
                  <c:v>0.52613941018766763</c:v>
                </c:pt>
                <c:pt idx="14">
                  <c:v>0.52747989276139418</c:v>
                </c:pt>
                <c:pt idx="15">
                  <c:v>0.5408847184986596</c:v>
                </c:pt>
                <c:pt idx="16">
                  <c:v>0.54289544235924936</c:v>
                </c:pt>
                <c:pt idx="17">
                  <c:v>0.54155495978552282</c:v>
                </c:pt>
                <c:pt idx="18">
                  <c:v>0.54155495978552282</c:v>
                </c:pt>
                <c:pt idx="19">
                  <c:v>0.54289544235924936</c:v>
                </c:pt>
                <c:pt idx="20">
                  <c:v>0.55898123324396787</c:v>
                </c:pt>
                <c:pt idx="21">
                  <c:v>0.57305630026809651</c:v>
                </c:pt>
                <c:pt idx="22">
                  <c:v>0.57774798927613946</c:v>
                </c:pt>
                <c:pt idx="23">
                  <c:v>0.59249329758713143</c:v>
                </c:pt>
                <c:pt idx="24">
                  <c:v>0.60589812332439685</c:v>
                </c:pt>
                <c:pt idx="25">
                  <c:v>0.61662198391420919</c:v>
                </c:pt>
                <c:pt idx="26">
                  <c:v>0.63404825737265413</c:v>
                </c:pt>
                <c:pt idx="27">
                  <c:v>0.63806970509383387</c:v>
                </c:pt>
                <c:pt idx="28">
                  <c:v>0.64142091152815017</c:v>
                </c:pt>
                <c:pt idx="29">
                  <c:v>0.64209115281501339</c:v>
                </c:pt>
                <c:pt idx="30">
                  <c:v>0.65281501340482584</c:v>
                </c:pt>
                <c:pt idx="31">
                  <c:v>0.66353887399463807</c:v>
                </c:pt>
                <c:pt idx="32">
                  <c:v>0.68565683646112607</c:v>
                </c:pt>
                <c:pt idx="33">
                  <c:v>0.68565683646112607</c:v>
                </c:pt>
                <c:pt idx="34">
                  <c:v>0.71313672922252025</c:v>
                </c:pt>
                <c:pt idx="35">
                  <c:v>0.72520107238605902</c:v>
                </c:pt>
                <c:pt idx="36">
                  <c:v>0.7466487935656837</c:v>
                </c:pt>
                <c:pt idx="37">
                  <c:v>0.75335120643431641</c:v>
                </c:pt>
                <c:pt idx="38">
                  <c:v>0.77010723860589825</c:v>
                </c:pt>
                <c:pt idx="39">
                  <c:v>0.78753351206434319</c:v>
                </c:pt>
                <c:pt idx="40">
                  <c:v>0.80630026809651478</c:v>
                </c:pt>
                <c:pt idx="41">
                  <c:v>0.80495978552278824</c:v>
                </c:pt>
                <c:pt idx="42">
                  <c:v>0.81769436997319045</c:v>
                </c:pt>
                <c:pt idx="43">
                  <c:v>0.83310991957104563</c:v>
                </c:pt>
                <c:pt idx="44">
                  <c:v>0.86327077747989289</c:v>
                </c:pt>
                <c:pt idx="45">
                  <c:v>0.89812332439678288</c:v>
                </c:pt>
                <c:pt idx="46">
                  <c:v>0.87131367292225204</c:v>
                </c:pt>
                <c:pt idx="47">
                  <c:v>0.88672922252010733</c:v>
                </c:pt>
                <c:pt idx="48">
                  <c:v>0.90415549597855238</c:v>
                </c:pt>
                <c:pt idx="49">
                  <c:v>0.93029490616622001</c:v>
                </c:pt>
                <c:pt idx="50">
                  <c:v>0.93699731903485273</c:v>
                </c:pt>
                <c:pt idx="51">
                  <c:v>0.94235924932975879</c:v>
                </c:pt>
                <c:pt idx="52">
                  <c:v>0.96045576407506716</c:v>
                </c:pt>
                <c:pt idx="53">
                  <c:v>0.97050938337801629</c:v>
                </c:pt>
                <c:pt idx="54">
                  <c:v>0.97587131367292224</c:v>
                </c:pt>
                <c:pt idx="55">
                  <c:v>0.98190348525469173</c:v>
                </c:pt>
                <c:pt idx="56">
                  <c:v>0.99061662198391431</c:v>
                </c:pt>
                <c:pt idx="57">
                  <c:v>0.99597855227882037</c:v>
                </c:pt>
                <c:pt idx="58">
                  <c:v>0.9839142091152816</c:v>
                </c:pt>
                <c:pt idx="59">
                  <c:v>0.98726541554959801</c:v>
                </c:pt>
                <c:pt idx="60">
                  <c:v>1</c:v>
                </c:pt>
                <c:pt idx="61">
                  <c:v>1.0046916890080431</c:v>
                </c:pt>
                <c:pt idx="62">
                  <c:v>1.0046916890080431</c:v>
                </c:pt>
                <c:pt idx="63">
                  <c:v>1.0147453083109921</c:v>
                </c:pt>
                <c:pt idx="64">
                  <c:v>1.0154155495978554</c:v>
                </c:pt>
                <c:pt idx="65">
                  <c:v>1.0308310991957106</c:v>
                </c:pt>
                <c:pt idx="66">
                  <c:v>1.0408847184986596</c:v>
                </c:pt>
                <c:pt idx="67">
                  <c:v>1.0556300268096515</c:v>
                </c:pt>
                <c:pt idx="68">
                  <c:v>1.0710455764075069</c:v>
                </c:pt>
                <c:pt idx="69">
                  <c:v>1.0750670241286864</c:v>
                </c:pt>
                <c:pt idx="70">
                  <c:v>1.0911528150134049</c:v>
                </c:pt>
                <c:pt idx="71">
                  <c:v>1.0931635388739946</c:v>
                </c:pt>
                <c:pt idx="72">
                  <c:v>1.1065683646112601</c:v>
                </c:pt>
                <c:pt idx="73">
                  <c:v>1.1132707774798929</c:v>
                </c:pt>
                <c:pt idx="74">
                  <c:v>1.1327077747989276</c:v>
                </c:pt>
                <c:pt idx="75">
                  <c:v>1.1373994638069704</c:v>
                </c:pt>
                <c:pt idx="76">
                  <c:v>1.1621983914209117</c:v>
                </c:pt>
                <c:pt idx="77">
                  <c:v>1.1796246648793567</c:v>
                </c:pt>
                <c:pt idx="78">
                  <c:v>1.197721179624665</c:v>
                </c:pt>
                <c:pt idx="79">
                  <c:v>1.2037533512064345</c:v>
                </c:pt>
                <c:pt idx="80">
                  <c:v>1.2325737265415551</c:v>
                </c:pt>
                <c:pt idx="81">
                  <c:v>1.2325737265415551</c:v>
                </c:pt>
                <c:pt idx="82">
                  <c:v>1.2553619302949064</c:v>
                </c:pt>
                <c:pt idx="83">
                  <c:v>1.2701072386058982</c:v>
                </c:pt>
                <c:pt idx="84">
                  <c:v>1.2888739946380698</c:v>
                </c:pt>
                <c:pt idx="85">
                  <c:v>1.3002680965147455</c:v>
                </c:pt>
                <c:pt idx="86">
                  <c:v>1.3103217158176945</c:v>
                </c:pt>
                <c:pt idx="87">
                  <c:v>1.3190348525469171</c:v>
                </c:pt>
                <c:pt idx="88">
                  <c:v>1.3297587131367294</c:v>
                </c:pt>
                <c:pt idx="89">
                  <c:v>1.3471849865951744</c:v>
                </c:pt>
                <c:pt idx="90">
                  <c:v>1.3619302949061662</c:v>
                </c:pt>
                <c:pt idx="91">
                  <c:v>1.3679624664879357</c:v>
                </c:pt>
                <c:pt idx="92">
                  <c:v>1.3679624664879357</c:v>
                </c:pt>
                <c:pt idx="93">
                  <c:v>1.3780160857908847</c:v>
                </c:pt>
                <c:pt idx="94">
                  <c:v>1.3753351206434317</c:v>
                </c:pt>
                <c:pt idx="95">
                  <c:v>1.3733243967828419</c:v>
                </c:pt>
                <c:pt idx="96">
                  <c:v>1.3632707774798929</c:v>
                </c:pt>
                <c:pt idx="97">
                  <c:v>1.3512064343163539</c:v>
                </c:pt>
                <c:pt idx="98">
                  <c:v>1.3424932975871315</c:v>
                </c:pt>
                <c:pt idx="99">
                  <c:v>1.345844504021448</c:v>
                </c:pt>
                <c:pt idx="100">
                  <c:v>1.3378016085790885</c:v>
                </c:pt>
                <c:pt idx="101">
                  <c:v>1.3170241286863271</c:v>
                </c:pt>
                <c:pt idx="102">
                  <c:v>1.3022788203753353</c:v>
                </c:pt>
                <c:pt idx="103">
                  <c:v>1.2794906166219842</c:v>
                </c:pt>
                <c:pt idx="104">
                  <c:v>1.25201072386059</c:v>
                </c:pt>
                <c:pt idx="105">
                  <c:v>1.2406166219839143</c:v>
                </c:pt>
                <c:pt idx="106">
                  <c:v>1.2184986595174265</c:v>
                </c:pt>
                <c:pt idx="107">
                  <c:v>1.2017426273458447</c:v>
                </c:pt>
                <c:pt idx="108">
                  <c:v>1.1823056300268098</c:v>
                </c:pt>
                <c:pt idx="109">
                  <c:v>1.1628686327077749</c:v>
                </c:pt>
                <c:pt idx="110">
                  <c:v>1.158176943699732</c:v>
                </c:pt>
                <c:pt idx="111">
                  <c:v>1.1327077747989276</c:v>
                </c:pt>
                <c:pt idx="112">
                  <c:v>1.115951742627346</c:v>
                </c:pt>
                <c:pt idx="113">
                  <c:v>1.093833780160858</c:v>
                </c:pt>
                <c:pt idx="114">
                  <c:v>1.0804289544235925</c:v>
                </c:pt>
                <c:pt idx="115">
                  <c:v>1.0623324396782843</c:v>
                </c:pt>
                <c:pt idx="116">
                  <c:v>1.044235924932976</c:v>
                </c:pt>
              </c:numCache>
            </c:numRef>
          </c:yVal>
          <c:smooth val="0"/>
          <c:extLst xmlns:c16r2="http://schemas.microsoft.com/office/drawing/2015/06/chart">
            <c:ext xmlns:c16="http://schemas.microsoft.com/office/drawing/2014/chart" uri="{C3380CC4-5D6E-409C-BE32-E72D297353CC}">
              <c16:uniqueId val="{00000002-7778-43F8-8B0B-9795E5242506}"/>
            </c:ext>
          </c:extLst>
        </c:ser>
        <c:ser>
          <c:idx val="3"/>
          <c:order val="3"/>
          <c:tx>
            <c:strRef>
              <c:f>'1900-2016 (2)'!$S$1</c:f>
              <c:strCache>
                <c:ptCount val="1"/>
                <c:pt idx="0">
                  <c:v>Diseases of the heart </c:v>
                </c:pt>
              </c:strCache>
            </c:strRef>
          </c:tx>
          <c:spPr>
            <a:ln w="19050" cap="rnd">
              <a:noFill/>
              <a:round/>
            </a:ln>
            <a:effectLst/>
          </c:spPr>
          <c:marker>
            <c:symbol val="circle"/>
            <c:size val="5"/>
            <c:spPr>
              <a:solidFill>
                <a:schemeClr val="accent4"/>
              </a:solidFill>
              <a:ln w="9525">
                <a:solidFill>
                  <a:schemeClr val="accent4"/>
                </a:solidFill>
              </a:ln>
              <a:effectLst/>
            </c:spPr>
          </c:marker>
          <c:xVal>
            <c:numRef>
              <c:f>'1900-2016 (2)'!$O$2:$O$118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(2)'!$S$2:$S$118</c:f>
              <c:numCache>
                <c:formatCode>0.00</c:formatCode>
                <c:ptCount val="117"/>
                <c:pt idx="0">
                  <c:v>0.37235772357723579</c:v>
                </c:pt>
                <c:pt idx="1">
                  <c:v>0.37940379403794039</c:v>
                </c:pt>
                <c:pt idx="2">
                  <c:v>0.39403794037940382</c:v>
                </c:pt>
                <c:pt idx="3">
                  <c:v>0.41138211382113826</c:v>
                </c:pt>
                <c:pt idx="4">
                  <c:v>0.44363143631436314</c:v>
                </c:pt>
                <c:pt idx="5">
                  <c:v>0.43875338753387533</c:v>
                </c:pt>
                <c:pt idx="6">
                  <c:v>0.41788617886178858</c:v>
                </c:pt>
                <c:pt idx="7">
                  <c:v>0.45149051490514902</c:v>
                </c:pt>
                <c:pt idx="8">
                  <c:v>0.41192411924119243</c:v>
                </c:pt>
                <c:pt idx="9">
                  <c:v>0.41463414634146339</c:v>
                </c:pt>
                <c:pt idx="10">
                  <c:v>0.43062330623306233</c:v>
                </c:pt>
                <c:pt idx="11">
                  <c:v>0.42384823848238484</c:v>
                </c:pt>
                <c:pt idx="12">
                  <c:v>0.4300813008130081</c:v>
                </c:pt>
                <c:pt idx="13">
                  <c:v>0.41897018970189698</c:v>
                </c:pt>
                <c:pt idx="14">
                  <c:v>0.4287262872628726</c:v>
                </c:pt>
                <c:pt idx="15">
                  <c:v>0.44417344173441736</c:v>
                </c:pt>
                <c:pt idx="16">
                  <c:v>0.45311653116531164</c:v>
                </c:pt>
                <c:pt idx="17">
                  <c:v>0.46043360433604336</c:v>
                </c:pt>
                <c:pt idx="18">
                  <c:v>0.46504065040650405</c:v>
                </c:pt>
                <c:pt idx="19">
                  <c:v>0.40081300813008131</c:v>
                </c:pt>
                <c:pt idx="20">
                  <c:v>0.43252032520325201</c:v>
                </c:pt>
                <c:pt idx="21">
                  <c:v>0.42330623306233062</c:v>
                </c:pt>
                <c:pt idx="22">
                  <c:v>0.44715447154471544</c:v>
                </c:pt>
                <c:pt idx="23">
                  <c:v>0.47154471544715448</c:v>
                </c:pt>
                <c:pt idx="24">
                  <c:v>0.47615176151761512</c:v>
                </c:pt>
                <c:pt idx="25">
                  <c:v>0.50081300813008134</c:v>
                </c:pt>
                <c:pt idx="26">
                  <c:v>0.53821138211382114</c:v>
                </c:pt>
                <c:pt idx="27">
                  <c:v>0.52926829268292686</c:v>
                </c:pt>
                <c:pt idx="28">
                  <c:v>0.56287262872628718</c:v>
                </c:pt>
                <c:pt idx="29">
                  <c:v>0.57235772357723569</c:v>
                </c:pt>
                <c:pt idx="30">
                  <c:v>0.58048780487804874</c:v>
                </c:pt>
                <c:pt idx="31">
                  <c:v>0.57831978319783195</c:v>
                </c:pt>
                <c:pt idx="32">
                  <c:v>0.60731707317073169</c:v>
                </c:pt>
                <c:pt idx="33">
                  <c:v>0.61788617886178865</c:v>
                </c:pt>
                <c:pt idx="34">
                  <c:v>0.65121951219512197</c:v>
                </c:pt>
                <c:pt idx="35">
                  <c:v>0.66504065040650406</c:v>
                </c:pt>
                <c:pt idx="36">
                  <c:v>0.72249322493224943</c:v>
                </c:pt>
                <c:pt idx="37">
                  <c:v>0.72872628726287259</c:v>
                </c:pt>
                <c:pt idx="38">
                  <c:v>0.73089430894308938</c:v>
                </c:pt>
                <c:pt idx="39">
                  <c:v>0.74661246612466126</c:v>
                </c:pt>
                <c:pt idx="40">
                  <c:v>0.79268292682926833</c:v>
                </c:pt>
                <c:pt idx="41">
                  <c:v>0.78617886178861796</c:v>
                </c:pt>
                <c:pt idx="42">
                  <c:v>0.79918699186991859</c:v>
                </c:pt>
                <c:pt idx="43">
                  <c:v>0.86070460704607055</c:v>
                </c:pt>
                <c:pt idx="44">
                  <c:v>0.85257452574525749</c:v>
                </c:pt>
                <c:pt idx="45">
                  <c:v>0.86802168021680215</c:v>
                </c:pt>
                <c:pt idx="46">
                  <c:v>0.83062330623306235</c:v>
                </c:pt>
                <c:pt idx="47">
                  <c:v>0.87018970189701905</c:v>
                </c:pt>
                <c:pt idx="48">
                  <c:v>0.87452574525745252</c:v>
                </c:pt>
                <c:pt idx="49">
                  <c:v>0.94525745257452576</c:v>
                </c:pt>
                <c:pt idx="50">
                  <c:v>0.96341463414634143</c:v>
                </c:pt>
                <c:pt idx="51">
                  <c:v>0.96449864498644977</c:v>
                </c:pt>
                <c:pt idx="52">
                  <c:v>0.96639566395663967</c:v>
                </c:pt>
                <c:pt idx="53">
                  <c:v>0.97669376693766929</c:v>
                </c:pt>
                <c:pt idx="54">
                  <c:v>0.9417344173441734</c:v>
                </c:pt>
                <c:pt idx="55">
                  <c:v>0.96422764227642277</c:v>
                </c:pt>
                <c:pt idx="56">
                  <c:v>0.97669376693766929</c:v>
                </c:pt>
                <c:pt idx="57">
                  <c:v>0.99972899728997289</c:v>
                </c:pt>
                <c:pt idx="58">
                  <c:v>0.99647696476964764</c:v>
                </c:pt>
                <c:pt idx="59">
                  <c:v>0.98428184281842812</c:v>
                </c:pt>
                <c:pt idx="60">
                  <c:v>1</c:v>
                </c:pt>
                <c:pt idx="61">
                  <c:v>1.0037940379403794</c:v>
                </c:pt>
                <c:pt idx="62">
                  <c:v>1.0037940379403794</c:v>
                </c:pt>
                <c:pt idx="63">
                  <c:v>1.0176151761517616</c:v>
                </c:pt>
                <c:pt idx="64">
                  <c:v>0.99214092140921417</c:v>
                </c:pt>
                <c:pt idx="65">
                  <c:v>0.99728997289972898</c:v>
                </c:pt>
                <c:pt idx="66">
                  <c:v>1.0073170731707317</c:v>
                </c:pt>
                <c:pt idx="67">
                  <c:v>0.98997289972899727</c:v>
                </c:pt>
                <c:pt idx="68">
                  <c:v>1.0121951219512195</c:v>
                </c:pt>
                <c:pt idx="69">
                  <c:v>0.99485094850948519</c:v>
                </c:pt>
                <c:pt idx="70">
                  <c:v>0.98102981029810299</c:v>
                </c:pt>
                <c:pt idx="71">
                  <c:v>0.97398373983739828</c:v>
                </c:pt>
                <c:pt idx="72">
                  <c:v>0.9788617886178862</c:v>
                </c:pt>
                <c:pt idx="73">
                  <c:v>0.97073170731707314</c:v>
                </c:pt>
                <c:pt idx="74">
                  <c:v>0.93766937669376693</c:v>
                </c:pt>
                <c:pt idx="75">
                  <c:v>0.90081300813008125</c:v>
                </c:pt>
                <c:pt idx="76">
                  <c:v>0.90162601626016259</c:v>
                </c:pt>
                <c:pt idx="77">
                  <c:v>0.88644986449864505</c:v>
                </c:pt>
                <c:pt idx="78">
                  <c:v>0.8902439024390244</c:v>
                </c:pt>
                <c:pt idx="79">
                  <c:v>0.88482384823848237</c:v>
                </c:pt>
                <c:pt idx="80">
                  <c:v>0.91056910569105687</c:v>
                </c:pt>
                <c:pt idx="81">
                  <c:v>0.8902439024390244</c:v>
                </c:pt>
                <c:pt idx="82">
                  <c:v>0.88401084010840103</c:v>
                </c:pt>
                <c:pt idx="83">
                  <c:v>0.89295392953929542</c:v>
                </c:pt>
                <c:pt idx="84">
                  <c:v>0.87913279132791322</c:v>
                </c:pt>
                <c:pt idx="85">
                  <c:v>0.87831978319783199</c:v>
                </c:pt>
                <c:pt idx="86">
                  <c:v>0.86395663956639568</c:v>
                </c:pt>
                <c:pt idx="87">
                  <c:v>0.8504065040650407</c:v>
                </c:pt>
                <c:pt idx="88">
                  <c:v>0.84796747967479669</c:v>
                </c:pt>
                <c:pt idx="89">
                  <c:v>0.80569105691056908</c:v>
                </c:pt>
                <c:pt idx="90">
                  <c:v>0.78455284552845528</c:v>
                </c:pt>
                <c:pt idx="91">
                  <c:v>0.77479674796747966</c:v>
                </c:pt>
                <c:pt idx="92">
                  <c:v>0.76260162601626014</c:v>
                </c:pt>
                <c:pt idx="93">
                  <c:v>0.78157181571815715</c:v>
                </c:pt>
                <c:pt idx="94">
                  <c:v>0.76233062330623313</c:v>
                </c:pt>
                <c:pt idx="95">
                  <c:v>0.76070460704607046</c:v>
                </c:pt>
                <c:pt idx="96">
                  <c:v>0.74905149051490505</c:v>
                </c:pt>
                <c:pt idx="97">
                  <c:v>0.73604336043360441</c:v>
                </c:pt>
                <c:pt idx="98">
                  <c:v>0.72682926829268291</c:v>
                </c:pt>
                <c:pt idx="99">
                  <c:v>0.72222222222222221</c:v>
                </c:pt>
                <c:pt idx="100">
                  <c:v>0.69810298102981039</c:v>
                </c:pt>
                <c:pt idx="101">
                  <c:v>0.67615176151761514</c:v>
                </c:pt>
                <c:pt idx="102">
                  <c:v>0.66287262872628727</c:v>
                </c:pt>
                <c:pt idx="103">
                  <c:v>0.64037940379403802</c:v>
                </c:pt>
                <c:pt idx="104">
                  <c:v>0.6005420054200542</c:v>
                </c:pt>
                <c:pt idx="105">
                  <c:v>0.58753387533875345</c:v>
                </c:pt>
                <c:pt idx="106">
                  <c:v>0.55691056910569103</c:v>
                </c:pt>
                <c:pt idx="107">
                  <c:v>0.53143631436314365</c:v>
                </c:pt>
                <c:pt idx="108">
                  <c:v>0.52059620596205958</c:v>
                </c:pt>
                <c:pt idx="109">
                  <c:v>0.4953929539295393</c:v>
                </c:pt>
                <c:pt idx="110">
                  <c:v>0.48536585365853657</c:v>
                </c:pt>
                <c:pt idx="111">
                  <c:v>0.47073170731707314</c:v>
                </c:pt>
                <c:pt idx="112">
                  <c:v>0.46205962059620598</c:v>
                </c:pt>
                <c:pt idx="113">
                  <c:v>0.4601626016260163</c:v>
                </c:pt>
                <c:pt idx="114">
                  <c:v>0.45257452574525747</c:v>
                </c:pt>
                <c:pt idx="115">
                  <c:v>0.45663956639566394</c:v>
                </c:pt>
                <c:pt idx="116">
                  <c:v>0.44850948509485095</c:v>
                </c:pt>
              </c:numCache>
            </c:numRef>
          </c:yVal>
          <c:smooth val="0"/>
          <c:extLst xmlns:c16r2="http://schemas.microsoft.com/office/drawing/2015/06/chart">
            <c:ext xmlns:c16="http://schemas.microsoft.com/office/drawing/2014/chart" uri="{C3380CC4-5D6E-409C-BE32-E72D297353CC}">
              <c16:uniqueId val="{00000003-7778-43F8-8B0B-9795E5242506}"/>
            </c:ext>
          </c:extLst>
        </c:ser>
        <c:ser>
          <c:idx val="4"/>
          <c:order val="4"/>
          <c:tx>
            <c:strRef>
              <c:f>'1900-2016 (2)'!$T$1</c:f>
              <c:strCache>
                <c:ptCount val="1"/>
                <c:pt idx="0">
                  <c:v>Intracranial lesions of vascular origin </c:v>
                </c:pt>
              </c:strCache>
            </c:strRef>
          </c:tx>
          <c:spPr>
            <a:ln w="19050" cap="rnd">
              <a:noFill/>
              <a:round/>
            </a:ln>
            <a:effectLst/>
          </c:spPr>
          <c:marker>
            <c:symbol val="circle"/>
            <c:size val="5"/>
            <c:spPr>
              <a:solidFill>
                <a:schemeClr val="accent5"/>
              </a:solidFill>
              <a:ln w="9525">
                <a:solidFill>
                  <a:schemeClr val="accent5"/>
                </a:solidFill>
              </a:ln>
              <a:effectLst/>
            </c:spPr>
          </c:marker>
          <c:xVal>
            <c:numRef>
              <c:f>'1900-2016 (2)'!$O$2:$O$118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(2)'!$T$2:$T$118</c:f>
              <c:numCache>
                <c:formatCode>0.00</c:formatCode>
                <c:ptCount val="117"/>
                <c:pt idx="0">
                  <c:v>0.98981481481481481</c:v>
                </c:pt>
                <c:pt idx="1">
                  <c:v>0.98981481481481481</c:v>
                </c:pt>
                <c:pt idx="2">
                  <c:v>0.96203703703703713</c:v>
                </c:pt>
                <c:pt idx="3">
                  <c:v>0.97407407407407409</c:v>
                </c:pt>
                <c:pt idx="4">
                  <c:v>1.0055555555555555</c:v>
                </c:pt>
                <c:pt idx="5">
                  <c:v>0.98055555555555562</c:v>
                </c:pt>
                <c:pt idx="6">
                  <c:v>0.91296296296296287</c:v>
                </c:pt>
                <c:pt idx="7">
                  <c:v>0.96759259259259256</c:v>
                </c:pt>
                <c:pt idx="8">
                  <c:v>0.88518518518518519</c:v>
                </c:pt>
                <c:pt idx="9">
                  <c:v>0.8842592592592593</c:v>
                </c:pt>
                <c:pt idx="10">
                  <c:v>0.88703703703703696</c:v>
                </c:pt>
                <c:pt idx="11">
                  <c:v>0.85</c:v>
                </c:pt>
                <c:pt idx="12">
                  <c:v>0.85092592592592597</c:v>
                </c:pt>
                <c:pt idx="13">
                  <c:v>0.84351851851851845</c:v>
                </c:pt>
                <c:pt idx="14">
                  <c:v>0.86666666666666659</c:v>
                </c:pt>
                <c:pt idx="15">
                  <c:v>0.875</c:v>
                </c:pt>
                <c:pt idx="16">
                  <c:v>0.87685185185185188</c:v>
                </c:pt>
                <c:pt idx="17">
                  <c:v>0.88796296296296306</c:v>
                </c:pt>
                <c:pt idx="18">
                  <c:v>0.87037037037037035</c:v>
                </c:pt>
                <c:pt idx="19">
                  <c:v>0.83240740740740748</c:v>
                </c:pt>
                <c:pt idx="20">
                  <c:v>0.86111111111111116</c:v>
                </c:pt>
                <c:pt idx="21">
                  <c:v>0.82592592592592595</c:v>
                </c:pt>
                <c:pt idx="22">
                  <c:v>0.85277777777777775</c:v>
                </c:pt>
                <c:pt idx="23">
                  <c:v>0.88611111111111118</c:v>
                </c:pt>
                <c:pt idx="24">
                  <c:v>0.9</c:v>
                </c:pt>
                <c:pt idx="25">
                  <c:v>0.82870370370370372</c:v>
                </c:pt>
                <c:pt idx="26">
                  <c:v>0.84537037037037033</c:v>
                </c:pt>
                <c:pt idx="27">
                  <c:v>0.81574074074074066</c:v>
                </c:pt>
                <c:pt idx="28">
                  <c:v>0.85185185185185186</c:v>
                </c:pt>
                <c:pt idx="29">
                  <c:v>0.84074074074074068</c:v>
                </c:pt>
                <c:pt idx="30">
                  <c:v>0.82407407407407407</c:v>
                </c:pt>
                <c:pt idx="31">
                  <c:v>0.8037037037037037</c:v>
                </c:pt>
                <c:pt idx="32">
                  <c:v>0.81018518518518523</c:v>
                </c:pt>
                <c:pt idx="33">
                  <c:v>0.77870370370370368</c:v>
                </c:pt>
                <c:pt idx="34">
                  <c:v>0.79166666666666663</c:v>
                </c:pt>
                <c:pt idx="35">
                  <c:v>0.79351851851851851</c:v>
                </c:pt>
                <c:pt idx="36">
                  <c:v>0.84259259259259256</c:v>
                </c:pt>
                <c:pt idx="37">
                  <c:v>0.80277777777777781</c:v>
                </c:pt>
                <c:pt idx="38">
                  <c:v>0.79537037037037039</c:v>
                </c:pt>
                <c:pt idx="39">
                  <c:v>0.81296296296296289</c:v>
                </c:pt>
                <c:pt idx="40">
                  <c:v>0.84166666666666667</c:v>
                </c:pt>
                <c:pt idx="41">
                  <c:v>0.82499999999999996</c:v>
                </c:pt>
                <c:pt idx="42">
                  <c:v>0.83425925925925926</c:v>
                </c:pt>
                <c:pt idx="43">
                  <c:v>0.87777777777777777</c:v>
                </c:pt>
                <c:pt idx="44">
                  <c:v>0.8657407407407407</c:v>
                </c:pt>
                <c:pt idx="45">
                  <c:v>0.90277777777777779</c:v>
                </c:pt>
                <c:pt idx="46">
                  <c:v>0.8305555555555556</c:v>
                </c:pt>
                <c:pt idx="47">
                  <c:v>0.84629629629629632</c:v>
                </c:pt>
                <c:pt idx="48">
                  <c:v>0.8305555555555556</c:v>
                </c:pt>
                <c:pt idx="49">
                  <c:v>0.93425925925925934</c:v>
                </c:pt>
                <c:pt idx="50">
                  <c:v>0.96296296296296291</c:v>
                </c:pt>
                <c:pt idx="51">
                  <c:v>0.98796296296296304</c:v>
                </c:pt>
                <c:pt idx="52">
                  <c:v>0.98888888888888882</c:v>
                </c:pt>
                <c:pt idx="53">
                  <c:v>0.99351851851851847</c:v>
                </c:pt>
                <c:pt idx="54">
                  <c:v>0.9638888888888888</c:v>
                </c:pt>
                <c:pt idx="55">
                  <c:v>0.98148148148148151</c:v>
                </c:pt>
                <c:pt idx="56">
                  <c:v>0.98425925925925928</c:v>
                </c:pt>
                <c:pt idx="57">
                  <c:v>1.0203703703703704</c:v>
                </c:pt>
                <c:pt idx="58">
                  <c:v>1.0194444444444444</c:v>
                </c:pt>
                <c:pt idx="59">
                  <c:v>1.0037037037037038</c:v>
                </c:pt>
                <c:pt idx="60">
                  <c:v>1</c:v>
                </c:pt>
                <c:pt idx="61">
                  <c:v>0.98425925925925928</c:v>
                </c:pt>
                <c:pt idx="62">
                  <c:v>0.98425925925925928</c:v>
                </c:pt>
                <c:pt idx="63">
                  <c:v>0.98796296296296304</c:v>
                </c:pt>
                <c:pt idx="64">
                  <c:v>0.96018518518518525</c:v>
                </c:pt>
                <c:pt idx="65">
                  <c:v>0.96203703703703713</c:v>
                </c:pt>
                <c:pt idx="66">
                  <c:v>0.96944444444444444</c:v>
                </c:pt>
                <c:pt idx="67">
                  <c:v>0.94814814814814818</c:v>
                </c:pt>
                <c:pt idx="68">
                  <c:v>0.98148148148148151</c:v>
                </c:pt>
                <c:pt idx="69">
                  <c:v>0.95277777777777783</c:v>
                </c:pt>
                <c:pt idx="70">
                  <c:v>0.94351851851851853</c:v>
                </c:pt>
                <c:pt idx="71">
                  <c:v>0.93611111111111101</c:v>
                </c:pt>
                <c:pt idx="72">
                  <c:v>0.94351851851851853</c:v>
                </c:pt>
                <c:pt idx="73">
                  <c:v>0.93888888888888899</c:v>
                </c:pt>
                <c:pt idx="74">
                  <c:v>0.9</c:v>
                </c:pt>
                <c:pt idx="75">
                  <c:v>0.83425925925925926</c:v>
                </c:pt>
                <c:pt idx="76">
                  <c:v>0.80277777777777781</c:v>
                </c:pt>
                <c:pt idx="77">
                  <c:v>0.76666666666666661</c:v>
                </c:pt>
                <c:pt idx="78">
                  <c:v>0.7324074074074074</c:v>
                </c:pt>
                <c:pt idx="79">
                  <c:v>0.69907407407407407</c:v>
                </c:pt>
                <c:pt idx="80">
                  <c:v>0.69537037037037031</c:v>
                </c:pt>
                <c:pt idx="81">
                  <c:v>0.66018518518518521</c:v>
                </c:pt>
                <c:pt idx="82">
                  <c:v>0.63055555555555554</c:v>
                </c:pt>
                <c:pt idx="83">
                  <c:v>0.61666666666666659</c:v>
                </c:pt>
                <c:pt idx="84">
                  <c:v>0.60555555555555562</c:v>
                </c:pt>
                <c:pt idx="85">
                  <c:v>0.59537037037037033</c:v>
                </c:pt>
                <c:pt idx="86">
                  <c:v>0.57685185185185184</c:v>
                </c:pt>
                <c:pt idx="87">
                  <c:v>0.57222222222222219</c:v>
                </c:pt>
                <c:pt idx="88">
                  <c:v>0.57037037037037042</c:v>
                </c:pt>
                <c:pt idx="89">
                  <c:v>0.54629629629629628</c:v>
                </c:pt>
                <c:pt idx="90">
                  <c:v>0.53611111111111109</c:v>
                </c:pt>
                <c:pt idx="91">
                  <c:v>0.52685185185185179</c:v>
                </c:pt>
                <c:pt idx="92">
                  <c:v>0.52222222222222225</c:v>
                </c:pt>
                <c:pt idx="93">
                  <c:v>0.53888888888888886</c:v>
                </c:pt>
                <c:pt idx="94">
                  <c:v>0.54537037037037039</c:v>
                </c:pt>
                <c:pt idx="95">
                  <c:v>0.55648148148148147</c:v>
                </c:pt>
                <c:pt idx="96">
                  <c:v>0.55833333333333335</c:v>
                </c:pt>
                <c:pt idx="97">
                  <c:v>0.55277777777777781</c:v>
                </c:pt>
                <c:pt idx="98">
                  <c:v>0.54259259259259263</c:v>
                </c:pt>
                <c:pt idx="99">
                  <c:v>0.57037037037037042</c:v>
                </c:pt>
                <c:pt idx="100">
                  <c:v>0.56388888888888888</c:v>
                </c:pt>
                <c:pt idx="101">
                  <c:v>0.54074074074074074</c:v>
                </c:pt>
                <c:pt idx="102">
                  <c:v>0.52962962962962967</c:v>
                </c:pt>
                <c:pt idx="103">
                  <c:v>0.50555555555555554</c:v>
                </c:pt>
                <c:pt idx="104">
                  <c:v>0.47407407407407409</c:v>
                </c:pt>
                <c:pt idx="105">
                  <c:v>0.44444444444444442</c:v>
                </c:pt>
                <c:pt idx="106">
                  <c:v>0.4148148148148148</c:v>
                </c:pt>
                <c:pt idx="107">
                  <c:v>0.40277777777777779</c:v>
                </c:pt>
                <c:pt idx="108">
                  <c:v>0.41388888888888892</c:v>
                </c:pt>
                <c:pt idx="109">
                  <c:v>0.39537037037037037</c:v>
                </c:pt>
                <c:pt idx="110">
                  <c:v>0.39074074074074078</c:v>
                </c:pt>
                <c:pt idx="111">
                  <c:v>0.39351851851851855</c:v>
                </c:pt>
                <c:pt idx="112">
                  <c:v>0.38425925925925924</c:v>
                </c:pt>
                <c:pt idx="113">
                  <c:v>0.38981481481481484</c:v>
                </c:pt>
                <c:pt idx="114">
                  <c:v>0.375</c:v>
                </c:pt>
                <c:pt idx="115">
                  <c:v>0.4</c:v>
                </c:pt>
                <c:pt idx="116">
                  <c:v>0.43888888888888888</c:v>
                </c:pt>
              </c:numCache>
            </c:numRef>
          </c:yVal>
          <c:smooth val="0"/>
          <c:extLst xmlns:c16r2="http://schemas.microsoft.com/office/drawing/2015/06/chart">
            <c:ext xmlns:c16="http://schemas.microsoft.com/office/drawing/2014/chart" uri="{C3380CC4-5D6E-409C-BE32-E72D297353CC}">
              <c16:uniqueId val="{00000004-7778-43F8-8B0B-9795E5242506}"/>
            </c:ext>
          </c:extLst>
        </c:ser>
        <c:ser>
          <c:idx val="5"/>
          <c:order val="5"/>
          <c:tx>
            <c:strRef>
              <c:f>'1900-2016 (2)'!$U$1</c:f>
              <c:strCache>
                <c:ptCount val="1"/>
                <c:pt idx="0">
                  <c:v>Nephritis (all forms) </c:v>
                </c:pt>
              </c:strCache>
            </c:strRef>
          </c:tx>
          <c:spPr>
            <a:ln w="19050" cap="rnd">
              <a:noFill/>
              <a:round/>
            </a:ln>
            <a:effectLst/>
          </c:spPr>
          <c:marker>
            <c:symbol val="circle"/>
            <c:size val="5"/>
            <c:spPr>
              <a:solidFill>
                <a:schemeClr val="accent6"/>
              </a:solidFill>
              <a:ln w="9525">
                <a:solidFill>
                  <a:schemeClr val="accent6"/>
                </a:solidFill>
              </a:ln>
              <a:effectLst/>
            </c:spPr>
          </c:marker>
          <c:xVal>
            <c:numRef>
              <c:f>'1900-2016 (2)'!$O$2:$O$118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(2)'!$U$2:$U$118</c:f>
              <c:numCache>
                <c:formatCode>0.00</c:formatCode>
                <c:ptCount val="117"/>
                <c:pt idx="0">
                  <c:v>13.223880597014924</c:v>
                </c:pt>
                <c:pt idx="1">
                  <c:v>13.417910447761194</c:v>
                </c:pt>
                <c:pt idx="2">
                  <c:v>13.522388059701491</c:v>
                </c:pt>
                <c:pt idx="3">
                  <c:v>14.373134328358208</c:v>
                </c:pt>
                <c:pt idx="4">
                  <c:v>15.283582089552239</c:v>
                </c:pt>
                <c:pt idx="5">
                  <c:v>15.104477611940299</c:v>
                </c:pt>
                <c:pt idx="6">
                  <c:v>14.313432835820896</c:v>
                </c:pt>
                <c:pt idx="7">
                  <c:v>15.059701492537314</c:v>
                </c:pt>
                <c:pt idx="8">
                  <c:v>13.582089552238806</c:v>
                </c:pt>
                <c:pt idx="9">
                  <c:v>13.805970149253731</c:v>
                </c:pt>
                <c:pt idx="10">
                  <c:v>14.149253731343283</c:v>
                </c:pt>
                <c:pt idx="11">
                  <c:v>14.059701492537313</c:v>
                </c:pt>
                <c:pt idx="12">
                  <c:v>14.880597014925373</c:v>
                </c:pt>
                <c:pt idx="13">
                  <c:v>14.880597014925373</c:v>
                </c:pt>
                <c:pt idx="14">
                  <c:v>14.805970149253731</c:v>
                </c:pt>
                <c:pt idx="15">
                  <c:v>15.149253731343283</c:v>
                </c:pt>
                <c:pt idx="16">
                  <c:v>15.388059701492535</c:v>
                </c:pt>
                <c:pt idx="17">
                  <c:v>15.656716417910449</c:v>
                </c:pt>
                <c:pt idx="18">
                  <c:v>14.537313432835822</c:v>
                </c:pt>
                <c:pt idx="19">
                  <c:v>13.164179104477611</c:v>
                </c:pt>
                <c:pt idx="20">
                  <c:v>13.253731343283581</c:v>
                </c:pt>
                <c:pt idx="21">
                  <c:v>12.582089552238806</c:v>
                </c:pt>
                <c:pt idx="22">
                  <c:v>13.08955223880597</c:v>
                </c:pt>
                <c:pt idx="23">
                  <c:v>13.283582089552239</c:v>
                </c:pt>
                <c:pt idx="24">
                  <c:v>13.104477611940299</c:v>
                </c:pt>
                <c:pt idx="25">
                  <c:v>14.17910447761194</c:v>
                </c:pt>
                <c:pt idx="26">
                  <c:v>14.522388059701491</c:v>
                </c:pt>
                <c:pt idx="27">
                  <c:v>13.686567164179104</c:v>
                </c:pt>
                <c:pt idx="28">
                  <c:v>14.164179104477613</c:v>
                </c:pt>
                <c:pt idx="29">
                  <c:v>13.597014925373132</c:v>
                </c:pt>
                <c:pt idx="30">
                  <c:v>13.582089552238806</c:v>
                </c:pt>
                <c:pt idx="31">
                  <c:v>13.044776119402986</c:v>
                </c:pt>
                <c:pt idx="32">
                  <c:v>13.044776119402986</c:v>
                </c:pt>
                <c:pt idx="33">
                  <c:v>12.388059701492537</c:v>
                </c:pt>
                <c:pt idx="34">
                  <c:v>12.582089552238806</c:v>
                </c:pt>
                <c:pt idx="35">
                  <c:v>12.134328358208954</c:v>
                </c:pt>
                <c:pt idx="36">
                  <c:v>12.462686567164178</c:v>
                </c:pt>
                <c:pt idx="37">
                  <c:v>11.925373134328359</c:v>
                </c:pt>
                <c:pt idx="38">
                  <c:v>11.55223880597015</c:v>
                </c:pt>
                <c:pt idx="39">
                  <c:v>12.37313432835821</c:v>
                </c:pt>
                <c:pt idx="40">
                  <c:v>12.164179104477611</c:v>
                </c:pt>
                <c:pt idx="41">
                  <c:v>11.208955223880595</c:v>
                </c:pt>
                <c:pt idx="42">
                  <c:v>10.805970149253731</c:v>
                </c:pt>
                <c:pt idx="43">
                  <c:v>11.029850746268657</c:v>
                </c:pt>
                <c:pt idx="44">
                  <c:v>10.298507462686567</c:v>
                </c:pt>
                <c:pt idx="45">
                  <c:v>9.9253731343283587</c:v>
                </c:pt>
                <c:pt idx="46">
                  <c:v>8.7014925373134329</c:v>
                </c:pt>
                <c:pt idx="47">
                  <c:v>8.3582089552238799</c:v>
                </c:pt>
                <c:pt idx="48">
                  <c:v>7.91044776119403</c:v>
                </c:pt>
                <c:pt idx="49">
                  <c:v>2.5970149253731338</c:v>
                </c:pt>
                <c:pt idx="50">
                  <c:v>2.4477611940298503</c:v>
                </c:pt>
                <c:pt idx="51">
                  <c:v>2.1940298507462686</c:v>
                </c:pt>
                <c:pt idx="52">
                  <c:v>1.9850746268656716</c:v>
                </c:pt>
                <c:pt idx="53">
                  <c:v>0</c:v>
                </c:pt>
                <c:pt idx="54">
                  <c:v>1.5820895522388059</c:v>
                </c:pt>
                <c:pt idx="55">
                  <c:v>0</c:v>
                </c:pt>
                <c:pt idx="56">
                  <c:v>0</c:v>
                </c:pt>
                <c:pt idx="57">
                  <c:v>0</c:v>
                </c:pt>
                <c:pt idx="58">
                  <c:v>0</c:v>
                </c:pt>
                <c:pt idx="59">
                  <c:v>1.044776119402985</c:v>
                </c:pt>
                <c:pt idx="60">
                  <c:v>1</c:v>
                </c:pt>
                <c:pt idx="61">
                  <c:v>0.91044776119402981</c:v>
                </c:pt>
                <c:pt idx="62">
                  <c:v>0.91044776119402981</c:v>
                </c:pt>
                <c:pt idx="63">
                  <c:v>0.89552238805970152</c:v>
                </c:pt>
                <c:pt idx="64">
                  <c:v>0.86567164179104472</c:v>
                </c:pt>
                <c:pt idx="65">
                  <c:v>0.82089552238805963</c:v>
                </c:pt>
                <c:pt idx="66">
                  <c:v>0.79104477611940294</c:v>
                </c:pt>
                <c:pt idx="67">
                  <c:v>0.74626865671641784</c:v>
                </c:pt>
                <c:pt idx="68">
                  <c:v>0.70149253731343286</c:v>
                </c:pt>
                <c:pt idx="69">
                  <c:v>0.70149253731343286</c:v>
                </c:pt>
                <c:pt idx="70">
                  <c:v>0</c:v>
                </c:pt>
                <c:pt idx="71">
                  <c:v>0</c:v>
                </c:pt>
                <c:pt idx="72">
                  <c:v>0</c:v>
                </c:pt>
                <c:pt idx="73">
                  <c:v>0</c:v>
                </c:pt>
                <c:pt idx="74">
                  <c:v>0</c:v>
                </c:pt>
                <c:pt idx="75">
                  <c:v>0</c:v>
                </c:pt>
                <c:pt idx="76">
                  <c:v>0</c:v>
                </c:pt>
                <c:pt idx="77">
                  <c:v>0</c:v>
                </c:pt>
                <c:pt idx="78">
                  <c:v>0</c:v>
                </c:pt>
                <c:pt idx="79">
                  <c:v>1.044776119402985</c:v>
                </c:pt>
                <c:pt idx="80">
                  <c:v>1.1044776119402986</c:v>
                </c:pt>
                <c:pt idx="81">
                  <c:v>1.1194029850746268</c:v>
                </c:pt>
                <c:pt idx="82">
                  <c:v>1.164179104477612</c:v>
                </c:pt>
                <c:pt idx="83">
                  <c:v>1.208955223880597</c:v>
                </c:pt>
                <c:pt idx="84">
                  <c:v>1.2686567164179103</c:v>
                </c:pt>
                <c:pt idx="85">
                  <c:v>1.3432835820895521</c:v>
                </c:pt>
                <c:pt idx="86">
                  <c:v>1.3582089552238805</c:v>
                </c:pt>
                <c:pt idx="87">
                  <c:v>1.3582089552238805</c:v>
                </c:pt>
                <c:pt idx="88">
                  <c:v>1.3731343283582089</c:v>
                </c:pt>
                <c:pt idx="89">
                  <c:v>1.2835820895522387</c:v>
                </c:pt>
                <c:pt idx="90">
                  <c:v>1.2388059701492538</c:v>
                </c:pt>
                <c:pt idx="91">
                  <c:v>0</c:v>
                </c:pt>
                <c:pt idx="92">
                  <c:v>0</c:v>
                </c:pt>
                <c:pt idx="93">
                  <c:v>0</c:v>
                </c:pt>
                <c:pt idx="94">
                  <c:v>0</c:v>
                </c:pt>
                <c:pt idx="95">
                  <c:v>0</c:v>
                </c:pt>
                <c:pt idx="96">
                  <c:v>0</c:v>
                </c:pt>
                <c:pt idx="97">
                  <c:v>1.4179104477611939</c:v>
                </c:pt>
                <c:pt idx="98">
                  <c:v>1.4477611940298507</c:v>
                </c:pt>
                <c:pt idx="99">
                  <c:v>1.9402985074626866</c:v>
                </c:pt>
                <c:pt idx="100">
                  <c:v>2.0149253731343282</c:v>
                </c:pt>
                <c:pt idx="101">
                  <c:v>2.1044776119402986</c:v>
                </c:pt>
                <c:pt idx="102">
                  <c:v>2.1492537313432836</c:v>
                </c:pt>
                <c:pt idx="103">
                  <c:v>2.1940298507462686</c:v>
                </c:pt>
                <c:pt idx="104">
                  <c:v>2.1641791044776117</c:v>
                </c:pt>
                <c:pt idx="105">
                  <c:v>2.1940298507462686</c:v>
                </c:pt>
                <c:pt idx="106">
                  <c:v>2.2089552238805972</c:v>
                </c:pt>
                <c:pt idx="107">
                  <c:v>2.2238805970149254</c:v>
                </c:pt>
                <c:pt idx="108">
                  <c:v>2.2537313432835822</c:v>
                </c:pt>
                <c:pt idx="109">
                  <c:v>2.2537313432835822</c:v>
                </c:pt>
                <c:pt idx="110">
                  <c:v>2.2537313432835822</c:v>
                </c:pt>
                <c:pt idx="111">
                  <c:v>2</c:v>
                </c:pt>
                <c:pt idx="112">
                  <c:v>1.9552238805970148</c:v>
                </c:pt>
                <c:pt idx="113">
                  <c:v>1.9701492537313432</c:v>
                </c:pt>
                <c:pt idx="114">
                  <c:v>1.9701492537313432</c:v>
                </c:pt>
                <c:pt idx="115">
                  <c:v>2</c:v>
                </c:pt>
                <c:pt idx="116">
                  <c:v>2.0149253731343282</c:v>
                </c:pt>
              </c:numCache>
            </c:numRef>
          </c:yVal>
          <c:smooth val="0"/>
          <c:extLst xmlns:c16r2="http://schemas.microsoft.com/office/drawing/2015/06/chart">
            <c:ext xmlns:c16="http://schemas.microsoft.com/office/drawing/2014/chart" uri="{C3380CC4-5D6E-409C-BE32-E72D297353CC}">
              <c16:uniqueId val="{00000005-7778-43F8-8B0B-9795E5242506}"/>
            </c:ext>
          </c:extLst>
        </c:ser>
        <c:ser>
          <c:idx val="6"/>
          <c:order val="6"/>
          <c:tx>
            <c:strRef>
              <c:f>'1900-2016 (2)'!$V$1</c:f>
              <c:strCache>
                <c:ptCount val="1"/>
                <c:pt idx="0">
                  <c:v>Pneumonia (all forms) and influenza</c:v>
                </c:pt>
              </c:strCache>
            </c:strRef>
          </c:tx>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'1900-2016 (2)'!$O$2:$O$118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(2)'!$V$2:$V$118</c:f>
              <c:numCache>
                <c:formatCode>0.00</c:formatCode>
                <c:ptCount val="117"/>
                <c:pt idx="0">
                  <c:v>5.4209115281501346</c:v>
                </c:pt>
                <c:pt idx="1">
                  <c:v>5.2868632707774799</c:v>
                </c:pt>
                <c:pt idx="2">
                  <c:v>4.3243967828418235</c:v>
                </c:pt>
                <c:pt idx="3">
                  <c:v>4.5388739946380703</c:v>
                </c:pt>
                <c:pt idx="4">
                  <c:v>5.1501340482573728</c:v>
                </c:pt>
                <c:pt idx="5">
                  <c:v>4.5388739946380703</c:v>
                </c:pt>
                <c:pt idx="6">
                  <c:v>4.1903485254691697</c:v>
                </c:pt>
                <c:pt idx="7">
                  <c:v>4.8257372654155501</c:v>
                </c:pt>
                <c:pt idx="8">
                  <c:v>4.0455764075067027</c:v>
                </c:pt>
                <c:pt idx="9">
                  <c:v>3.9705093833780163</c:v>
                </c:pt>
                <c:pt idx="10">
                  <c:v>4.1796246648793574</c:v>
                </c:pt>
                <c:pt idx="11">
                  <c:v>3.8981233243967832</c:v>
                </c:pt>
                <c:pt idx="12">
                  <c:v>3.7104557640750673</c:v>
                </c:pt>
                <c:pt idx="13">
                  <c:v>3.7747989276139418</c:v>
                </c:pt>
                <c:pt idx="14">
                  <c:v>3.5495978552278826</c:v>
                </c:pt>
                <c:pt idx="15">
                  <c:v>3.9115281501340489</c:v>
                </c:pt>
                <c:pt idx="16">
                  <c:v>4.3780160857908852</c:v>
                </c:pt>
                <c:pt idx="17">
                  <c:v>4.4101876675603222</c:v>
                </c:pt>
                <c:pt idx="18">
                  <c:v>15.777479892761395</c:v>
                </c:pt>
                <c:pt idx="19">
                  <c:v>5.9785522788203762</c:v>
                </c:pt>
                <c:pt idx="20">
                  <c:v>5.5576407506702417</c:v>
                </c:pt>
                <c:pt idx="21">
                  <c:v>2.6461126005361932</c:v>
                </c:pt>
                <c:pt idx="22">
                  <c:v>3.5469168900804293</c:v>
                </c:pt>
                <c:pt idx="23">
                  <c:v>4.0670241286863273</c:v>
                </c:pt>
                <c:pt idx="24">
                  <c:v>3.088471849865952</c:v>
                </c:pt>
                <c:pt idx="25">
                  <c:v>3.2627345844504023</c:v>
                </c:pt>
                <c:pt idx="26">
                  <c:v>3.7989276139410189</c:v>
                </c:pt>
                <c:pt idx="27">
                  <c:v>2.7399463806970514</c:v>
                </c:pt>
                <c:pt idx="28">
                  <c:v>3.8203753351206435</c:v>
                </c:pt>
                <c:pt idx="29">
                  <c:v>3.9276139410187669</c:v>
                </c:pt>
                <c:pt idx="30">
                  <c:v>2.7479892761394105</c:v>
                </c:pt>
                <c:pt idx="31">
                  <c:v>2.8820375335120647</c:v>
                </c:pt>
                <c:pt idx="32">
                  <c:v>2.8766756032171585</c:v>
                </c:pt>
                <c:pt idx="33">
                  <c:v>2.5656836461126007</c:v>
                </c:pt>
                <c:pt idx="34">
                  <c:v>2.5978552278820377</c:v>
                </c:pt>
                <c:pt idx="35">
                  <c:v>2.7935656836461127</c:v>
                </c:pt>
                <c:pt idx="36">
                  <c:v>3.2064343163538873</c:v>
                </c:pt>
                <c:pt idx="37">
                  <c:v>3.080428954423593</c:v>
                </c:pt>
                <c:pt idx="38">
                  <c:v>2.1554959785522789</c:v>
                </c:pt>
                <c:pt idx="39">
                  <c:v>2.0294906166219842</c:v>
                </c:pt>
                <c:pt idx="40">
                  <c:v>1.8847184986595176</c:v>
                </c:pt>
                <c:pt idx="41">
                  <c:v>1.7104557640750671</c:v>
                </c:pt>
                <c:pt idx="42">
                  <c:v>1.4932975871313674</c:v>
                </c:pt>
                <c:pt idx="43">
                  <c:v>1.7989276139410189</c:v>
                </c:pt>
                <c:pt idx="44">
                  <c:v>1.6514745308310994</c:v>
                </c:pt>
                <c:pt idx="45">
                  <c:v>1.3833780160857909</c:v>
                </c:pt>
                <c:pt idx="46">
                  <c:v>1.1930294906166221</c:v>
                </c:pt>
                <c:pt idx="47">
                  <c:v>1.1554959785522789</c:v>
                </c:pt>
                <c:pt idx="48">
                  <c:v>1.0375335120643434</c:v>
                </c:pt>
                <c:pt idx="49">
                  <c:v>0.80428954423592502</c:v>
                </c:pt>
                <c:pt idx="50">
                  <c:v>0.83914209115281513</c:v>
                </c:pt>
                <c:pt idx="51">
                  <c:v>0.8418230563002681</c:v>
                </c:pt>
                <c:pt idx="52">
                  <c:v>0.79624664879356577</c:v>
                </c:pt>
                <c:pt idx="53">
                  <c:v>0.88471849865951746</c:v>
                </c:pt>
                <c:pt idx="54">
                  <c:v>0.68096514745308312</c:v>
                </c:pt>
                <c:pt idx="55">
                  <c:v>0.72654155495978556</c:v>
                </c:pt>
                <c:pt idx="56">
                  <c:v>0.7560321715817695</c:v>
                </c:pt>
                <c:pt idx="57">
                  <c:v>0.95978552278820373</c:v>
                </c:pt>
                <c:pt idx="58">
                  <c:v>0.88739946380697066</c:v>
                </c:pt>
                <c:pt idx="59">
                  <c:v>0.83646112600536193</c:v>
                </c:pt>
                <c:pt idx="60">
                  <c:v>1</c:v>
                </c:pt>
                <c:pt idx="61">
                  <c:v>0.86595174262734587</c:v>
                </c:pt>
                <c:pt idx="62">
                  <c:v>0.86595174262734587</c:v>
                </c:pt>
                <c:pt idx="63">
                  <c:v>1.0053619302949062</c:v>
                </c:pt>
                <c:pt idx="64">
                  <c:v>0.83378016085790896</c:v>
                </c:pt>
                <c:pt idx="65">
                  <c:v>0.85790884718498661</c:v>
                </c:pt>
                <c:pt idx="66">
                  <c:v>0.87131367292225204</c:v>
                </c:pt>
                <c:pt idx="67">
                  <c:v>0.77211796246648801</c:v>
                </c:pt>
                <c:pt idx="68">
                  <c:v>0.98927613941018766</c:v>
                </c:pt>
                <c:pt idx="69">
                  <c:v>0.90884718498659522</c:v>
                </c:pt>
                <c:pt idx="70">
                  <c:v>0.82841823056300268</c:v>
                </c:pt>
                <c:pt idx="71">
                  <c:v>0.74262734584450407</c:v>
                </c:pt>
                <c:pt idx="72">
                  <c:v>0.80160857908847183</c:v>
                </c:pt>
                <c:pt idx="73">
                  <c:v>0.79356568364611269</c:v>
                </c:pt>
                <c:pt idx="74">
                  <c:v>0.68900804289544237</c:v>
                </c:pt>
                <c:pt idx="75">
                  <c:v>0.69168900804289546</c:v>
                </c:pt>
                <c:pt idx="76">
                  <c:v>0.76139410187667567</c:v>
                </c:pt>
                <c:pt idx="77">
                  <c:v>0.62466487935656845</c:v>
                </c:pt>
                <c:pt idx="78">
                  <c:v>0.70509383378016088</c:v>
                </c:pt>
                <c:pt idx="79">
                  <c:v>0.53887399463806973</c:v>
                </c:pt>
                <c:pt idx="80">
                  <c:v>0.64611260053619313</c:v>
                </c:pt>
                <c:pt idx="81">
                  <c:v>0.62734584450402142</c:v>
                </c:pt>
                <c:pt idx="82">
                  <c:v>0.56568364611260058</c:v>
                </c:pt>
                <c:pt idx="83">
                  <c:v>0.64075067024128685</c:v>
                </c:pt>
                <c:pt idx="84">
                  <c:v>0.67024128686327078</c:v>
                </c:pt>
                <c:pt idx="85">
                  <c:v>0.76139410187667567</c:v>
                </c:pt>
                <c:pt idx="86">
                  <c:v>0.78016085790884726</c:v>
                </c:pt>
                <c:pt idx="87">
                  <c:v>0.76675603217158184</c:v>
                </c:pt>
                <c:pt idx="88">
                  <c:v>0.85254691689008055</c:v>
                </c:pt>
                <c:pt idx="89">
                  <c:v>0.83109919571045587</c:v>
                </c:pt>
                <c:pt idx="90">
                  <c:v>0.85790884718498661</c:v>
                </c:pt>
                <c:pt idx="91">
                  <c:v>0.82841823056300268</c:v>
                </c:pt>
                <c:pt idx="92">
                  <c:v>0.79624664879356577</c:v>
                </c:pt>
                <c:pt idx="93">
                  <c:v>0.86058981233243981</c:v>
                </c:pt>
                <c:pt idx="94">
                  <c:v>0.83914209115281513</c:v>
                </c:pt>
                <c:pt idx="95">
                  <c:v>0.84718498659517438</c:v>
                </c:pt>
                <c:pt idx="96">
                  <c:v>0.84718498659517438</c:v>
                </c:pt>
                <c:pt idx="97">
                  <c:v>0.86595174262734587</c:v>
                </c:pt>
                <c:pt idx="98">
                  <c:v>0.91152815013404831</c:v>
                </c:pt>
                <c:pt idx="99">
                  <c:v>0.63002680965147462</c:v>
                </c:pt>
                <c:pt idx="100">
                  <c:v>0.63538873994638068</c:v>
                </c:pt>
                <c:pt idx="101">
                  <c:v>0.59517426273458451</c:v>
                </c:pt>
                <c:pt idx="102">
                  <c:v>0.62198391420911536</c:v>
                </c:pt>
                <c:pt idx="103">
                  <c:v>0.60589812332439685</c:v>
                </c:pt>
                <c:pt idx="104">
                  <c:v>0.60589812332439685</c:v>
                </c:pt>
                <c:pt idx="105">
                  <c:v>0.64343163538874004</c:v>
                </c:pt>
                <c:pt idx="106">
                  <c:v>0.6327077747989277</c:v>
                </c:pt>
                <c:pt idx="107">
                  <c:v>0.61126005361930302</c:v>
                </c:pt>
                <c:pt idx="108">
                  <c:v>0.58981233243967834</c:v>
                </c:pt>
                <c:pt idx="109">
                  <c:v>0.56568364611260058</c:v>
                </c:pt>
                <c:pt idx="110">
                  <c:v>0.55764075067024133</c:v>
                </c:pt>
                <c:pt idx="111">
                  <c:v>0.58176943699731909</c:v>
                </c:pt>
                <c:pt idx="112">
                  <c:v>0.56836461126005366</c:v>
                </c:pt>
                <c:pt idx="113">
                  <c:v>0.56836461126005366</c:v>
                </c:pt>
                <c:pt idx="114">
                  <c:v>0.56032171581769441</c:v>
                </c:pt>
                <c:pt idx="115">
                  <c:v>0.57104557640750675</c:v>
                </c:pt>
                <c:pt idx="116">
                  <c:v>0.5630026809651475</c:v>
                </c:pt>
              </c:numCache>
            </c:numRef>
          </c:yVal>
          <c:smooth val="0"/>
          <c:extLst xmlns:c16r2="http://schemas.microsoft.com/office/drawing/2015/06/chart">
            <c:ext xmlns:c16="http://schemas.microsoft.com/office/drawing/2014/chart" uri="{C3380CC4-5D6E-409C-BE32-E72D297353CC}">
              <c16:uniqueId val="{00000006-7778-43F8-8B0B-9795E5242506}"/>
            </c:ext>
          </c:extLst>
        </c:ser>
        <c:ser>
          <c:idx val="7"/>
          <c:order val="7"/>
          <c:tx>
            <c:strRef>
              <c:f>'1900-2016 (2)'!$W$1</c:f>
              <c:strCache>
                <c:ptCount val="1"/>
                <c:pt idx="0">
                  <c:v>Diabetes mellitus</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'1900-2016 (2)'!$O$2:$O$118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(2)'!$W$2:$W$118</c:f>
              <c:numCache>
                <c:formatCode>0.00</c:formatCode>
                <c:ptCount val="117"/>
                <c:pt idx="22">
                  <c:v>1.095808383233533</c:v>
                </c:pt>
                <c:pt idx="32">
                  <c:v>1.3173652694610778</c:v>
                </c:pt>
                <c:pt idx="33">
                  <c:v>1.2814371257485029</c:v>
                </c:pt>
                <c:pt idx="34">
                  <c:v>1.3293413173652695</c:v>
                </c:pt>
                <c:pt idx="35">
                  <c:v>1.3353293413173655</c:v>
                </c:pt>
                <c:pt idx="36">
                  <c:v>1.4191616766467066</c:v>
                </c:pt>
                <c:pt idx="37">
                  <c:v>1.4191616766467066</c:v>
                </c:pt>
                <c:pt idx="38">
                  <c:v>1.4311377245508983</c:v>
                </c:pt>
                <c:pt idx="39">
                  <c:v>1.5269461077844313</c:v>
                </c:pt>
                <c:pt idx="40">
                  <c:v>1.5928143712574852</c:v>
                </c:pt>
                <c:pt idx="41">
                  <c:v>1.5209580838323353</c:v>
                </c:pt>
                <c:pt idx="42">
                  <c:v>1.5209580838323353</c:v>
                </c:pt>
                <c:pt idx="43">
                  <c:v>1.6227544910179643</c:v>
                </c:pt>
                <c:pt idx="44">
                  <c:v>1.5748502994011977</c:v>
                </c:pt>
                <c:pt idx="45">
                  <c:v>0</c:v>
                </c:pt>
                <c:pt idx="46">
                  <c:v>1.4850299401197606</c:v>
                </c:pt>
                <c:pt idx="47">
                  <c:v>1.5688622754491017</c:v>
                </c:pt>
                <c:pt idx="48">
                  <c:v>1.5808383233532934</c:v>
                </c:pt>
                <c:pt idx="49">
                  <c:v>1.0119760479041915</c:v>
                </c:pt>
                <c:pt idx="50">
                  <c:v>0.97005988023952094</c:v>
                </c:pt>
                <c:pt idx="51">
                  <c:v>0.9760479041916168</c:v>
                </c:pt>
                <c:pt idx="52">
                  <c:v>0.98203592814371254</c:v>
                </c:pt>
                <c:pt idx="53">
                  <c:v>0.9760479041916168</c:v>
                </c:pt>
                <c:pt idx="54">
                  <c:v>0.93413173652694614</c:v>
                </c:pt>
                <c:pt idx="55">
                  <c:v>0.92814371257485029</c:v>
                </c:pt>
                <c:pt idx="56">
                  <c:v>0.94011976047904189</c:v>
                </c:pt>
                <c:pt idx="57">
                  <c:v>0.95808383233532934</c:v>
                </c:pt>
                <c:pt idx="58">
                  <c:v>0.9520958083832336</c:v>
                </c:pt>
                <c:pt idx="59">
                  <c:v>0.9520958083832336</c:v>
                </c:pt>
                <c:pt idx="60">
                  <c:v>1</c:v>
                </c:pt>
                <c:pt idx="61">
                  <c:v>1.005988023952096</c:v>
                </c:pt>
                <c:pt idx="62">
                  <c:v>1.005988023952096</c:v>
                </c:pt>
                <c:pt idx="63">
                  <c:v>1.0299401197604789</c:v>
                </c:pt>
                <c:pt idx="64">
                  <c:v>1.0119760479041915</c:v>
                </c:pt>
                <c:pt idx="65">
                  <c:v>1.0239520958083834</c:v>
                </c:pt>
                <c:pt idx="66">
                  <c:v>1.0598802395209581</c:v>
                </c:pt>
                <c:pt idx="67">
                  <c:v>1.0658682634730541</c:v>
                </c:pt>
                <c:pt idx="68">
                  <c:v>1.1497005988023952</c:v>
                </c:pt>
                <c:pt idx="69">
                  <c:v>1.1437125748502996</c:v>
                </c:pt>
                <c:pt idx="70">
                  <c:v>1.1317365269461077</c:v>
                </c:pt>
                <c:pt idx="71">
                  <c:v>1.1077844311377245</c:v>
                </c:pt>
                <c:pt idx="72">
                  <c:v>1.1077844311377245</c:v>
                </c:pt>
                <c:pt idx="73">
                  <c:v>1.0838323353293415</c:v>
                </c:pt>
                <c:pt idx="74">
                  <c:v>1.0479041916167666</c:v>
                </c:pt>
                <c:pt idx="75">
                  <c:v>0.98203592814371254</c:v>
                </c:pt>
                <c:pt idx="76">
                  <c:v>0.9520958083832336</c:v>
                </c:pt>
                <c:pt idx="77">
                  <c:v>0.89820359281437134</c:v>
                </c:pt>
                <c:pt idx="78">
                  <c:v>0.91017964071856283</c:v>
                </c:pt>
                <c:pt idx="79">
                  <c:v>0.88622754491017974</c:v>
                </c:pt>
                <c:pt idx="80">
                  <c:v>0.92215568862275454</c:v>
                </c:pt>
                <c:pt idx="81">
                  <c:v>0.90419161676646709</c:v>
                </c:pt>
                <c:pt idx="82">
                  <c:v>0.89221556886227549</c:v>
                </c:pt>
                <c:pt idx="83">
                  <c:v>0.92814371257485029</c:v>
                </c:pt>
                <c:pt idx="84">
                  <c:v>0.91017964071856283</c:v>
                </c:pt>
                <c:pt idx="85">
                  <c:v>0.92814371257485029</c:v>
                </c:pt>
                <c:pt idx="86">
                  <c:v>0.92814371257485029</c:v>
                </c:pt>
                <c:pt idx="87">
                  <c:v>0.9520958083832336</c:v>
                </c:pt>
                <c:pt idx="88">
                  <c:v>0.9880239520958084</c:v>
                </c:pt>
                <c:pt idx="89">
                  <c:v>1.1377245508982037</c:v>
                </c:pt>
                <c:pt idx="90">
                  <c:v>1.1497005988023952</c:v>
                </c:pt>
                <c:pt idx="91">
                  <c:v>1.1616766467065869</c:v>
                </c:pt>
                <c:pt idx="92">
                  <c:v>1.1736526946107786</c:v>
                </c:pt>
                <c:pt idx="93">
                  <c:v>1.2514970059880239</c:v>
                </c:pt>
                <c:pt idx="94">
                  <c:v>1.3053892215568863</c:v>
                </c:pt>
                <c:pt idx="95">
                  <c:v>1.3532934131736529</c:v>
                </c:pt>
                <c:pt idx="96">
                  <c:v>1.3952095808383234</c:v>
                </c:pt>
                <c:pt idx="97">
                  <c:v>1.4011976047904191</c:v>
                </c:pt>
                <c:pt idx="98">
                  <c:v>1.437125748502994</c:v>
                </c:pt>
                <c:pt idx="99">
                  <c:v>1.4970059880239521</c:v>
                </c:pt>
                <c:pt idx="100">
                  <c:v>1.5029940119760481</c:v>
                </c:pt>
                <c:pt idx="101">
                  <c:v>1.5209580838323353</c:v>
                </c:pt>
                <c:pt idx="102">
                  <c:v>1.532934131736527</c:v>
                </c:pt>
                <c:pt idx="103">
                  <c:v>1.5269461077844313</c:v>
                </c:pt>
                <c:pt idx="104">
                  <c:v>1.4850299401197606</c:v>
                </c:pt>
                <c:pt idx="105">
                  <c:v>1.4910179640718562</c:v>
                </c:pt>
                <c:pt idx="106">
                  <c:v>1.4191616766467066</c:v>
                </c:pt>
                <c:pt idx="107">
                  <c:v>1.4251497005988025</c:v>
                </c:pt>
                <c:pt idx="108">
                  <c:v>1.5449101796407188</c:v>
                </c:pt>
                <c:pt idx="109">
                  <c:v>1.4491017964071857</c:v>
                </c:pt>
                <c:pt idx="110">
                  <c:v>1.5029940119760481</c:v>
                </c:pt>
                <c:pt idx="111">
                  <c:v>1.4790419161676647</c:v>
                </c:pt>
                <c:pt idx="112">
                  <c:v>1.4251497005988025</c:v>
                </c:pt>
                <c:pt idx="113">
                  <c:v>1.4071856287425151</c:v>
                </c:pt>
                <c:pt idx="114">
                  <c:v>1.5209580838323353</c:v>
                </c:pt>
                <c:pt idx="115">
                  <c:v>1.7604790419161676</c:v>
                </c:pt>
                <c:pt idx="116">
                  <c:v>1.8143712574850301</c:v>
                </c:pt>
              </c:numCache>
            </c:numRef>
          </c:yVal>
          <c:smooth val="0"/>
          <c:extLst xmlns:c16r2="http://schemas.microsoft.com/office/drawing/2015/06/chart">
            <c:ext xmlns:c16="http://schemas.microsoft.com/office/drawing/2014/chart" uri="{C3380CC4-5D6E-409C-BE32-E72D297353CC}">
              <c16:uniqueId val="{00000007-7778-43F8-8B0B-9795E5242506}"/>
            </c:ext>
          </c:extLst>
        </c:ser>
        <c:ser>
          <c:idx val="8"/>
          <c:order val="8"/>
          <c:tx>
            <c:strRef>
              <c:f>'1900-2016 (2)'!$X$1</c:f>
              <c:strCache>
                <c:ptCount val="1"/>
                <c:pt idx="0">
                  <c:v>Chronic obstructive pulmonary diseases</c:v>
                </c:pt>
              </c:strCache>
            </c:strRef>
          </c:tx>
          <c:spPr>
            <a:ln w="1905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'1900-2016 (2)'!$O$2:$O$118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(2)'!$X$2:$X$118</c:f>
              <c:numCache>
                <c:formatCode>0.00</c:formatCode>
                <c:ptCount val="117"/>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yVal>
          <c:smooth val="0"/>
          <c:extLst xmlns:c16r2="http://schemas.microsoft.com/office/drawing/2015/06/chart">
            <c:ext xmlns:c16="http://schemas.microsoft.com/office/drawing/2014/chart" uri="{C3380CC4-5D6E-409C-BE32-E72D297353CC}">
              <c16:uniqueId val="{00000008-7778-43F8-8B0B-9795E5242506}"/>
            </c:ext>
          </c:extLst>
        </c:ser>
        <c:ser>
          <c:idx val="9"/>
          <c:order val="9"/>
          <c:tx>
            <c:strRef>
              <c:f>'1900-2016 (2)'!$Y$1</c:f>
              <c:strCache>
                <c:ptCount val="1"/>
                <c:pt idx="0">
                  <c:v>Suicide</c:v>
                </c:pt>
              </c:strCache>
            </c:strRef>
          </c:tx>
          <c:spPr>
            <a:ln w="1905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'1900-2016 (2)'!$O$2:$O$118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(2)'!$Y$2:$Y$118</c:f>
              <c:numCache>
                <c:formatCode>0.00</c:formatCode>
                <c:ptCount val="117"/>
                <c:pt idx="58">
                  <c:v>1.0094339622641508</c:v>
                </c:pt>
                <c:pt idx="59">
                  <c:v>1</c:v>
                </c:pt>
                <c:pt idx="60">
                  <c:v>1</c:v>
                </c:pt>
                <c:pt idx="61">
                  <c:v>1.0283018867924529</c:v>
                </c:pt>
                <c:pt idx="62">
                  <c:v>1.0283018867924529</c:v>
                </c:pt>
                <c:pt idx="63">
                  <c:v>1.0377358490566038</c:v>
                </c:pt>
                <c:pt idx="64">
                  <c:v>1.0188679245283019</c:v>
                </c:pt>
                <c:pt idx="65">
                  <c:v>1.0471698113207548</c:v>
                </c:pt>
                <c:pt idx="66">
                  <c:v>1.0283018867924529</c:v>
                </c:pt>
                <c:pt idx="67">
                  <c:v>1.0188679245283019</c:v>
                </c:pt>
                <c:pt idx="68">
                  <c:v>1.0094339622641508</c:v>
                </c:pt>
                <c:pt idx="69">
                  <c:v>1.0471698113207548</c:v>
                </c:pt>
                <c:pt idx="70">
                  <c:v>0</c:v>
                </c:pt>
                <c:pt idx="71">
                  <c:v>0</c:v>
                </c:pt>
                <c:pt idx="72">
                  <c:v>0</c:v>
                </c:pt>
                <c:pt idx="73">
                  <c:v>0</c:v>
                </c:pt>
                <c:pt idx="74">
                  <c:v>0</c:v>
                </c:pt>
                <c:pt idx="75">
                  <c:v>1.1886792452830188</c:v>
                </c:pt>
                <c:pt idx="76">
                  <c:v>1.1603773584905661</c:v>
                </c:pt>
                <c:pt idx="77">
                  <c:v>1.2358490566037736</c:v>
                </c:pt>
                <c:pt idx="78">
                  <c:v>1.1603773584905661</c:v>
                </c:pt>
                <c:pt idx="79">
                  <c:v>1.1415094339622642</c:v>
                </c:pt>
                <c:pt idx="80">
                  <c:v>1.1226415094339623</c:v>
                </c:pt>
                <c:pt idx="81">
                  <c:v>1.1320754716981132</c:v>
                </c:pt>
                <c:pt idx="82">
                  <c:v>1.1509433962264151</c:v>
                </c:pt>
                <c:pt idx="83">
                  <c:v>1.1415094339622642</c:v>
                </c:pt>
                <c:pt idx="84">
                  <c:v>1.1698113207547169</c:v>
                </c:pt>
                <c:pt idx="85">
                  <c:v>1.1698113207547169</c:v>
                </c:pt>
                <c:pt idx="86">
                  <c:v>1.2169811320754718</c:v>
                </c:pt>
                <c:pt idx="87">
                  <c:v>1.1981132075471699</c:v>
                </c:pt>
                <c:pt idx="88">
                  <c:v>1.1698113207547169</c:v>
                </c:pt>
                <c:pt idx="89">
                  <c:v>1.1509433962264151</c:v>
                </c:pt>
                <c:pt idx="90">
                  <c:v>1.1698113207547169</c:v>
                </c:pt>
                <c:pt idx="91">
                  <c:v>1.1509433962264151</c:v>
                </c:pt>
                <c:pt idx="92">
                  <c:v>1.1320754716981132</c:v>
                </c:pt>
                <c:pt idx="93">
                  <c:v>1.1415094339622642</c:v>
                </c:pt>
                <c:pt idx="94">
                  <c:v>1.1320754716981132</c:v>
                </c:pt>
                <c:pt idx="95">
                  <c:v>1.1226415094339623</c:v>
                </c:pt>
                <c:pt idx="96">
                  <c:v>1.0943396226415094</c:v>
                </c:pt>
                <c:pt idx="97">
                  <c:v>1.0754716981132075</c:v>
                </c:pt>
                <c:pt idx="98">
                  <c:v>1.0660377358490567</c:v>
                </c:pt>
                <c:pt idx="99">
                  <c:v>0.99056603773584906</c:v>
                </c:pt>
                <c:pt idx="100">
                  <c:v>0.98113207547169823</c:v>
                </c:pt>
                <c:pt idx="101">
                  <c:v>1.0094339622641508</c:v>
                </c:pt>
                <c:pt idx="102">
                  <c:v>1.0377358490566038</c:v>
                </c:pt>
                <c:pt idx="103">
                  <c:v>1.0188679245283019</c:v>
                </c:pt>
                <c:pt idx="104">
                  <c:v>1.0377358490566038</c:v>
                </c:pt>
                <c:pt idx="105">
                  <c:v>1.0283018867924529</c:v>
                </c:pt>
                <c:pt idx="106">
                  <c:v>1.0377358490566038</c:v>
                </c:pt>
                <c:pt idx="107">
                  <c:v>1.0660377358490567</c:v>
                </c:pt>
                <c:pt idx="108">
                  <c:v>1.0943396226415094</c:v>
                </c:pt>
                <c:pt idx="109">
                  <c:v>1.1132075471698115</c:v>
                </c:pt>
                <c:pt idx="110">
                  <c:v>1.1415094339622642</c:v>
                </c:pt>
                <c:pt idx="111">
                  <c:v>1.1603773584905661</c:v>
                </c:pt>
                <c:pt idx="112">
                  <c:v>1.1886792452830188</c:v>
                </c:pt>
                <c:pt idx="113">
                  <c:v>1.1886792452830188</c:v>
                </c:pt>
                <c:pt idx="114">
                  <c:v>1.2264150943396226</c:v>
                </c:pt>
                <c:pt idx="115">
                  <c:v>1.2547169811320755</c:v>
                </c:pt>
                <c:pt idx="116">
                  <c:v>1.2358490566037736</c:v>
                </c:pt>
              </c:numCache>
            </c:numRef>
          </c:yVal>
          <c:smooth val="0"/>
          <c:extLst xmlns:c16r2="http://schemas.microsoft.com/office/drawing/2015/06/chart">
            <c:ext xmlns:c16="http://schemas.microsoft.com/office/drawing/2014/chart" uri="{C3380CC4-5D6E-409C-BE32-E72D297353CC}">
              <c16:uniqueId val="{00000009-7778-43F8-8B0B-9795E5242506}"/>
            </c:ext>
          </c:extLst>
        </c:ser>
        <c:ser>
          <c:idx val="10"/>
          <c:order val="10"/>
          <c:tx>
            <c:strRef>
              <c:f>'1900-2016 (2)'!$Z$1</c:f>
              <c:strCache>
                <c:ptCount val="1"/>
                <c:pt idx="0">
                  <c:v>Senility</c:v>
                </c:pt>
              </c:strCache>
            </c:strRef>
          </c:tx>
          <c:spPr>
            <a:ln w="1905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'1900-2016 (2)'!$O$2:$O$118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(2)'!$Z$2:$Z$118</c:f>
              <c:numCache>
                <c:formatCode>0.00</c:formatCode>
                <c:ptCount val="117"/>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numCache>
            </c:numRef>
          </c:yVal>
          <c:smooth val="0"/>
          <c:extLst xmlns:c16r2="http://schemas.microsoft.com/office/drawing/2015/06/chart">
            <c:ext xmlns:c16="http://schemas.microsoft.com/office/drawing/2014/chart" uri="{C3380CC4-5D6E-409C-BE32-E72D297353CC}">
              <c16:uniqueId val="{0000000A-7778-43F8-8B0B-9795E5242506}"/>
            </c:ext>
          </c:extLst>
        </c:ser>
        <c:dLbls>
          <c:showLegendKey val="0"/>
          <c:showVal val="0"/>
          <c:showCatName val="0"/>
          <c:showSerName val="0"/>
          <c:showPercent val="0"/>
          <c:showBubbleSize val="0"/>
        </c:dLbls>
        <c:axId val="215622784"/>
        <c:axId val="215623360"/>
      </c:scatterChart>
      <c:valAx>
        <c:axId val="2156227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5623360"/>
        <c:crosses val="autoZero"/>
        <c:crossBetween val="midCat"/>
      </c:valAx>
      <c:valAx>
        <c:axId val="21562336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5622784"/>
        <c:crosses val="autoZero"/>
        <c:crossBetween val="midCat"/>
      </c:valAx>
      <c:spPr>
        <a:noFill/>
        <a:ln>
          <a:noFill/>
        </a:ln>
        <a:effectLst/>
      </c:spPr>
    </c:plotArea>
    <c:legend>
      <c:legendPos val="b"/>
      <c:layout>
        <c:manualLayout>
          <c:xMode val="edge"/>
          <c:yMode val="edge"/>
          <c:x val="7.3565862920652331E-3"/>
          <c:y val="0.74125507038892879"/>
          <c:w val="0.99226154342959783"/>
          <c:h val="0.240096910963052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Causes of Death USA</a:t>
            </a:r>
          </a:p>
        </c:rich>
      </c:tx>
      <c:layout/>
      <c:overlay val="0"/>
      <c:spPr>
        <a:noFill/>
        <a:ln>
          <a:noFill/>
        </a:ln>
        <a:effectLst/>
      </c:spPr>
    </c:title>
    <c:autoTitleDeleted val="0"/>
    <c:plotArea>
      <c:layout/>
      <c:scatterChart>
        <c:scatterStyle val="lineMarker"/>
        <c:varyColors val="0"/>
        <c:ser>
          <c:idx val="0"/>
          <c:order val="0"/>
          <c:tx>
            <c:strRef>
              <c:f>'1900-2016 (2)'!$B$1</c:f>
              <c:strCache>
                <c:ptCount val="1"/>
                <c:pt idx="0">
                  <c:v>Accidents excluding motor-vehicle</c:v>
                </c:pt>
              </c:strCache>
            </c:strRef>
          </c:tx>
          <c:spPr>
            <a:ln w="25400" cap="rnd">
              <a:noFill/>
              <a:round/>
            </a:ln>
            <a:effectLst/>
          </c:spPr>
          <c:marker>
            <c:symbol val="circle"/>
            <c:size val="5"/>
            <c:spPr>
              <a:solidFill>
                <a:schemeClr val="accent1"/>
              </a:solidFill>
              <a:ln w="9525">
                <a:solidFill>
                  <a:schemeClr val="accent1"/>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(2)'!$B$2:$B$118</c:f>
              <c:numCache>
                <c:formatCode>0.0</c:formatCode>
                <c:ptCount val="117"/>
                <c:pt idx="0">
                  <c:v>72.3</c:v>
                </c:pt>
                <c:pt idx="1">
                  <c:v>83.8</c:v>
                </c:pt>
                <c:pt idx="2">
                  <c:v>72.5</c:v>
                </c:pt>
                <c:pt idx="3">
                  <c:v>81.400000000000006</c:v>
                </c:pt>
                <c:pt idx="4">
                  <c:v>85.4</c:v>
                </c:pt>
                <c:pt idx="5">
                  <c:v>81.3</c:v>
                </c:pt>
                <c:pt idx="6">
                  <c:v>94</c:v>
                </c:pt>
                <c:pt idx="7">
                  <c:v>94.1</c:v>
                </c:pt>
                <c:pt idx="8">
                  <c:v>82.1</c:v>
                </c:pt>
                <c:pt idx="9">
                  <c:v>78.7</c:v>
                </c:pt>
                <c:pt idx="10">
                  <c:v>82.7</c:v>
                </c:pt>
                <c:pt idx="11">
                  <c:v>82.3</c:v>
                </c:pt>
                <c:pt idx="12" formatCode="0.00">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pt idx="99" formatCode="General">
                  <c:v>35.299999999999997</c:v>
                </c:pt>
                <c:pt idx="100" formatCode="General">
                  <c:v>34.9</c:v>
                </c:pt>
                <c:pt idx="101" formatCode="General">
                  <c:v>35.700000000000003</c:v>
                </c:pt>
                <c:pt idx="102" formatCode="General">
                  <c:v>37.1</c:v>
                </c:pt>
                <c:pt idx="103" formatCode="General">
                  <c:v>37.6</c:v>
                </c:pt>
                <c:pt idx="104" formatCode="General">
                  <c:v>38.1</c:v>
                </c:pt>
                <c:pt idx="105" formatCode="General">
                  <c:v>39.5</c:v>
                </c:pt>
                <c:pt idx="106" formatCode="General">
                  <c:v>40.200000000000003</c:v>
                </c:pt>
                <c:pt idx="107" formatCode="General">
                  <c:v>40.4</c:v>
                </c:pt>
                <c:pt idx="108" formatCode="General">
                  <c:v>39.299999999999997</c:v>
                </c:pt>
                <c:pt idx="109" formatCode="General">
                  <c:v>37.5</c:v>
                </c:pt>
                <c:pt idx="110" formatCode="General">
                  <c:v>38</c:v>
                </c:pt>
                <c:pt idx="111" formatCode="General">
                  <c:v>37.9</c:v>
                </c:pt>
                <c:pt idx="112" formatCode="General">
                  <c:v>36.9</c:v>
                </c:pt>
                <c:pt idx="113" formatCode="General">
                  <c:v>36.200000000000003</c:v>
                </c:pt>
                <c:pt idx="114" formatCode="General">
                  <c:v>36.5</c:v>
                </c:pt>
                <c:pt idx="115" formatCode="General">
                  <c:v>37.6</c:v>
                </c:pt>
                <c:pt idx="116" formatCode="General">
                  <c:v>37.299999999999997</c:v>
                </c:pt>
              </c:numCache>
            </c:numRef>
          </c:yVal>
          <c:smooth val="0"/>
          <c:extLst xmlns:c16r2="http://schemas.microsoft.com/office/drawing/2015/06/chart">
            <c:ext xmlns:c16="http://schemas.microsoft.com/office/drawing/2014/chart" uri="{C3380CC4-5D6E-409C-BE32-E72D297353CC}">
              <c16:uniqueId val="{00000000-195D-425E-A015-AAE0F8BE7D43}"/>
            </c:ext>
          </c:extLst>
        </c:ser>
        <c:ser>
          <c:idx val="2"/>
          <c:order val="1"/>
          <c:tx>
            <c:strRef>
              <c:f>'1900-2016 (2)'!$D$1</c:f>
              <c:strCache>
                <c:ptCount val="1"/>
                <c:pt idx="0">
                  <c:v>Cancer and other malignant tumors </c:v>
                </c:pt>
              </c:strCache>
            </c:strRef>
          </c:tx>
          <c:spPr>
            <a:ln w="25400" cap="rnd">
              <a:noFill/>
              <a:round/>
            </a:ln>
            <a:effectLst/>
          </c:spPr>
          <c:marker>
            <c:symbol val="circle"/>
            <c:size val="5"/>
            <c:spPr>
              <a:solidFill>
                <a:schemeClr val="accent3"/>
              </a:solidFill>
              <a:ln w="9525">
                <a:solidFill>
                  <a:schemeClr val="accent3"/>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(2)'!$D$2:$D$118</c:f>
              <c:numCache>
                <c:formatCode>0.0</c:formatCode>
                <c:ptCount val="117"/>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formatCode="0.00">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formatCode="General">
                  <c:v>138.80000000000001</c:v>
                </c:pt>
                <c:pt idx="50" formatCode="General">
                  <c:v>139.80000000000001</c:v>
                </c:pt>
                <c:pt idx="51" formatCode="General">
                  <c:v>140.6</c:v>
                </c:pt>
                <c:pt idx="52" formatCode="General">
                  <c:v>143.30000000000001</c:v>
                </c:pt>
                <c:pt idx="53" formatCode="General">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pt idx="99" formatCode="General">
                  <c:v>200.8</c:v>
                </c:pt>
                <c:pt idx="100" formatCode="General">
                  <c:v>199.6</c:v>
                </c:pt>
                <c:pt idx="101" formatCode="General">
                  <c:v>196.5</c:v>
                </c:pt>
                <c:pt idx="102" formatCode="General">
                  <c:v>194.3</c:v>
                </c:pt>
                <c:pt idx="103" formatCode="General">
                  <c:v>190.9</c:v>
                </c:pt>
                <c:pt idx="104" formatCode="General">
                  <c:v>186.8</c:v>
                </c:pt>
                <c:pt idx="105" formatCode="General">
                  <c:v>185.1</c:v>
                </c:pt>
                <c:pt idx="106" formatCode="General">
                  <c:v>181.8</c:v>
                </c:pt>
                <c:pt idx="107" formatCode="General">
                  <c:v>179.3</c:v>
                </c:pt>
                <c:pt idx="108" formatCode="General">
                  <c:v>176.4</c:v>
                </c:pt>
                <c:pt idx="109" formatCode="General">
                  <c:v>173.5</c:v>
                </c:pt>
                <c:pt idx="110" formatCode="General">
                  <c:v>172.8</c:v>
                </c:pt>
                <c:pt idx="111" formatCode="General">
                  <c:v>169</c:v>
                </c:pt>
                <c:pt idx="112" formatCode="General">
                  <c:v>166.5</c:v>
                </c:pt>
                <c:pt idx="113" formatCode="General">
                  <c:v>163.19999999999999</c:v>
                </c:pt>
                <c:pt idx="114" formatCode="General">
                  <c:v>161.19999999999999</c:v>
                </c:pt>
                <c:pt idx="115" formatCode="General">
                  <c:v>158.5</c:v>
                </c:pt>
                <c:pt idx="116" formatCode="General">
                  <c:v>155.80000000000001</c:v>
                </c:pt>
              </c:numCache>
            </c:numRef>
          </c:yVal>
          <c:smooth val="0"/>
          <c:extLst xmlns:c16r2="http://schemas.microsoft.com/office/drawing/2015/06/chart">
            <c:ext xmlns:c16="http://schemas.microsoft.com/office/drawing/2014/chart" uri="{C3380CC4-5D6E-409C-BE32-E72D297353CC}">
              <c16:uniqueId val="{00000001-195D-425E-A015-AAE0F8BE7D43}"/>
            </c:ext>
          </c:extLst>
        </c:ser>
        <c:ser>
          <c:idx val="3"/>
          <c:order val="2"/>
          <c:tx>
            <c:strRef>
              <c:f>'1900-2016 (2)'!$E$1</c:f>
              <c:strCache>
                <c:ptCount val="1"/>
                <c:pt idx="0">
                  <c:v>Diseases of the heart </c:v>
                </c:pt>
              </c:strCache>
            </c:strRef>
          </c:tx>
          <c:spPr>
            <a:ln w="25400" cap="rnd">
              <a:noFill/>
              <a:round/>
            </a:ln>
            <a:effectLst/>
          </c:spPr>
          <c:marker>
            <c:symbol val="circle"/>
            <c:size val="5"/>
            <c:spPr>
              <a:solidFill>
                <a:schemeClr val="accent4"/>
              </a:solidFill>
              <a:ln w="9525">
                <a:solidFill>
                  <a:schemeClr val="accent4"/>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(2)'!$E$2:$E$118</c:f>
              <c:numCache>
                <c:formatCode>0.0</c:formatCode>
                <c:ptCount val="117"/>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formatCode="0.00">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formatCode="General">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formatCode="General">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pt idx="99" formatCode="General">
                  <c:v>266.5</c:v>
                </c:pt>
                <c:pt idx="100" formatCode="General">
                  <c:v>257.60000000000002</c:v>
                </c:pt>
                <c:pt idx="101" formatCode="General">
                  <c:v>249.5</c:v>
                </c:pt>
                <c:pt idx="102" formatCode="General">
                  <c:v>244.6</c:v>
                </c:pt>
                <c:pt idx="103" formatCode="General">
                  <c:v>236.3</c:v>
                </c:pt>
                <c:pt idx="104" formatCode="General">
                  <c:v>221.6</c:v>
                </c:pt>
                <c:pt idx="105" formatCode="General">
                  <c:v>216.8</c:v>
                </c:pt>
                <c:pt idx="106" formatCode="General">
                  <c:v>205.5</c:v>
                </c:pt>
                <c:pt idx="107" formatCode="General">
                  <c:v>196.1</c:v>
                </c:pt>
                <c:pt idx="108" formatCode="General">
                  <c:v>192.1</c:v>
                </c:pt>
                <c:pt idx="109" formatCode="General">
                  <c:v>182.8</c:v>
                </c:pt>
                <c:pt idx="110" formatCode="General">
                  <c:v>179.1</c:v>
                </c:pt>
                <c:pt idx="111" formatCode="General">
                  <c:v>173.7</c:v>
                </c:pt>
                <c:pt idx="112" formatCode="General">
                  <c:v>170.5</c:v>
                </c:pt>
                <c:pt idx="113" formatCode="General">
                  <c:v>169.8</c:v>
                </c:pt>
                <c:pt idx="114" formatCode="General">
                  <c:v>167</c:v>
                </c:pt>
                <c:pt idx="115" formatCode="General">
                  <c:v>168.5</c:v>
                </c:pt>
                <c:pt idx="116" formatCode="General">
                  <c:v>165.5</c:v>
                </c:pt>
              </c:numCache>
            </c:numRef>
          </c:yVal>
          <c:smooth val="0"/>
          <c:extLst xmlns:c16r2="http://schemas.microsoft.com/office/drawing/2015/06/chart">
            <c:ext xmlns:c16="http://schemas.microsoft.com/office/drawing/2014/chart" uri="{C3380CC4-5D6E-409C-BE32-E72D297353CC}">
              <c16:uniqueId val="{00000002-195D-425E-A015-AAE0F8BE7D43}"/>
            </c:ext>
          </c:extLst>
        </c:ser>
        <c:ser>
          <c:idx val="4"/>
          <c:order val="3"/>
          <c:tx>
            <c:strRef>
              <c:f>'1900-2016 (2)'!$F$1</c:f>
              <c:strCache>
                <c:ptCount val="1"/>
                <c:pt idx="0">
                  <c:v>Intracranial lesions of vascular origin </c:v>
                </c:pt>
              </c:strCache>
            </c:strRef>
          </c:tx>
          <c:spPr>
            <a:ln w="25400" cap="rnd">
              <a:noFill/>
              <a:round/>
            </a:ln>
            <a:effectLst/>
          </c:spPr>
          <c:marker>
            <c:symbol val="circle"/>
            <c:size val="5"/>
            <c:spPr>
              <a:solidFill>
                <a:schemeClr val="accent5"/>
              </a:solidFill>
              <a:ln w="9525">
                <a:solidFill>
                  <a:schemeClr val="accent5"/>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(2)'!$F$2:$F$118</c:f>
              <c:numCache>
                <c:formatCode>0.0</c:formatCode>
                <c:ptCount val="117"/>
                <c:pt idx="0">
                  <c:v>106.9</c:v>
                </c:pt>
                <c:pt idx="1">
                  <c:v>106.9</c:v>
                </c:pt>
                <c:pt idx="2">
                  <c:v>103.9</c:v>
                </c:pt>
                <c:pt idx="3">
                  <c:v>105.2</c:v>
                </c:pt>
                <c:pt idx="4">
                  <c:v>108.6</c:v>
                </c:pt>
                <c:pt idx="5">
                  <c:v>105.9</c:v>
                </c:pt>
                <c:pt idx="6">
                  <c:v>98.6</c:v>
                </c:pt>
                <c:pt idx="7">
                  <c:v>104.5</c:v>
                </c:pt>
                <c:pt idx="8">
                  <c:v>95.6</c:v>
                </c:pt>
                <c:pt idx="9">
                  <c:v>95.5</c:v>
                </c:pt>
                <c:pt idx="10">
                  <c:v>95.8</c:v>
                </c:pt>
                <c:pt idx="11">
                  <c:v>91.8</c:v>
                </c:pt>
                <c:pt idx="12" formatCode="0.00">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formatCode="General">
                  <c:v>104</c:v>
                </c:pt>
                <c:pt idx="51" formatCode="General">
                  <c:v>106.7</c:v>
                </c:pt>
                <c:pt idx="52" formatCode="General">
                  <c:v>106.8</c:v>
                </c:pt>
                <c:pt idx="53" formatCode="General">
                  <c:v>107.3</c:v>
                </c:pt>
                <c:pt idx="54" formatCode="General">
                  <c:v>104.1</c:v>
                </c:pt>
                <c:pt idx="55" formatCode="General">
                  <c:v>106</c:v>
                </c:pt>
                <c:pt idx="56" formatCode="General">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pt idx="99" formatCode="General">
                  <c:v>61.6</c:v>
                </c:pt>
                <c:pt idx="100" formatCode="General">
                  <c:v>60.9</c:v>
                </c:pt>
                <c:pt idx="101" formatCode="General">
                  <c:v>58.4</c:v>
                </c:pt>
                <c:pt idx="102" formatCode="General">
                  <c:v>57.2</c:v>
                </c:pt>
                <c:pt idx="103" formatCode="General">
                  <c:v>54.6</c:v>
                </c:pt>
                <c:pt idx="104" formatCode="General">
                  <c:v>51.2</c:v>
                </c:pt>
                <c:pt idx="105" formatCode="General">
                  <c:v>48</c:v>
                </c:pt>
                <c:pt idx="106" formatCode="General">
                  <c:v>44.8</c:v>
                </c:pt>
                <c:pt idx="107" formatCode="General">
                  <c:v>43.5</c:v>
                </c:pt>
                <c:pt idx="108" formatCode="General">
                  <c:v>44.7</c:v>
                </c:pt>
                <c:pt idx="109" formatCode="General">
                  <c:v>42.7</c:v>
                </c:pt>
                <c:pt idx="110" formatCode="General">
                  <c:v>42.2</c:v>
                </c:pt>
                <c:pt idx="111" formatCode="General">
                  <c:v>42.5</c:v>
                </c:pt>
                <c:pt idx="112" formatCode="General">
                  <c:v>41.5</c:v>
                </c:pt>
                <c:pt idx="113" formatCode="General">
                  <c:v>42.1</c:v>
                </c:pt>
                <c:pt idx="114" formatCode="General">
                  <c:v>40.5</c:v>
                </c:pt>
                <c:pt idx="115" formatCode="General">
                  <c:v>43.2</c:v>
                </c:pt>
                <c:pt idx="116" formatCode="General">
                  <c:v>47.4</c:v>
                </c:pt>
              </c:numCache>
            </c:numRef>
          </c:yVal>
          <c:smooth val="0"/>
          <c:extLst xmlns:c16r2="http://schemas.microsoft.com/office/drawing/2015/06/chart">
            <c:ext xmlns:c16="http://schemas.microsoft.com/office/drawing/2014/chart" uri="{C3380CC4-5D6E-409C-BE32-E72D297353CC}">
              <c16:uniqueId val="{00000003-195D-425E-A015-AAE0F8BE7D43}"/>
            </c:ext>
          </c:extLst>
        </c:ser>
        <c:ser>
          <c:idx val="5"/>
          <c:order val="4"/>
          <c:tx>
            <c:strRef>
              <c:f>'1900-2016 (2)'!$G$1</c:f>
              <c:strCache>
                <c:ptCount val="1"/>
                <c:pt idx="0">
                  <c:v>Nephritis (all forms) </c:v>
                </c:pt>
              </c:strCache>
            </c:strRef>
          </c:tx>
          <c:spPr>
            <a:ln w="25400" cap="rnd">
              <a:noFill/>
              <a:round/>
            </a:ln>
            <a:effectLst/>
          </c:spPr>
          <c:marker>
            <c:symbol val="circle"/>
            <c:size val="5"/>
            <c:spPr>
              <a:solidFill>
                <a:schemeClr val="accent6"/>
              </a:solidFill>
              <a:ln w="9525">
                <a:solidFill>
                  <a:schemeClr val="accent6"/>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(2)'!$G$2:$G$118</c:f>
              <c:numCache>
                <c:formatCode>0.0</c:formatCode>
                <c:ptCount val="117"/>
                <c:pt idx="0">
                  <c:v>88.6</c:v>
                </c:pt>
                <c:pt idx="1">
                  <c:v>89.9</c:v>
                </c:pt>
                <c:pt idx="2">
                  <c:v>90.6</c:v>
                </c:pt>
                <c:pt idx="3">
                  <c:v>96.3</c:v>
                </c:pt>
                <c:pt idx="4">
                  <c:v>102.4</c:v>
                </c:pt>
                <c:pt idx="5">
                  <c:v>101.2</c:v>
                </c:pt>
                <c:pt idx="6">
                  <c:v>95.9</c:v>
                </c:pt>
                <c:pt idx="7">
                  <c:v>100.9</c:v>
                </c:pt>
                <c:pt idx="8">
                  <c:v>91</c:v>
                </c:pt>
                <c:pt idx="9">
                  <c:v>92.5</c:v>
                </c:pt>
                <c:pt idx="10">
                  <c:v>94.8</c:v>
                </c:pt>
                <c:pt idx="11">
                  <c:v>94.2</c:v>
                </c:pt>
                <c:pt idx="12" formatCode="0.00">
                  <c:v>99.7</c:v>
                </c:pt>
                <c:pt idx="13">
                  <c:v>99.7</c:v>
                </c:pt>
                <c:pt idx="14">
                  <c:v>99.2</c:v>
                </c:pt>
                <c:pt idx="15">
                  <c:v>101.5</c:v>
                </c:pt>
                <c:pt idx="16">
                  <c:v>103.1</c:v>
                </c:pt>
                <c:pt idx="17">
                  <c:v>104.9</c:v>
                </c:pt>
                <c:pt idx="18">
                  <c:v>97.4</c:v>
                </c:pt>
                <c:pt idx="19">
                  <c:v>88.2</c:v>
                </c:pt>
                <c:pt idx="20">
                  <c:v>88.8</c:v>
                </c:pt>
                <c:pt idx="21">
                  <c:v>84.3</c:v>
                </c:pt>
                <c:pt idx="22">
                  <c:v>87.7</c:v>
                </c:pt>
                <c:pt idx="23">
                  <c:v>89</c:v>
                </c:pt>
                <c:pt idx="24">
                  <c:v>87.8</c:v>
                </c:pt>
                <c:pt idx="25">
                  <c:v>95</c:v>
                </c:pt>
                <c:pt idx="26">
                  <c:v>97.3</c:v>
                </c:pt>
                <c:pt idx="27">
                  <c:v>91.7</c:v>
                </c:pt>
                <c:pt idx="28">
                  <c:v>94.9</c:v>
                </c:pt>
                <c:pt idx="29">
                  <c:v>91.1</c:v>
                </c:pt>
                <c:pt idx="30">
                  <c:v>91</c:v>
                </c:pt>
                <c:pt idx="31">
                  <c:v>87.4</c:v>
                </c:pt>
                <c:pt idx="32">
                  <c:v>87.4</c:v>
                </c:pt>
                <c:pt idx="33">
                  <c:v>83</c:v>
                </c:pt>
                <c:pt idx="34">
                  <c:v>84.3</c:v>
                </c:pt>
                <c:pt idx="35">
                  <c:v>81.3</c:v>
                </c:pt>
                <c:pt idx="36">
                  <c:v>83.5</c:v>
                </c:pt>
                <c:pt idx="37">
                  <c:v>79.900000000000006</c:v>
                </c:pt>
                <c:pt idx="38">
                  <c:v>77.400000000000006</c:v>
                </c:pt>
                <c:pt idx="39">
                  <c:v>82.9</c:v>
                </c:pt>
                <c:pt idx="40">
                  <c:v>81.5</c:v>
                </c:pt>
                <c:pt idx="41">
                  <c:v>75.099999999999994</c:v>
                </c:pt>
                <c:pt idx="42">
                  <c:v>72.400000000000006</c:v>
                </c:pt>
                <c:pt idx="43">
                  <c:v>73.900000000000006</c:v>
                </c:pt>
                <c:pt idx="44">
                  <c:v>69</c:v>
                </c:pt>
                <c:pt idx="45">
                  <c:v>66.5</c:v>
                </c:pt>
                <c:pt idx="46">
                  <c:v>58.3</c:v>
                </c:pt>
                <c:pt idx="47">
                  <c:v>56</c:v>
                </c:pt>
                <c:pt idx="48">
                  <c:v>53</c:v>
                </c:pt>
                <c:pt idx="49" formatCode="General">
                  <c:v>17.399999999999999</c:v>
                </c:pt>
                <c:pt idx="50">
                  <c:v>16.399999999999999</c:v>
                </c:pt>
                <c:pt idx="51" formatCode="General">
                  <c:v>14.7</c:v>
                </c:pt>
                <c:pt idx="52" formatCode="General">
                  <c:v>13.3</c:v>
                </c:pt>
                <c:pt idx="54">
                  <c:v>10.6</c:v>
                </c:pt>
                <c:pt idx="59">
                  <c:v>7</c:v>
                </c:pt>
                <c:pt idx="60">
                  <c:v>6.7</c:v>
                </c:pt>
                <c:pt idx="61">
                  <c:v>6.1</c:v>
                </c:pt>
                <c:pt idx="62">
                  <c:v>6.1</c:v>
                </c:pt>
                <c:pt idx="63">
                  <c:v>6</c:v>
                </c:pt>
                <c:pt idx="64">
                  <c:v>5.8</c:v>
                </c:pt>
                <c:pt idx="65">
                  <c:v>5.5</c:v>
                </c:pt>
                <c:pt idx="66">
                  <c:v>5.3</c:v>
                </c:pt>
                <c:pt idx="67">
                  <c:v>5</c:v>
                </c:pt>
                <c:pt idx="68">
                  <c:v>4.7</c:v>
                </c:pt>
                <c:pt idx="69">
                  <c:v>4.7</c:v>
                </c:pt>
                <c:pt idx="79">
                  <c:v>7</c:v>
                </c:pt>
                <c:pt idx="80">
                  <c:v>7.4</c:v>
                </c:pt>
                <c:pt idx="81">
                  <c:v>7.5</c:v>
                </c:pt>
                <c:pt idx="82">
                  <c:v>7.8</c:v>
                </c:pt>
                <c:pt idx="83">
                  <c:v>8.1</c:v>
                </c:pt>
                <c:pt idx="84">
                  <c:v>8.5</c:v>
                </c:pt>
                <c:pt idx="85">
                  <c:v>9</c:v>
                </c:pt>
                <c:pt idx="86">
                  <c:v>9.1</c:v>
                </c:pt>
                <c:pt idx="87">
                  <c:v>9.1</c:v>
                </c:pt>
                <c:pt idx="88">
                  <c:v>9.1999999999999993</c:v>
                </c:pt>
                <c:pt idx="89">
                  <c:v>8.6</c:v>
                </c:pt>
                <c:pt idx="90">
                  <c:v>8.3000000000000007</c:v>
                </c:pt>
                <c:pt idx="97">
                  <c:v>9.5</c:v>
                </c:pt>
                <c:pt idx="98">
                  <c:v>9.6999999999999993</c:v>
                </c:pt>
                <c:pt idx="99" formatCode="General">
                  <c:v>13</c:v>
                </c:pt>
                <c:pt idx="100" formatCode="General">
                  <c:v>13.5</c:v>
                </c:pt>
                <c:pt idx="101" formatCode="General">
                  <c:v>14.1</c:v>
                </c:pt>
                <c:pt idx="102" formatCode="General">
                  <c:v>14.4</c:v>
                </c:pt>
                <c:pt idx="103" formatCode="General">
                  <c:v>14.7</c:v>
                </c:pt>
                <c:pt idx="104" formatCode="General">
                  <c:v>14.5</c:v>
                </c:pt>
                <c:pt idx="105" formatCode="General">
                  <c:v>14.7</c:v>
                </c:pt>
                <c:pt idx="106" formatCode="General">
                  <c:v>14.8</c:v>
                </c:pt>
                <c:pt idx="107" formatCode="General">
                  <c:v>14.9</c:v>
                </c:pt>
                <c:pt idx="108" formatCode="General">
                  <c:v>15.1</c:v>
                </c:pt>
                <c:pt idx="109" formatCode="General">
                  <c:v>15.1</c:v>
                </c:pt>
                <c:pt idx="110" formatCode="General">
                  <c:v>15.1</c:v>
                </c:pt>
                <c:pt idx="111" formatCode="General">
                  <c:v>13.4</c:v>
                </c:pt>
                <c:pt idx="112" formatCode="General">
                  <c:v>13.1</c:v>
                </c:pt>
                <c:pt idx="113" formatCode="General">
                  <c:v>13.2</c:v>
                </c:pt>
                <c:pt idx="114" formatCode="General">
                  <c:v>13.2</c:v>
                </c:pt>
                <c:pt idx="115" formatCode="General">
                  <c:v>13.4</c:v>
                </c:pt>
                <c:pt idx="116" formatCode="General">
                  <c:v>13.5</c:v>
                </c:pt>
              </c:numCache>
            </c:numRef>
          </c:yVal>
          <c:smooth val="0"/>
          <c:extLst xmlns:c16r2="http://schemas.microsoft.com/office/drawing/2015/06/chart">
            <c:ext xmlns:c16="http://schemas.microsoft.com/office/drawing/2014/chart" uri="{C3380CC4-5D6E-409C-BE32-E72D297353CC}">
              <c16:uniqueId val="{00000004-195D-425E-A015-AAE0F8BE7D43}"/>
            </c:ext>
          </c:extLst>
        </c:ser>
        <c:ser>
          <c:idx val="6"/>
          <c:order val="5"/>
          <c:tx>
            <c:strRef>
              <c:f>'1900-2016 (2)'!$H$1</c:f>
              <c:strCache>
                <c:ptCount val="1"/>
                <c:pt idx="0">
                  <c:v>Pneumonia (all forms) and influenza</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(2)'!$H$2:$H$118</c:f>
              <c:numCache>
                <c:formatCode>0.0</c:formatCode>
                <c:ptCount val="117"/>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formatCode="0.00">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formatCode="General">
                  <c:v>30</c:v>
                </c:pt>
                <c:pt idx="50">
                  <c:v>31.3</c:v>
                </c:pt>
                <c:pt idx="51" formatCode="General">
                  <c:v>31.4</c:v>
                </c:pt>
                <c:pt idx="52" formatCode="General">
                  <c:v>29.7</c:v>
                </c:pt>
                <c:pt idx="53" formatCode="General">
                  <c:v>33</c:v>
                </c:pt>
                <c:pt idx="54">
                  <c:v>25.4</c:v>
                </c:pt>
                <c:pt idx="55">
                  <c:v>27.1</c:v>
                </c:pt>
                <c:pt idx="56">
                  <c:v>28.2</c:v>
                </c:pt>
                <c:pt idx="57" formatCode="General">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pt idx="99" formatCode="General">
                  <c:v>23.5</c:v>
                </c:pt>
                <c:pt idx="100" formatCode="General">
                  <c:v>23.7</c:v>
                </c:pt>
                <c:pt idx="101" formatCode="General">
                  <c:v>22.2</c:v>
                </c:pt>
                <c:pt idx="102" formatCode="General">
                  <c:v>23.2</c:v>
                </c:pt>
                <c:pt idx="103" formatCode="General">
                  <c:v>22.6</c:v>
                </c:pt>
                <c:pt idx="104" formatCode="General">
                  <c:v>22.6</c:v>
                </c:pt>
                <c:pt idx="105" formatCode="General">
                  <c:v>24</c:v>
                </c:pt>
                <c:pt idx="106" formatCode="General">
                  <c:v>23.6</c:v>
                </c:pt>
                <c:pt idx="107" formatCode="General">
                  <c:v>22.8</c:v>
                </c:pt>
                <c:pt idx="108" formatCode="General">
                  <c:v>22</c:v>
                </c:pt>
                <c:pt idx="109" formatCode="General">
                  <c:v>21.1</c:v>
                </c:pt>
                <c:pt idx="110" formatCode="General">
                  <c:v>20.8</c:v>
                </c:pt>
                <c:pt idx="111" formatCode="General">
                  <c:v>21.7</c:v>
                </c:pt>
                <c:pt idx="112" formatCode="General">
                  <c:v>21.2</c:v>
                </c:pt>
                <c:pt idx="113" formatCode="General">
                  <c:v>21.2</c:v>
                </c:pt>
                <c:pt idx="114" formatCode="General">
                  <c:v>20.9</c:v>
                </c:pt>
                <c:pt idx="115" formatCode="General">
                  <c:v>21.3</c:v>
                </c:pt>
                <c:pt idx="116" formatCode="General">
                  <c:v>21</c:v>
                </c:pt>
              </c:numCache>
            </c:numRef>
          </c:yVal>
          <c:smooth val="0"/>
          <c:extLst xmlns:c16r2="http://schemas.microsoft.com/office/drawing/2015/06/chart">
            <c:ext xmlns:c16="http://schemas.microsoft.com/office/drawing/2014/chart" uri="{C3380CC4-5D6E-409C-BE32-E72D297353CC}">
              <c16:uniqueId val="{00000005-195D-425E-A015-AAE0F8BE7D43}"/>
            </c:ext>
          </c:extLst>
        </c:ser>
        <c:ser>
          <c:idx val="7"/>
          <c:order val="6"/>
          <c:tx>
            <c:strRef>
              <c:f>'1900-2016 (2)'!$I$1</c:f>
              <c:strCache>
                <c:ptCount val="1"/>
                <c:pt idx="0">
                  <c:v>Diabetes mellitus</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(2)'!$I$2:$I$118</c:f>
              <c:numCache>
                <c:formatCode>0.0</c:formatCode>
                <c:ptCount val="117"/>
                <c:pt idx="22">
                  <c:v>18.3</c:v>
                </c:pt>
                <c:pt idx="32">
                  <c:v>22</c:v>
                </c:pt>
                <c:pt idx="33">
                  <c:v>21.4</c:v>
                </c:pt>
                <c:pt idx="34">
                  <c:v>22.2</c:v>
                </c:pt>
                <c:pt idx="35">
                  <c:v>22.3</c:v>
                </c:pt>
                <c:pt idx="36">
                  <c:v>23.7</c:v>
                </c:pt>
                <c:pt idx="37">
                  <c:v>23.7</c:v>
                </c:pt>
                <c:pt idx="38">
                  <c:v>23.9</c:v>
                </c:pt>
                <c:pt idx="39">
                  <c:v>25.5</c:v>
                </c:pt>
                <c:pt idx="40">
                  <c:v>26.6</c:v>
                </c:pt>
                <c:pt idx="41">
                  <c:v>25.4</c:v>
                </c:pt>
                <c:pt idx="42">
                  <c:v>25.4</c:v>
                </c:pt>
                <c:pt idx="43">
                  <c:v>27.1</c:v>
                </c:pt>
                <c:pt idx="44">
                  <c:v>26.3</c:v>
                </c:pt>
                <c:pt idx="46">
                  <c:v>24.8</c:v>
                </c:pt>
                <c:pt idx="47">
                  <c:v>26.2</c:v>
                </c:pt>
                <c:pt idx="48">
                  <c:v>26.4</c:v>
                </c:pt>
                <c:pt idx="49">
                  <c:v>16.899999999999999</c:v>
                </c:pt>
                <c:pt idx="50" formatCode="General">
                  <c:v>16.2</c:v>
                </c:pt>
                <c:pt idx="51">
                  <c:v>16.3</c:v>
                </c:pt>
                <c:pt idx="52">
                  <c:v>16.399999999999999</c:v>
                </c:pt>
                <c:pt idx="53">
                  <c:v>16.3</c:v>
                </c:pt>
                <c:pt idx="54">
                  <c:v>15.6</c:v>
                </c:pt>
                <c:pt idx="55">
                  <c:v>15.5</c:v>
                </c:pt>
                <c:pt idx="56">
                  <c:v>15.7</c:v>
                </c:pt>
                <c:pt idx="57">
                  <c:v>16</c:v>
                </c:pt>
                <c:pt idx="58">
                  <c:v>15.9</c:v>
                </c:pt>
                <c:pt idx="59">
                  <c:v>15.9</c:v>
                </c:pt>
                <c:pt idx="60">
                  <c:v>16.7</c:v>
                </c:pt>
                <c:pt idx="61">
                  <c:v>16.8</c:v>
                </c:pt>
                <c:pt idx="62">
                  <c:v>16.8</c:v>
                </c:pt>
                <c:pt idx="63">
                  <c:v>17.2</c:v>
                </c:pt>
                <c:pt idx="64">
                  <c:v>16.899999999999999</c:v>
                </c:pt>
                <c:pt idx="65">
                  <c:v>17.100000000000001</c:v>
                </c:pt>
                <c:pt idx="66">
                  <c:v>17.7</c:v>
                </c:pt>
                <c:pt idx="67">
                  <c:v>17.8</c:v>
                </c:pt>
                <c:pt idx="68">
                  <c:v>19.2</c:v>
                </c:pt>
                <c:pt idx="69">
                  <c:v>19.100000000000001</c:v>
                </c:pt>
                <c:pt idx="70">
                  <c:v>18.899999999999999</c:v>
                </c:pt>
                <c:pt idx="71">
                  <c:v>18.5</c:v>
                </c:pt>
                <c:pt idx="72">
                  <c:v>18.5</c:v>
                </c:pt>
                <c:pt idx="73">
                  <c:v>18.100000000000001</c:v>
                </c:pt>
                <c:pt idx="74">
                  <c:v>17.5</c:v>
                </c:pt>
                <c:pt idx="75">
                  <c:v>16.399999999999999</c:v>
                </c:pt>
                <c:pt idx="76">
                  <c:v>15.9</c:v>
                </c:pt>
                <c:pt idx="77">
                  <c:v>15</c:v>
                </c:pt>
                <c:pt idx="78">
                  <c:v>15.2</c:v>
                </c:pt>
                <c:pt idx="79">
                  <c:v>14.8</c:v>
                </c:pt>
                <c:pt idx="80">
                  <c:v>15.4</c:v>
                </c:pt>
                <c:pt idx="81">
                  <c:v>15.1</c:v>
                </c:pt>
                <c:pt idx="82">
                  <c:v>14.9</c:v>
                </c:pt>
                <c:pt idx="83">
                  <c:v>15.5</c:v>
                </c:pt>
                <c:pt idx="84">
                  <c:v>15.2</c:v>
                </c:pt>
                <c:pt idx="85">
                  <c:v>15.5</c:v>
                </c:pt>
                <c:pt idx="86">
                  <c:v>15.5</c:v>
                </c:pt>
                <c:pt idx="87">
                  <c:v>15.9</c:v>
                </c:pt>
                <c:pt idx="88">
                  <c:v>16.5</c:v>
                </c:pt>
                <c:pt idx="89">
                  <c:v>19</c:v>
                </c:pt>
                <c:pt idx="90">
                  <c:v>19.2</c:v>
                </c:pt>
                <c:pt idx="91">
                  <c:v>19.399999999999999</c:v>
                </c:pt>
                <c:pt idx="92">
                  <c:v>19.600000000000001</c:v>
                </c:pt>
                <c:pt idx="93">
                  <c:v>20.9</c:v>
                </c:pt>
                <c:pt idx="94">
                  <c:v>21.8</c:v>
                </c:pt>
                <c:pt idx="95">
                  <c:v>22.6</c:v>
                </c:pt>
                <c:pt idx="96">
                  <c:v>23.3</c:v>
                </c:pt>
                <c:pt idx="97">
                  <c:v>23.4</c:v>
                </c:pt>
                <c:pt idx="98">
                  <c:v>24</c:v>
                </c:pt>
                <c:pt idx="99" formatCode="General">
                  <c:v>25</c:v>
                </c:pt>
                <c:pt idx="100" formatCode="General">
                  <c:v>25.1</c:v>
                </c:pt>
                <c:pt idx="101" formatCode="General">
                  <c:v>25.4</c:v>
                </c:pt>
                <c:pt idx="102" formatCode="General">
                  <c:v>25.6</c:v>
                </c:pt>
                <c:pt idx="103" formatCode="General">
                  <c:v>25.5</c:v>
                </c:pt>
                <c:pt idx="104" formatCode="General">
                  <c:v>24.8</c:v>
                </c:pt>
                <c:pt idx="105" formatCode="General">
                  <c:v>24.9</c:v>
                </c:pt>
                <c:pt idx="106" formatCode="General">
                  <c:v>23.7</c:v>
                </c:pt>
                <c:pt idx="107" formatCode="General">
                  <c:v>23.8</c:v>
                </c:pt>
                <c:pt idx="108" formatCode="General">
                  <c:v>25.8</c:v>
                </c:pt>
                <c:pt idx="109" formatCode="General">
                  <c:v>24.2</c:v>
                </c:pt>
                <c:pt idx="110" formatCode="General">
                  <c:v>25.1</c:v>
                </c:pt>
                <c:pt idx="111" formatCode="General">
                  <c:v>24.7</c:v>
                </c:pt>
                <c:pt idx="112" formatCode="General">
                  <c:v>23.8</c:v>
                </c:pt>
                <c:pt idx="113" formatCode="General">
                  <c:v>23.5</c:v>
                </c:pt>
                <c:pt idx="114" formatCode="General">
                  <c:v>25.4</c:v>
                </c:pt>
                <c:pt idx="115" formatCode="General">
                  <c:v>29.4</c:v>
                </c:pt>
                <c:pt idx="116" formatCode="General">
                  <c:v>30.3</c:v>
                </c:pt>
              </c:numCache>
            </c:numRef>
          </c:yVal>
          <c:smooth val="0"/>
          <c:extLst xmlns:c16r2="http://schemas.microsoft.com/office/drawing/2015/06/chart">
            <c:ext xmlns:c16="http://schemas.microsoft.com/office/drawing/2014/chart" uri="{C3380CC4-5D6E-409C-BE32-E72D297353CC}">
              <c16:uniqueId val="{00000006-195D-425E-A015-AAE0F8BE7D43}"/>
            </c:ext>
          </c:extLst>
        </c:ser>
        <c:ser>
          <c:idx val="8"/>
          <c:order val="7"/>
          <c:tx>
            <c:strRef>
              <c:f>'1900-2016 (2)'!$J$1</c:f>
              <c:strCache>
                <c:ptCount val="1"/>
                <c:pt idx="0">
                  <c:v>Chronic obstructive pulmonary diseases</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(2)'!$J$2:$J$118</c:f>
              <c:numCache>
                <c:formatCode>0.0</c:formatCode>
                <c:ptCount val="117"/>
                <c:pt idx="80">
                  <c:v>24.7</c:v>
                </c:pt>
                <c:pt idx="81">
                  <c:v>25.6</c:v>
                </c:pt>
                <c:pt idx="82">
                  <c:v>25.8</c:v>
                </c:pt>
                <c:pt idx="83">
                  <c:v>28.3</c:v>
                </c:pt>
                <c:pt idx="84">
                  <c:v>29.3</c:v>
                </c:pt>
                <c:pt idx="85">
                  <c:v>31.4</c:v>
                </c:pt>
                <c:pt idx="86">
                  <c:v>31.9</c:v>
                </c:pt>
                <c:pt idx="87">
                  <c:v>32.299999999999997</c:v>
                </c:pt>
                <c:pt idx="88">
                  <c:v>33.9</c:v>
                </c:pt>
                <c:pt idx="89">
                  <c:v>34.200000000000003</c:v>
                </c:pt>
                <c:pt idx="90">
                  <c:v>34.9</c:v>
                </c:pt>
                <c:pt idx="94">
                  <c:v>39</c:v>
                </c:pt>
                <c:pt idx="95">
                  <c:v>39.200000000000003</c:v>
                </c:pt>
                <c:pt idx="96">
                  <c:v>40</c:v>
                </c:pt>
                <c:pt idx="97">
                  <c:v>40.700000000000003</c:v>
                </c:pt>
                <c:pt idx="98">
                  <c:v>41.7</c:v>
                </c:pt>
                <c:pt idx="99" formatCode="General">
                  <c:v>45.4</c:v>
                </c:pt>
                <c:pt idx="100" formatCode="General">
                  <c:v>44.2</c:v>
                </c:pt>
                <c:pt idx="101" formatCode="General">
                  <c:v>43.9</c:v>
                </c:pt>
                <c:pt idx="102" formatCode="General">
                  <c:v>43.9</c:v>
                </c:pt>
                <c:pt idx="103" formatCode="General">
                  <c:v>43.7</c:v>
                </c:pt>
                <c:pt idx="104" formatCode="General">
                  <c:v>41.6</c:v>
                </c:pt>
                <c:pt idx="105" formatCode="General">
                  <c:v>43.9</c:v>
                </c:pt>
                <c:pt idx="106" formatCode="General">
                  <c:v>41</c:v>
                </c:pt>
                <c:pt idx="107" formatCode="General">
                  <c:v>41.4</c:v>
                </c:pt>
                <c:pt idx="108" formatCode="General">
                  <c:v>42.1</c:v>
                </c:pt>
                <c:pt idx="109" formatCode="General">
                  <c:v>39.6</c:v>
                </c:pt>
                <c:pt idx="110" formatCode="General">
                  <c:v>39.1</c:v>
                </c:pt>
                <c:pt idx="111" formatCode="General">
                  <c:v>39.1</c:v>
                </c:pt>
                <c:pt idx="112" formatCode="General">
                  <c:v>39.1</c:v>
                </c:pt>
                <c:pt idx="113" formatCode="General">
                  <c:v>39.4</c:v>
                </c:pt>
                <c:pt idx="114" formatCode="General">
                  <c:v>40.5</c:v>
                </c:pt>
                <c:pt idx="115" formatCode="General">
                  <c:v>41.6</c:v>
                </c:pt>
                <c:pt idx="116" formatCode="General">
                  <c:v>40.6</c:v>
                </c:pt>
              </c:numCache>
            </c:numRef>
          </c:yVal>
          <c:smooth val="0"/>
          <c:extLst xmlns:c16r2="http://schemas.microsoft.com/office/drawing/2015/06/chart">
            <c:ext xmlns:c16="http://schemas.microsoft.com/office/drawing/2014/chart" uri="{C3380CC4-5D6E-409C-BE32-E72D297353CC}">
              <c16:uniqueId val="{00000007-195D-425E-A015-AAE0F8BE7D43}"/>
            </c:ext>
          </c:extLst>
        </c:ser>
        <c:ser>
          <c:idx val="9"/>
          <c:order val="8"/>
          <c:tx>
            <c:strRef>
              <c:f>'1900-2016 (2)'!$K$1</c:f>
              <c:strCache>
                <c:ptCount val="1"/>
                <c:pt idx="0">
                  <c:v>Suicide</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(2)'!$K$2:$K$118</c:f>
              <c:numCache>
                <c:formatCode>0.0</c:formatCode>
                <c:ptCount val="117"/>
                <c:pt idx="58">
                  <c:v>10.7</c:v>
                </c:pt>
                <c:pt idx="59">
                  <c:v>10.6</c:v>
                </c:pt>
                <c:pt idx="60">
                  <c:v>10.6</c:v>
                </c:pt>
                <c:pt idx="61">
                  <c:v>10.9</c:v>
                </c:pt>
                <c:pt idx="62">
                  <c:v>10.9</c:v>
                </c:pt>
                <c:pt idx="63">
                  <c:v>11</c:v>
                </c:pt>
                <c:pt idx="64">
                  <c:v>10.8</c:v>
                </c:pt>
                <c:pt idx="65">
                  <c:v>11.1</c:v>
                </c:pt>
                <c:pt idx="66">
                  <c:v>10.9</c:v>
                </c:pt>
                <c:pt idx="67">
                  <c:v>10.8</c:v>
                </c:pt>
                <c:pt idx="68">
                  <c:v>10.7</c:v>
                </c:pt>
                <c:pt idx="69">
                  <c:v>11.1</c:v>
                </c:pt>
                <c:pt idx="75">
                  <c:v>12.6</c:v>
                </c:pt>
                <c:pt idx="76">
                  <c:v>12.3</c:v>
                </c:pt>
                <c:pt idx="77">
                  <c:v>13.1</c:v>
                </c:pt>
                <c:pt idx="78">
                  <c:v>12.3</c:v>
                </c:pt>
                <c:pt idx="79">
                  <c:v>12.1</c:v>
                </c:pt>
                <c:pt idx="80">
                  <c:v>11.9</c:v>
                </c:pt>
                <c:pt idx="81">
                  <c:v>12</c:v>
                </c:pt>
                <c:pt idx="82">
                  <c:v>12.2</c:v>
                </c:pt>
                <c:pt idx="83">
                  <c:v>12.1</c:v>
                </c:pt>
                <c:pt idx="84">
                  <c:v>12.4</c:v>
                </c:pt>
                <c:pt idx="85">
                  <c:v>12.4</c:v>
                </c:pt>
                <c:pt idx="86">
                  <c:v>12.9</c:v>
                </c:pt>
                <c:pt idx="87">
                  <c:v>12.7</c:v>
                </c:pt>
                <c:pt idx="88">
                  <c:v>12.4</c:v>
                </c:pt>
                <c:pt idx="89">
                  <c:v>12.2</c:v>
                </c:pt>
                <c:pt idx="90">
                  <c:v>12.4</c:v>
                </c:pt>
                <c:pt idx="91">
                  <c:v>12.2</c:v>
                </c:pt>
                <c:pt idx="92">
                  <c:v>12</c:v>
                </c:pt>
                <c:pt idx="93">
                  <c:v>12.1</c:v>
                </c:pt>
                <c:pt idx="94">
                  <c:v>12</c:v>
                </c:pt>
                <c:pt idx="95">
                  <c:v>11.9</c:v>
                </c:pt>
                <c:pt idx="96">
                  <c:v>11.6</c:v>
                </c:pt>
                <c:pt idx="97">
                  <c:v>11.4</c:v>
                </c:pt>
                <c:pt idx="98">
                  <c:v>11.3</c:v>
                </c:pt>
                <c:pt idx="99" formatCode="General">
                  <c:v>10.5</c:v>
                </c:pt>
                <c:pt idx="100" formatCode="General">
                  <c:v>10.4</c:v>
                </c:pt>
                <c:pt idx="101" formatCode="General">
                  <c:v>10.7</c:v>
                </c:pt>
                <c:pt idx="102" formatCode="General">
                  <c:v>11</c:v>
                </c:pt>
                <c:pt idx="103" formatCode="General">
                  <c:v>10.8</c:v>
                </c:pt>
                <c:pt idx="104" formatCode="General">
                  <c:v>11</c:v>
                </c:pt>
                <c:pt idx="105" formatCode="General">
                  <c:v>10.9</c:v>
                </c:pt>
                <c:pt idx="106" formatCode="General">
                  <c:v>11</c:v>
                </c:pt>
                <c:pt idx="107" formatCode="General">
                  <c:v>11.3</c:v>
                </c:pt>
                <c:pt idx="108" formatCode="General">
                  <c:v>11.6</c:v>
                </c:pt>
                <c:pt idx="109" formatCode="General">
                  <c:v>11.8</c:v>
                </c:pt>
                <c:pt idx="110" formatCode="General">
                  <c:v>12.1</c:v>
                </c:pt>
                <c:pt idx="111" formatCode="General">
                  <c:v>12.3</c:v>
                </c:pt>
                <c:pt idx="112" formatCode="General">
                  <c:v>12.6</c:v>
                </c:pt>
                <c:pt idx="113" formatCode="General">
                  <c:v>12.6</c:v>
                </c:pt>
                <c:pt idx="114" formatCode="General">
                  <c:v>13</c:v>
                </c:pt>
                <c:pt idx="115" formatCode="General">
                  <c:v>13.3</c:v>
                </c:pt>
                <c:pt idx="116" formatCode="General">
                  <c:v>13.1</c:v>
                </c:pt>
              </c:numCache>
            </c:numRef>
          </c:yVal>
          <c:smooth val="0"/>
          <c:extLst xmlns:c16r2="http://schemas.microsoft.com/office/drawing/2015/06/chart">
            <c:ext xmlns:c16="http://schemas.microsoft.com/office/drawing/2014/chart" uri="{C3380CC4-5D6E-409C-BE32-E72D297353CC}">
              <c16:uniqueId val="{00000008-195D-425E-A015-AAE0F8BE7D43}"/>
            </c:ext>
          </c:extLst>
        </c:ser>
        <c:ser>
          <c:idx val="10"/>
          <c:order val="9"/>
          <c:tx>
            <c:strRef>
              <c:f>'1900-2016 (2)'!$L$1</c:f>
              <c:strCache>
                <c:ptCount val="1"/>
                <c:pt idx="0">
                  <c:v>Senility</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'1900-2016 (2)'!$A$2:$A$118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 (2)'!$L$2:$L$118</c:f>
              <c:numCache>
                <c:formatCode>0.0</c:formatCode>
                <c:ptCount val="117"/>
                <c:pt idx="0">
                  <c:v>50.2</c:v>
                </c:pt>
                <c:pt idx="1">
                  <c:v>48.3</c:v>
                </c:pt>
                <c:pt idx="2">
                  <c:v>45.2</c:v>
                </c:pt>
                <c:pt idx="3">
                  <c:v>41.1</c:v>
                </c:pt>
                <c:pt idx="4">
                  <c:v>40.799999999999997</c:v>
                </c:pt>
                <c:pt idx="5">
                  <c:v>37.9</c:v>
                </c:pt>
                <c:pt idx="6">
                  <c:v>33.4</c:v>
                </c:pt>
                <c:pt idx="7">
                  <c:v>31.1</c:v>
                </c:pt>
                <c:pt idx="8">
                  <c:v>29.2</c:v>
                </c:pt>
                <c:pt idx="9">
                  <c:v>26.3</c:v>
                </c:pt>
                <c:pt idx="10">
                  <c:v>25.5</c:v>
                </c:pt>
                <c:pt idx="11">
                  <c:v>23.9</c:v>
                </c:pt>
                <c:pt idx="12">
                  <c:v>24</c:v>
                </c:pt>
                <c:pt idx="13">
                  <c:v>22.3</c:v>
                </c:pt>
                <c:pt idx="14">
                  <c:v>20.100000000000001</c:v>
                </c:pt>
                <c:pt idx="15">
                  <c:v>18.7</c:v>
                </c:pt>
                <c:pt idx="99" formatCode="General">
                  <c:v>16.5</c:v>
                </c:pt>
                <c:pt idx="100" formatCode="General">
                  <c:v>18.100000000000001</c:v>
                </c:pt>
                <c:pt idx="101" formatCode="General">
                  <c:v>19.3</c:v>
                </c:pt>
                <c:pt idx="102" formatCode="General">
                  <c:v>20.8</c:v>
                </c:pt>
                <c:pt idx="103" formatCode="General">
                  <c:v>22.1</c:v>
                </c:pt>
                <c:pt idx="104" formatCode="General">
                  <c:v>20.399999999999999</c:v>
                </c:pt>
                <c:pt idx="105" formatCode="General">
                  <c:v>21</c:v>
                </c:pt>
                <c:pt idx="106" formatCode="General">
                  <c:v>18.399999999999999</c:v>
                </c:pt>
                <c:pt idx="107" formatCode="General">
                  <c:v>16.8</c:v>
                </c:pt>
                <c:pt idx="108" formatCode="General">
                  <c:v>17.600000000000001</c:v>
                </c:pt>
                <c:pt idx="109" formatCode="General">
                  <c:v>16.5</c:v>
                </c:pt>
                <c:pt idx="110" formatCode="General">
                  <c:v>15.3</c:v>
                </c:pt>
                <c:pt idx="111" formatCode="General">
                  <c:v>15.7</c:v>
                </c:pt>
                <c:pt idx="112" formatCode="General">
                  <c:v>14.5</c:v>
                </c:pt>
                <c:pt idx="113" formatCode="General">
                  <c:v>15.9</c:v>
                </c:pt>
                <c:pt idx="114" formatCode="General">
                  <c:v>15.1</c:v>
                </c:pt>
                <c:pt idx="115" formatCode="General">
                  <c:v>15.2</c:v>
                </c:pt>
                <c:pt idx="116" formatCode="General">
                  <c:v>13.5</c:v>
                </c:pt>
              </c:numCache>
            </c:numRef>
          </c:yVal>
          <c:smooth val="0"/>
          <c:extLst xmlns:c16r2="http://schemas.microsoft.com/office/drawing/2015/06/chart">
            <c:ext xmlns:c16="http://schemas.microsoft.com/office/drawing/2014/chart" uri="{C3380CC4-5D6E-409C-BE32-E72D297353CC}">
              <c16:uniqueId val="{00000009-195D-425E-A015-AAE0F8BE7D43}"/>
            </c:ext>
          </c:extLst>
        </c:ser>
        <c:dLbls>
          <c:showLegendKey val="0"/>
          <c:showVal val="0"/>
          <c:showCatName val="0"/>
          <c:showSerName val="0"/>
          <c:showPercent val="0"/>
          <c:showBubbleSize val="0"/>
        </c:dLbls>
        <c:axId val="215626816"/>
        <c:axId val="215627392"/>
      </c:scatterChart>
      <c:valAx>
        <c:axId val="215626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5627392"/>
        <c:crosses val="autoZero"/>
        <c:crossBetween val="midCat"/>
      </c:valAx>
      <c:valAx>
        <c:axId val="215627392"/>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5626816"/>
        <c:crosses val="autoZero"/>
        <c:crossBetween val="midCat"/>
      </c:valAx>
      <c:spPr>
        <a:noFill/>
        <a:ln>
          <a:noFill/>
        </a:ln>
        <a:effectLst/>
      </c:spPr>
    </c:plotArea>
    <c:legend>
      <c:legendPos val="b"/>
      <c:layout>
        <c:manualLayout>
          <c:xMode val="edge"/>
          <c:yMode val="edge"/>
          <c:x val="1.5022863105967184E-2"/>
          <c:y val="0.88785333060133265"/>
          <c:w val="0.97959282800493308"/>
          <c:h val="9.72767809228307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scatterChart>
        <c:scatterStyle val="smoothMarker"/>
        <c:varyColors val="0"/>
        <c:ser>
          <c:idx val="0"/>
          <c:order val="0"/>
          <c:tx>
            <c:strRef>
              <c:f>'1900-2016 (2)'!$P$1</c:f>
              <c:strCache>
                <c:ptCount val="1"/>
                <c:pt idx="0">
                  <c:v>Accidents excluding motor-vehicle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'1900-2016 (2)'!$O$2:$O$119</c:f>
              <c:numCache>
                <c:formatCode>0.0</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(2)'!$P$2:$P$119</c:f>
              <c:numCache>
                <c:formatCode>0.00</c:formatCode>
                <c:ptCount val="118"/>
                <c:pt idx="0">
                  <c:v>2.3322580645161288</c:v>
                </c:pt>
                <c:pt idx="1">
                  <c:v>2.7032258064516128</c:v>
                </c:pt>
                <c:pt idx="2">
                  <c:v>2.338709677419355</c:v>
                </c:pt>
                <c:pt idx="3">
                  <c:v>2.6258064516129034</c:v>
                </c:pt>
                <c:pt idx="4">
                  <c:v>2.7548387096774194</c:v>
                </c:pt>
                <c:pt idx="5">
                  <c:v>2.6225806451612903</c:v>
                </c:pt>
                <c:pt idx="6">
                  <c:v>3.032258064516129</c:v>
                </c:pt>
                <c:pt idx="7">
                  <c:v>3.0354838709677416</c:v>
                </c:pt>
                <c:pt idx="8">
                  <c:v>2.6483870967741932</c:v>
                </c:pt>
                <c:pt idx="9">
                  <c:v>2.5387096774193547</c:v>
                </c:pt>
                <c:pt idx="10">
                  <c:v>2.6677419354838712</c:v>
                </c:pt>
                <c:pt idx="11">
                  <c:v>2.6548387096774193</c:v>
                </c:pt>
                <c:pt idx="12">
                  <c:v>2.5483870967741935</c:v>
                </c:pt>
                <c:pt idx="13">
                  <c:v>2.6096774193548389</c:v>
                </c:pt>
                <c:pt idx="14">
                  <c:v>2.370967741935484</c:v>
                </c:pt>
                <c:pt idx="15">
                  <c:v>2.2161290322580647</c:v>
                </c:pt>
                <c:pt idx="16">
                  <c:v>2.435483870967742</c:v>
                </c:pt>
                <c:pt idx="17">
                  <c:v>2.5290322580645164</c:v>
                </c:pt>
                <c:pt idx="18">
                  <c:v>2.3612903225806452</c:v>
                </c:pt>
                <c:pt idx="19">
                  <c:v>2.0258064516129033</c:v>
                </c:pt>
                <c:pt idx="20">
                  <c:v>1.9580645161290324</c:v>
                </c:pt>
                <c:pt idx="21">
                  <c:v>1.8225806451612903</c:v>
                </c:pt>
                <c:pt idx="22">
                  <c:v>1.8354838709677419</c:v>
                </c:pt>
                <c:pt idx="23">
                  <c:v>1.9612903225806451</c:v>
                </c:pt>
                <c:pt idx="24">
                  <c:v>1.9193548387096775</c:v>
                </c:pt>
                <c:pt idx="25">
                  <c:v>1.9580645161290324</c:v>
                </c:pt>
                <c:pt idx="26">
                  <c:v>1.9451612903225806</c:v>
                </c:pt>
                <c:pt idx="27">
                  <c:v>1.8161290322580643</c:v>
                </c:pt>
                <c:pt idx="28">
                  <c:v>1.7967741935483872</c:v>
                </c:pt>
                <c:pt idx="29">
                  <c:v>1.7741935483870968</c:v>
                </c:pt>
                <c:pt idx="30">
                  <c:v>1.7354838709677418</c:v>
                </c:pt>
                <c:pt idx="31">
                  <c:v>1.6548387096774193</c:v>
                </c:pt>
                <c:pt idx="32">
                  <c:v>1.5387096774193549</c:v>
                </c:pt>
                <c:pt idx="33">
                  <c:v>1.5290322580645161</c:v>
                </c:pt>
                <c:pt idx="34">
                  <c:v>1.6548387096774193</c:v>
                </c:pt>
                <c:pt idx="35">
                  <c:v>1.6064516129032258</c:v>
                </c:pt>
                <c:pt idx="36">
                  <c:v>1.8129032258064517</c:v>
                </c:pt>
                <c:pt idx="37">
                  <c:v>1.6419354838709677</c:v>
                </c:pt>
                <c:pt idx="38">
                  <c:v>1.5225806451612904</c:v>
                </c:pt>
                <c:pt idx="39">
                  <c:v>1.4838709677419355</c:v>
                </c:pt>
                <c:pt idx="40">
                  <c:v>1.5290322580645161</c:v>
                </c:pt>
                <c:pt idx="41">
                  <c:v>1.4903225806451614</c:v>
                </c:pt>
                <c:pt idx="42">
                  <c:v>1.6290322580645162</c:v>
                </c:pt>
                <c:pt idx="43">
                  <c:v>1.8064516129032258</c:v>
                </c:pt>
                <c:pt idx="44">
                  <c:v>1.7225806451612902</c:v>
                </c:pt>
                <c:pt idx="45">
                  <c:v>1.6516129032258065</c:v>
                </c:pt>
                <c:pt idx="46">
                  <c:v>1.4870967741935484</c:v>
                </c:pt>
                <c:pt idx="47">
                  <c:v>1.5032258064516129</c:v>
                </c:pt>
                <c:pt idx="48">
                  <c:v>1.4516129032258065</c:v>
                </c:pt>
                <c:pt idx="49">
                  <c:v>1.2677419354838708</c:v>
                </c:pt>
                <c:pt idx="50">
                  <c:v>1.2096774193548387</c:v>
                </c:pt>
                <c:pt idx="51">
                  <c:v>1.2387096774193549</c:v>
                </c:pt>
                <c:pt idx="52">
                  <c:v>1.2096774193548387</c:v>
                </c:pt>
                <c:pt idx="53">
                  <c:v>1.1645161290322581</c:v>
                </c:pt>
                <c:pt idx="54">
                  <c:v>1.0903225806451613</c:v>
                </c:pt>
                <c:pt idx="55">
                  <c:v>1.0806451612903225</c:v>
                </c:pt>
                <c:pt idx="56">
                  <c:v>1.064516129032258</c:v>
                </c:pt>
                <c:pt idx="57">
                  <c:v>1.0709677419354839</c:v>
                </c:pt>
                <c:pt idx="58">
                  <c:v>0.99677419354838703</c:v>
                </c:pt>
                <c:pt idx="59">
                  <c:v>0.99032258064516132</c:v>
                </c:pt>
                <c:pt idx="60">
                  <c:v>1</c:v>
                </c:pt>
                <c:pt idx="61">
                  <c:v>0.95483870967741935</c:v>
                </c:pt>
                <c:pt idx="62">
                  <c:v>0.97741935483870968</c:v>
                </c:pt>
                <c:pt idx="63">
                  <c:v>0.97741935483870968</c:v>
                </c:pt>
                <c:pt idx="64">
                  <c:v>0.9580645161290321</c:v>
                </c:pt>
                <c:pt idx="65">
                  <c:v>0.92580645161290309</c:v>
                </c:pt>
                <c:pt idx="66">
                  <c:v>1</c:v>
                </c:pt>
                <c:pt idx="67">
                  <c:v>0.9838709677419355</c:v>
                </c:pt>
                <c:pt idx="68">
                  <c:v>1.8580645161290323</c:v>
                </c:pt>
                <c:pt idx="69">
                  <c:v>0.97096774193548396</c:v>
                </c:pt>
                <c:pt idx="70">
                  <c:v>1.8193548387096774</c:v>
                </c:pt>
                <c:pt idx="71">
                  <c:v>1.7677419354838708</c:v>
                </c:pt>
                <c:pt idx="72">
                  <c:v>1.7806451612903227</c:v>
                </c:pt>
                <c:pt idx="73">
                  <c:v>0.91935483870967738</c:v>
                </c:pt>
                <c:pt idx="74">
                  <c:v>0.88064516129032255</c:v>
                </c:pt>
                <c:pt idx="75">
                  <c:v>0.85483870967741937</c:v>
                </c:pt>
                <c:pt idx="76">
                  <c:v>1.4935483870967741</c:v>
                </c:pt>
                <c:pt idx="77">
                  <c:v>0.78709677419354829</c:v>
                </c:pt>
                <c:pt idx="78">
                  <c:v>0.77096774193548379</c:v>
                </c:pt>
                <c:pt idx="79">
                  <c:v>0.74516129032258072</c:v>
                </c:pt>
                <c:pt idx="80">
                  <c:v>0.74838709677419357</c:v>
                </c:pt>
                <c:pt idx="81">
                  <c:v>0.69354838709677424</c:v>
                </c:pt>
                <c:pt idx="82">
                  <c:v>0.67419354838709677</c:v>
                </c:pt>
                <c:pt idx="83">
                  <c:v>0.66129032258064513</c:v>
                </c:pt>
                <c:pt idx="84">
                  <c:v>0.63870967741935492</c:v>
                </c:pt>
                <c:pt idx="85">
                  <c:v>0.64516129032258063</c:v>
                </c:pt>
                <c:pt idx="86">
                  <c:v>0.63548387096774195</c:v>
                </c:pt>
                <c:pt idx="87">
                  <c:v>0.6225806451612903</c:v>
                </c:pt>
                <c:pt idx="88">
                  <c:v>0.63225806451612909</c:v>
                </c:pt>
                <c:pt idx="89">
                  <c:v>0.61935483870967745</c:v>
                </c:pt>
                <c:pt idx="90">
                  <c:v>0.58709677419354833</c:v>
                </c:pt>
                <c:pt idx="91">
                  <c:v>0.58709677419354833</c:v>
                </c:pt>
                <c:pt idx="92">
                  <c:v>0.58064516129032262</c:v>
                </c:pt>
                <c:pt idx="93">
                  <c:v>0.60967741935483866</c:v>
                </c:pt>
                <c:pt idx="94">
                  <c:v>0.6064516129032258</c:v>
                </c:pt>
                <c:pt idx="95">
                  <c:v>0.61290322580645162</c:v>
                </c:pt>
                <c:pt idx="96">
                  <c:v>0.6225806451612903</c:v>
                </c:pt>
                <c:pt idx="97">
                  <c:v>0.62903225806451613</c:v>
                </c:pt>
                <c:pt idx="98">
                  <c:v>0.64838709677419359</c:v>
                </c:pt>
                <c:pt idx="99">
                  <c:v>1.1387096774193548</c:v>
                </c:pt>
                <c:pt idx="100">
                  <c:v>1.1258064516129032</c:v>
                </c:pt>
                <c:pt idx="101">
                  <c:v>1.1516129032258065</c:v>
                </c:pt>
                <c:pt idx="102">
                  <c:v>1.1967741935483871</c:v>
                </c:pt>
                <c:pt idx="103">
                  <c:v>1.2129032258064516</c:v>
                </c:pt>
                <c:pt idx="104">
                  <c:v>1.2290322580645161</c:v>
                </c:pt>
                <c:pt idx="105">
                  <c:v>1.2741935483870968</c:v>
                </c:pt>
                <c:pt idx="106">
                  <c:v>1.2967741935483872</c:v>
                </c:pt>
                <c:pt idx="107">
                  <c:v>1.3032258064516129</c:v>
                </c:pt>
                <c:pt idx="108">
                  <c:v>1.2677419354838708</c:v>
                </c:pt>
                <c:pt idx="109">
                  <c:v>1.2096774193548387</c:v>
                </c:pt>
                <c:pt idx="110">
                  <c:v>1.2258064516129032</c:v>
                </c:pt>
                <c:pt idx="111">
                  <c:v>1.2225806451612902</c:v>
                </c:pt>
                <c:pt idx="112">
                  <c:v>1.1903225806451612</c:v>
                </c:pt>
                <c:pt idx="113">
                  <c:v>1.167741935483871</c:v>
                </c:pt>
                <c:pt idx="114">
                  <c:v>1.1774193548387097</c:v>
                </c:pt>
                <c:pt idx="115">
                  <c:v>1.2129032258064516</c:v>
                </c:pt>
                <c:pt idx="116">
                  <c:v>1.2032258064516128</c:v>
                </c:pt>
              </c:numCache>
            </c:numRef>
          </c:yVal>
          <c:smooth val="1"/>
          <c:extLst xmlns:c16r2="http://schemas.microsoft.com/office/drawing/2015/06/chart">
            <c:ext xmlns:c16="http://schemas.microsoft.com/office/drawing/2014/chart" uri="{C3380CC4-5D6E-409C-BE32-E72D297353CC}">
              <c16:uniqueId val="{00000000-1810-4823-B65F-EC73E46BC0C0}"/>
            </c:ext>
          </c:extLst>
        </c:ser>
        <c:ser>
          <c:idx val="1"/>
          <c:order val="1"/>
          <c:tx>
            <c:strRef>
              <c:f>'1900-2016 (2)'!$Q$1</c:f>
              <c:strCache>
                <c:ptCount val="1"/>
                <c:pt idx="0">
                  <c:v>All causes-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'1900-2016 (2)'!$O$2:$O$119</c:f>
              <c:numCache>
                <c:formatCode>0.0</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(2)'!$Q$2:$Q$119</c:f>
              <c:numCache>
                <c:formatCode>0.00</c:formatCode>
                <c:ptCount val="118"/>
                <c:pt idx="0">
                  <c:v>1.8006703676547604</c:v>
                </c:pt>
                <c:pt idx="1">
                  <c:v>1.7193882895150308</c:v>
                </c:pt>
                <c:pt idx="2">
                  <c:v>1.6215565098983973</c:v>
                </c:pt>
                <c:pt idx="3">
                  <c:v>1.6369540169686811</c:v>
                </c:pt>
                <c:pt idx="4">
                  <c:v>1.7178171153241855</c:v>
                </c:pt>
                <c:pt idx="5">
                  <c:v>1.6642924478893895</c:v>
                </c:pt>
                <c:pt idx="6">
                  <c:v>1.6463810621137529</c:v>
                </c:pt>
                <c:pt idx="7">
                  <c:v>1.6680632659474179</c:v>
                </c:pt>
                <c:pt idx="8">
                  <c:v>1.5378652979993714</c:v>
                </c:pt>
                <c:pt idx="9">
                  <c:v>1.492301246464858</c:v>
                </c:pt>
                <c:pt idx="10">
                  <c:v>1.5376558081072587</c:v>
                </c:pt>
                <c:pt idx="11">
                  <c:v>1.4564784749135853</c:v>
                </c:pt>
                <c:pt idx="12">
                  <c:v>1.4242170315282288</c:v>
                </c:pt>
                <c:pt idx="13">
                  <c:v>1.4461087252540064</c:v>
                </c:pt>
                <c:pt idx="14">
                  <c:v>1.3933172724416047</c:v>
                </c:pt>
                <c:pt idx="15">
                  <c:v>1.3801194092385041</c:v>
                </c:pt>
                <c:pt idx="16">
                  <c:v>1.4466324499842882</c:v>
                </c:pt>
                <c:pt idx="17">
                  <c:v>1.4633916413533046</c:v>
                </c:pt>
                <c:pt idx="18">
                  <c:v>1.8958835236199854</c:v>
                </c:pt>
                <c:pt idx="19">
                  <c:v>1.3505813344506128</c:v>
                </c:pt>
                <c:pt idx="20">
                  <c:v>1.3605321043259664</c:v>
                </c:pt>
                <c:pt idx="21">
                  <c:v>1.2043573897559441</c:v>
                </c:pt>
                <c:pt idx="22">
                  <c:v>1.2247826542369329</c:v>
                </c:pt>
                <c:pt idx="23">
                  <c:v>1.2705561956635592</c:v>
                </c:pt>
                <c:pt idx="24">
                  <c:v>1.2139939247931286</c:v>
                </c:pt>
                <c:pt idx="25">
                  <c:v>1.2235257148842567</c:v>
                </c:pt>
                <c:pt idx="26">
                  <c:v>1.268461296742432</c:v>
                </c:pt>
                <c:pt idx="27">
                  <c:v>1.1851890646276317</c:v>
                </c:pt>
                <c:pt idx="28">
                  <c:v>1.2554729234314443</c:v>
                </c:pt>
                <c:pt idx="29">
                  <c:v>1.2441604692573582</c:v>
                </c:pt>
                <c:pt idx="30">
                  <c:v>1.1858175343039696</c:v>
                </c:pt>
                <c:pt idx="31">
                  <c:v>1.1590028281135434</c:v>
                </c:pt>
                <c:pt idx="32">
                  <c:v>1.1393107782549492</c:v>
                </c:pt>
                <c:pt idx="33">
                  <c:v>1.1194092385042422</c:v>
                </c:pt>
                <c:pt idx="34">
                  <c:v>1.1578506337069236</c:v>
                </c:pt>
                <c:pt idx="35">
                  <c:v>1.146433434586781</c:v>
                </c:pt>
                <c:pt idx="36">
                  <c:v>1.2100136168429874</c:v>
                </c:pt>
                <c:pt idx="37">
                  <c:v>1.1793233476484759</c:v>
                </c:pt>
                <c:pt idx="38">
                  <c:v>1.1144862260395936</c:v>
                </c:pt>
                <c:pt idx="39">
                  <c:v>1.1107154079815649</c:v>
                </c:pt>
                <c:pt idx="40">
                  <c:v>1.1274745993505815</c:v>
                </c:pt>
                <c:pt idx="41">
                  <c:v>1.0997171886456478</c:v>
                </c:pt>
                <c:pt idx="42">
                  <c:v>1.0833769770608568</c:v>
                </c:pt>
                <c:pt idx="43">
                  <c:v>1.1387870535246674</c:v>
                </c:pt>
                <c:pt idx="44">
                  <c:v>1.1124960720645227</c:v>
                </c:pt>
                <c:pt idx="45">
                  <c:v>1.1083062742222687</c:v>
                </c:pt>
                <c:pt idx="46">
                  <c:v>1.0437833874515554</c:v>
                </c:pt>
                <c:pt idx="47">
                  <c:v>1.0554100764638106</c:v>
                </c:pt>
                <c:pt idx="48">
                  <c:v>1.0355085367131036</c:v>
                </c:pt>
                <c:pt idx="49">
                  <c:v>1.0170734262071854</c:v>
                </c:pt>
                <c:pt idx="50">
                  <c:v>1.009531790091128</c:v>
                </c:pt>
                <c:pt idx="51">
                  <c:v>1.0125693935267623</c:v>
                </c:pt>
                <c:pt idx="52">
                  <c:v>1.0070179113857756</c:v>
                </c:pt>
                <c:pt idx="53">
                  <c:v>1.0045040326804231</c:v>
                </c:pt>
                <c:pt idx="54">
                  <c:v>0.96260605425788204</c:v>
                </c:pt>
                <c:pt idx="55">
                  <c:v>0.97454697810830615</c:v>
                </c:pt>
                <c:pt idx="56">
                  <c:v>0.97946999057295481</c:v>
                </c:pt>
                <c:pt idx="57">
                  <c:v>1.0040850528961978</c:v>
                </c:pt>
                <c:pt idx="58">
                  <c:v>0.99591494710380213</c:v>
                </c:pt>
                <c:pt idx="59">
                  <c:v>0.98313606368492723</c:v>
                </c:pt>
                <c:pt idx="60">
                  <c:v>1</c:v>
                </c:pt>
                <c:pt idx="61">
                  <c:v>0.99046820990887185</c:v>
                </c:pt>
                <c:pt idx="62">
                  <c:v>0.99046820990887185</c:v>
                </c:pt>
                <c:pt idx="63">
                  <c:v>1.0078558709542265</c:v>
                </c:pt>
                <c:pt idx="64">
                  <c:v>0.98533570755211064</c:v>
                </c:pt>
                <c:pt idx="65">
                  <c:v>0.9894207604483084</c:v>
                </c:pt>
                <c:pt idx="66">
                  <c:v>0.99780035613281659</c:v>
                </c:pt>
                <c:pt idx="67">
                  <c:v>0.98208861422436367</c:v>
                </c:pt>
                <c:pt idx="68">
                  <c:v>1.0138263328794386</c:v>
                </c:pt>
                <c:pt idx="69">
                  <c:v>0.99968576516183083</c:v>
                </c:pt>
                <c:pt idx="70">
                  <c:v>0.9901539750707028</c:v>
                </c:pt>
                <c:pt idx="71">
                  <c:v>0.97622289724520783</c:v>
                </c:pt>
                <c:pt idx="72">
                  <c:v>0.98292657379281445</c:v>
                </c:pt>
                <c:pt idx="73">
                  <c:v>0.97779407143605312</c:v>
                </c:pt>
                <c:pt idx="74">
                  <c:v>0.94972242589295064</c:v>
                </c:pt>
                <c:pt idx="75">
                  <c:v>0.92018435110505914</c:v>
                </c:pt>
                <c:pt idx="76">
                  <c:v>0.91924164659055196</c:v>
                </c:pt>
                <c:pt idx="77">
                  <c:v>0.90541531371111339</c:v>
                </c:pt>
                <c:pt idx="78">
                  <c:v>0.90918613176914209</c:v>
                </c:pt>
                <c:pt idx="79">
                  <c:v>0.89263643029223838</c:v>
                </c:pt>
                <c:pt idx="80">
                  <c:v>0.91997486121294636</c:v>
                </c:pt>
                <c:pt idx="81">
                  <c:v>0.90290143500576092</c:v>
                </c:pt>
                <c:pt idx="82">
                  <c:v>0.89284592018435105</c:v>
                </c:pt>
                <c:pt idx="83">
                  <c:v>0.90468209908871899</c:v>
                </c:pt>
                <c:pt idx="84">
                  <c:v>0.90583429349533873</c:v>
                </c:pt>
                <c:pt idx="85">
                  <c:v>0.91850843196815746</c:v>
                </c:pt>
                <c:pt idx="86">
                  <c:v>0.91829894207604479</c:v>
                </c:pt>
                <c:pt idx="87">
                  <c:v>0.91798470723787573</c:v>
                </c:pt>
                <c:pt idx="88">
                  <c:v>0.92877343668168011</c:v>
                </c:pt>
                <c:pt idx="89">
                  <c:v>0.91264271498900174</c:v>
                </c:pt>
                <c:pt idx="90">
                  <c:v>0.90478684403477527</c:v>
                </c:pt>
                <c:pt idx="91">
                  <c:v>0.90112077092280285</c:v>
                </c:pt>
                <c:pt idx="92">
                  <c:v>0.89336964491463278</c:v>
                </c:pt>
                <c:pt idx="93">
                  <c:v>0.92175552529590443</c:v>
                </c:pt>
                <c:pt idx="94">
                  <c:v>0.91693725777731216</c:v>
                </c:pt>
                <c:pt idx="95">
                  <c:v>0.92175552529590443</c:v>
                </c:pt>
                <c:pt idx="96">
                  <c:v>0.91389965434167797</c:v>
                </c:pt>
                <c:pt idx="97">
                  <c:v>0.90572954854928245</c:v>
                </c:pt>
                <c:pt idx="98">
                  <c:v>0.90572954854928245</c:v>
                </c:pt>
                <c:pt idx="99">
                  <c:v>0.91714674766942494</c:v>
                </c:pt>
                <c:pt idx="100">
                  <c:v>0.91023358122970566</c:v>
                </c:pt>
                <c:pt idx="101">
                  <c:v>0.89954959673195756</c:v>
                </c:pt>
                <c:pt idx="102">
                  <c:v>0.89651199329632336</c:v>
                </c:pt>
                <c:pt idx="103">
                  <c:v>0.88352361998533568</c:v>
                </c:pt>
                <c:pt idx="104">
                  <c:v>0.85230962606054261</c:v>
                </c:pt>
                <c:pt idx="105">
                  <c:v>0.85367131035927513</c:v>
                </c:pt>
                <c:pt idx="106">
                  <c:v>0.82937048287420123</c:v>
                </c:pt>
                <c:pt idx="107">
                  <c:v>0.81208756677490301</c:v>
                </c:pt>
                <c:pt idx="108">
                  <c:v>0.81166858699067768</c:v>
                </c:pt>
                <c:pt idx="109">
                  <c:v>0.78516811563842048</c:v>
                </c:pt>
                <c:pt idx="110">
                  <c:v>0.78244474704095524</c:v>
                </c:pt>
                <c:pt idx="111">
                  <c:v>0.77647428511574312</c:v>
                </c:pt>
                <c:pt idx="112">
                  <c:v>0.7675709647009531</c:v>
                </c:pt>
                <c:pt idx="113">
                  <c:v>0.76662826018644592</c:v>
                </c:pt>
                <c:pt idx="114">
                  <c:v>0.75898187912433224</c:v>
                </c:pt>
                <c:pt idx="115">
                  <c:v>0.76788519953912227</c:v>
                </c:pt>
                <c:pt idx="116">
                  <c:v>0.76338116685869895</c:v>
                </c:pt>
                <c:pt idx="117" formatCode="0.0000">
                  <c:v>1.8958835236199854</c:v>
                </c:pt>
              </c:numCache>
            </c:numRef>
          </c:yVal>
          <c:smooth val="1"/>
          <c:extLst xmlns:c16r2="http://schemas.microsoft.com/office/drawing/2015/06/chart">
            <c:ext xmlns:c16="http://schemas.microsoft.com/office/drawing/2014/chart" uri="{C3380CC4-5D6E-409C-BE32-E72D297353CC}">
              <c16:uniqueId val="{00000001-1810-4823-B65F-EC73E46BC0C0}"/>
            </c:ext>
          </c:extLst>
        </c:ser>
        <c:ser>
          <c:idx val="2"/>
          <c:order val="2"/>
          <c:tx>
            <c:strRef>
              <c:f>'1900-2016 (2)'!$R$1</c:f>
              <c:strCache>
                <c:ptCount val="1"/>
                <c:pt idx="0">
                  <c:v>Cancer and other malignant tumors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'1900-2016 (2)'!$O$2:$O$119</c:f>
              <c:numCache>
                <c:formatCode>0.0</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(2)'!$R$2:$R$119</c:f>
              <c:numCache>
                <c:formatCode>0.00</c:formatCode>
                <c:ptCount val="118"/>
                <c:pt idx="0">
                  <c:v>0.42895442359249331</c:v>
                </c:pt>
                <c:pt idx="1">
                  <c:v>0.44504021447721187</c:v>
                </c:pt>
                <c:pt idx="2">
                  <c:v>0.44436997319034854</c:v>
                </c:pt>
                <c:pt idx="3">
                  <c:v>0.46916890080428958</c:v>
                </c:pt>
                <c:pt idx="4">
                  <c:v>0.47922252010723865</c:v>
                </c:pt>
                <c:pt idx="5">
                  <c:v>0.4919571045576408</c:v>
                </c:pt>
                <c:pt idx="6">
                  <c:v>0.46447721179624668</c:v>
                </c:pt>
                <c:pt idx="7">
                  <c:v>0.47855227882037543</c:v>
                </c:pt>
                <c:pt idx="8">
                  <c:v>0.47922252010723865</c:v>
                </c:pt>
                <c:pt idx="9">
                  <c:v>0.49597855227882043</c:v>
                </c:pt>
                <c:pt idx="10">
                  <c:v>0.51072386058981234</c:v>
                </c:pt>
                <c:pt idx="11">
                  <c:v>0.49731903485254697</c:v>
                </c:pt>
                <c:pt idx="12">
                  <c:v>0.51608579088471851</c:v>
                </c:pt>
                <c:pt idx="13">
                  <c:v>0.52613941018766763</c:v>
                </c:pt>
                <c:pt idx="14">
                  <c:v>0.52747989276139418</c:v>
                </c:pt>
                <c:pt idx="15">
                  <c:v>0.5408847184986596</c:v>
                </c:pt>
                <c:pt idx="16">
                  <c:v>0.54289544235924936</c:v>
                </c:pt>
                <c:pt idx="17">
                  <c:v>0.54155495978552282</c:v>
                </c:pt>
                <c:pt idx="18">
                  <c:v>0.54155495978552282</c:v>
                </c:pt>
                <c:pt idx="19">
                  <c:v>0.54289544235924936</c:v>
                </c:pt>
                <c:pt idx="20">
                  <c:v>0.55898123324396787</c:v>
                </c:pt>
                <c:pt idx="21">
                  <c:v>0.57305630026809651</c:v>
                </c:pt>
                <c:pt idx="22">
                  <c:v>0.57774798927613946</c:v>
                </c:pt>
                <c:pt idx="23">
                  <c:v>0.59249329758713143</c:v>
                </c:pt>
                <c:pt idx="24">
                  <c:v>0.60589812332439685</c:v>
                </c:pt>
                <c:pt idx="25">
                  <c:v>0.61662198391420919</c:v>
                </c:pt>
                <c:pt idx="26">
                  <c:v>0.63404825737265413</c:v>
                </c:pt>
                <c:pt idx="27">
                  <c:v>0.63806970509383387</c:v>
                </c:pt>
                <c:pt idx="28">
                  <c:v>0.64142091152815017</c:v>
                </c:pt>
                <c:pt idx="29">
                  <c:v>0.64209115281501339</c:v>
                </c:pt>
                <c:pt idx="30">
                  <c:v>0.65281501340482584</c:v>
                </c:pt>
                <c:pt idx="31">
                  <c:v>0.66353887399463807</c:v>
                </c:pt>
                <c:pt idx="32">
                  <c:v>0.68565683646112607</c:v>
                </c:pt>
                <c:pt idx="33">
                  <c:v>0.68565683646112607</c:v>
                </c:pt>
                <c:pt idx="34">
                  <c:v>0.71313672922252025</c:v>
                </c:pt>
                <c:pt idx="35">
                  <c:v>0.72520107238605902</c:v>
                </c:pt>
                <c:pt idx="36">
                  <c:v>0.7466487935656837</c:v>
                </c:pt>
                <c:pt idx="37">
                  <c:v>0.75335120643431641</c:v>
                </c:pt>
                <c:pt idx="38">
                  <c:v>0.77010723860589825</c:v>
                </c:pt>
                <c:pt idx="39">
                  <c:v>0.78753351206434319</c:v>
                </c:pt>
                <c:pt idx="40">
                  <c:v>0.80630026809651478</c:v>
                </c:pt>
                <c:pt idx="41">
                  <c:v>0.80495978552278824</c:v>
                </c:pt>
                <c:pt idx="42">
                  <c:v>0.81769436997319045</c:v>
                </c:pt>
                <c:pt idx="43">
                  <c:v>0.83310991957104563</c:v>
                </c:pt>
                <c:pt idx="44">
                  <c:v>0.86327077747989289</c:v>
                </c:pt>
                <c:pt idx="45">
                  <c:v>0.89812332439678288</c:v>
                </c:pt>
                <c:pt idx="46">
                  <c:v>0.87131367292225204</c:v>
                </c:pt>
                <c:pt idx="47">
                  <c:v>0.88672922252010733</c:v>
                </c:pt>
                <c:pt idx="48">
                  <c:v>0.90415549597855238</c:v>
                </c:pt>
                <c:pt idx="49">
                  <c:v>0.93029490616622001</c:v>
                </c:pt>
                <c:pt idx="50">
                  <c:v>0.93699731903485273</c:v>
                </c:pt>
                <c:pt idx="51">
                  <c:v>0.94235924932975879</c:v>
                </c:pt>
                <c:pt idx="52">
                  <c:v>0.96045576407506716</c:v>
                </c:pt>
                <c:pt idx="53">
                  <c:v>0.97050938337801629</c:v>
                </c:pt>
                <c:pt idx="54">
                  <c:v>0.97587131367292224</c:v>
                </c:pt>
                <c:pt idx="55">
                  <c:v>0.98190348525469173</c:v>
                </c:pt>
                <c:pt idx="56">
                  <c:v>0.99061662198391431</c:v>
                </c:pt>
                <c:pt idx="57">
                  <c:v>0.99597855227882037</c:v>
                </c:pt>
                <c:pt idx="58">
                  <c:v>0.9839142091152816</c:v>
                </c:pt>
                <c:pt idx="59">
                  <c:v>0.98726541554959801</c:v>
                </c:pt>
                <c:pt idx="60">
                  <c:v>1</c:v>
                </c:pt>
                <c:pt idx="61">
                  <c:v>1.0046916890080431</c:v>
                </c:pt>
                <c:pt idx="62">
                  <c:v>1.0046916890080431</c:v>
                </c:pt>
                <c:pt idx="63">
                  <c:v>1.0147453083109921</c:v>
                </c:pt>
                <c:pt idx="64">
                  <c:v>1.0154155495978554</c:v>
                </c:pt>
                <c:pt idx="65">
                  <c:v>1.0308310991957106</c:v>
                </c:pt>
                <c:pt idx="66">
                  <c:v>1.0408847184986596</c:v>
                </c:pt>
                <c:pt idx="67">
                  <c:v>1.0556300268096515</c:v>
                </c:pt>
                <c:pt idx="68">
                  <c:v>1.0710455764075069</c:v>
                </c:pt>
                <c:pt idx="69">
                  <c:v>1.0750670241286864</c:v>
                </c:pt>
                <c:pt idx="70">
                  <c:v>1.0911528150134049</c:v>
                </c:pt>
                <c:pt idx="71">
                  <c:v>1.0931635388739946</c:v>
                </c:pt>
                <c:pt idx="72">
                  <c:v>1.1065683646112601</c:v>
                </c:pt>
                <c:pt idx="73">
                  <c:v>1.1132707774798929</c:v>
                </c:pt>
                <c:pt idx="74">
                  <c:v>1.1327077747989276</c:v>
                </c:pt>
                <c:pt idx="75">
                  <c:v>1.1373994638069704</c:v>
                </c:pt>
                <c:pt idx="76">
                  <c:v>1.1621983914209117</c:v>
                </c:pt>
                <c:pt idx="77">
                  <c:v>1.1796246648793567</c:v>
                </c:pt>
                <c:pt idx="78">
                  <c:v>1.197721179624665</c:v>
                </c:pt>
                <c:pt idx="79">
                  <c:v>1.2037533512064345</c:v>
                </c:pt>
                <c:pt idx="80">
                  <c:v>1.2325737265415551</c:v>
                </c:pt>
                <c:pt idx="81">
                  <c:v>1.2325737265415551</c:v>
                </c:pt>
                <c:pt idx="82">
                  <c:v>1.2553619302949064</c:v>
                </c:pt>
                <c:pt idx="83">
                  <c:v>1.2701072386058982</c:v>
                </c:pt>
                <c:pt idx="84">
                  <c:v>1.2888739946380698</c:v>
                </c:pt>
                <c:pt idx="85">
                  <c:v>1.3002680965147455</c:v>
                </c:pt>
                <c:pt idx="86">
                  <c:v>1.3103217158176945</c:v>
                </c:pt>
                <c:pt idx="87">
                  <c:v>1.3190348525469171</c:v>
                </c:pt>
                <c:pt idx="88">
                  <c:v>1.3297587131367294</c:v>
                </c:pt>
                <c:pt idx="89">
                  <c:v>1.3471849865951744</c:v>
                </c:pt>
                <c:pt idx="90">
                  <c:v>1.3619302949061662</c:v>
                </c:pt>
                <c:pt idx="91">
                  <c:v>1.3679624664879357</c:v>
                </c:pt>
                <c:pt idx="92">
                  <c:v>1.3679624664879357</c:v>
                </c:pt>
                <c:pt idx="93">
                  <c:v>1.3780160857908847</c:v>
                </c:pt>
                <c:pt idx="94">
                  <c:v>1.3753351206434317</c:v>
                </c:pt>
                <c:pt idx="95">
                  <c:v>1.3733243967828419</c:v>
                </c:pt>
                <c:pt idx="96">
                  <c:v>1.3632707774798929</c:v>
                </c:pt>
                <c:pt idx="97">
                  <c:v>1.3512064343163539</c:v>
                </c:pt>
                <c:pt idx="98">
                  <c:v>1.3424932975871315</c:v>
                </c:pt>
                <c:pt idx="99">
                  <c:v>1.345844504021448</c:v>
                </c:pt>
                <c:pt idx="100">
                  <c:v>1.3378016085790885</c:v>
                </c:pt>
                <c:pt idx="101">
                  <c:v>1.3170241286863271</c:v>
                </c:pt>
                <c:pt idx="102">
                  <c:v>1.3022788203753353</c:v>
                </c:pt>
                <c:pt idx="103">
                  <c:v>1.2794906166219842</c:v>
                </c:pt>
                <c:pt idx="104">
                  <c:v>1.25201072386059</c:v>
                </c:pt>
                <c:pt idx="105">
                  <c:v>1.2406166219839143</c:v>
                </c:pt>
                <c:pt idx="106">
                  <c:v>1.2184986595174265</c:v>
                </c:pt>
                <c:pt idx="107">
                  <c:v>1.2017426273458447</c:v>
                </c:pt>
                <c:pt idx="108">
                  <c:v>1.1823056300268098</c:v>
                </c:pt>
                <c:pt idx="109">
                  <c:v>1.1628686327077749</c:v>
                </c:pt>
                <c:pt idx="110">
                  <c:v>1.158176943699732</c:v>
                </c:pt>
                <c:pt idx="111">
                  <c:v>1.1327077747989276</c:v>
                </c:pt>
                <c:pt idx="112">
                  <c:v>1.115951742627346</c:v>
                </c:pt>
                <c:pt idx="113">
                  <c:v>1.093833780160858</c:v>
                </c:pt>
                <c:pt idx="114">
                  <c:v>1.0804289544235925</c:v>
                </c:pt>
                <c:pt idx="115">
                  <c:v>1.0623324396782843</c:v>
                </c:pt>
                <c:pt idx="116">
                  <c:v>1.044235924932976</c:v>
                </c:pt>
                <c:pt idx="117" formatCode="0.0000">
                  <c:v>1.3780160857908847</c:v>
                </c:pt>
              </c:numCache>
            </c:numRef>
          </c:yVal>
          <c:smooth val="1"/>
          <c:extLst xmlns:c16r2="http://schemas.microsoft.com/office/drawing/2015/06/chart">
            <c:ext xmlns:c16="http://schemas.microsoft.com/office/drawing/2014/chart" uri="{C3380CC4-5D6E-409C-BE32-E72D297353CC}">
              <c16:uniqueId val="{00000002-1810-4823-B65F-EC73E46BC0C0}"/>
            </c:ext>
          </c:extLst>
        </c:ser>
        <c:ser>
          <c:idx val="3"/>
          <c:order val="3"/>
          <c:tx>
            <c:strRef>
              <c:f>'1900-2016 (2)'!$S$1</c:f>
              <c:strCache>
                <c:ptCount val="1"/>
                <c:pt idx="0">
                  <c:v>Diseases of the heart </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'1900-2016 (2)'!$O$2:$O$119</c:f>
              <c:numCache>
                <c:formatCode>0.0</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(2)'!$S$2:$S$119</c:f>
              <c:numCache>
                <c:formatCode>0.00</c:formatCode>
                <c:ptCount val="118"/>
                <c:pt idx="0">
                  <c:v>0.37235772357723579</c:v>
                </c:pt>
                <c:pt idx="1">
                  <c:v>0.37940379403794039</c:v>
                </c:pt>
                <c:pt idx="2">
                  <c:v>0.39403794037940382</c:v>
                </c:pt>
                <c:pt idx="3">
                  <c:v>0.41138211382113826</c:v>
                </c:pt>
                <c:pt idx="4">
                  <c:v>0.44363143631436314</c:v>
                </c:pt>
                <c:pt idx="5">
                  <c:v>0.43875338753387533</c:v>
                </c:pt>
                <c:pt idx="6">
                  <c:v>0.41788617886178858</c:v>
                </c:pt>
                <c:pt idx="7">
                  <c:v>0.45149051490514902</c:v>
                </c:pt>
                <c:pt idx="8">
                  <c:v>0.41192411924119243</c:v>
                </c:pt>
                <c:pt idx="9">
                  <c:v>0.41463414634146339</c:v>
                </c:pt>
                <c:pt idx="10">
                  <c:v>0.43062330623306233</c:v>
                </c:pt>
                <c:pt idx="11">
                  <c:v>0.42384823848238484</c:v>
                </c:pt>
                <c:pt idx="12">
                  <c:v>0.4300813008130081</c:v>
                </c:pt>
                <c:pt idx="13">
                  <c:v>0.41897018970189698</c:v>
                </c:pt>
                <c:pt idx="14">
                  <c:v>0.4287262872628726</c:v>
                </c:pt>
                <c:pt idx="15">
                  <c:v>0.44417344173441736</c:v>
                </c:pt>
                <c:pt idx="16">
                  <c:v>0.45311653116531164</c:v>
                </c:pt>
                <c:pt idx="17">
                  <c:v>0.46043360433604336</c:v>
                </c:pt>
                <c:pt idx="18">
                  <c:v>0.46504065040650405</c:v>
                </c:pt>
                <c:pt idx="19">
                  <c:v>0.40081300813008131</c:v>
                </c:pt>
                <c:pt idx="20">
                  <c:v>0.43252032520325201</c:v>
                </c:pt>
                <c:pt idx="21">
                  <c:v>0.42330623306233062</c:v>
                </c:pt>
                <c:pt idx="22">
                  <c:v>0.44715447154471544</c:v>
                </c:pt>
                <c:pt idx="23">
                  <c:v>0.47154471544715448</c:v>
                </c:pt>
                <c:pt idx="24">
                  <c:v>0.47615176151761512</c:v>
                </c:pt>
                <c:pt idx="25">
                  <c:v>0.50081300813008134</c:v>
                </c:pt>
                <c:pt idx="26">
                  <c:v>0.53821138211382114</c:v>
                </c:pt>
                <c:pt idx="27">
                  <c:v>0.52926829268292686</c:v>
                </c:pt>
                <c:pt idx="28">
                  <c:v>0.56287262872628718</c:v>
                </c:pt>
                <c:pt idx="29">
                  <c:v>0.57235772357723569</c:v>
                </c:pt>
                <c:pt idx="30">
                  <c:v>0.58048780487804874</c:v>
                </c:pt>
                <c:pt idx="31">
                  <c:v>0.57831978319783195</c:v>
                </c:pt>
                <c:pt idx="32">
                  <c:v>0.60731707317073169</c:v>
                </c:pt>
                <c:pt idx="33">
                  <c:v>0.61788617886178865</c:v>
                </c:pt>
                <c:pt idx="34">
                  <c:v>0.65121951219512197</c:v>
                </c:pt>
                <c:pt idx="35">
                  <c:v>0.66504065040650406</c:v>
                </c:pt>
                <c:pt idx="36">
                  <c:v>0.72249322493224943</c:v>
                </c:pt>
                <c:pt idx="37">
                  <c:v>0.72872628726287259</c:v>
                </c:pt>
                <c:pt idx="38">
                  <c:v>0.73089430894308938</c:v>
                </c:pt>
                <c:pt idx="39">
                  <c:v>0.74661246612466126</c:v>
                </c:pt>
                <c:pt idx="40">
                  <c:v>0.79268292682926833</c:v>
                </c:pt>
                <c:pt idx="41">
                  <c:v>0.78617886178861796</c:v>
                </c:pt>
                <c:pt idx="42">
                  <c:v>0.79918699186991859</c:v>
                </c:pt>
                <c:pt idx="43">
                  <c:v>0.86070460704607055</c:v>
                </c:pt>
                <c:pt idx="44">
                  <c:v>0.85257452574525749</c:v>
                </c:pt>
                <c:pt idx="45">
                  <c:v>0.86802168021680215</c:v>
                </c:pt>
                <c:pt idx="46">
                  <c:v>0.83062330623306235</c:v>
                </c:pt>
                <c:pt idx="47">
                  <c:v>0.87018970189701905</c:v>
                </c:pt>
                <c:pt idx="48">
                  <c:v>0.87452574525745252</c:v>
                </c:pt>
                <c:pt idx="49">
                  <c:v>0.94525745257452576</c:v>
                </c:pt>
                <c:pt idx="50">
                  <c:v>0.96341463414634143</c:v>
                </c:pt>
                <c:pt idx="51">
                  <c:v>0.96449864498644977</c:v>
                </c:pt>
                <c:pt idx="52">
                  <c:v>0.96639566395663967</c:v>
                </c:pt>
                <c:pt idx="53">
                  <c:v>0.97669376693766929</c:v>
                </c:pt>
                <c:pt idx="54">
                  <c:v>0.9417344173441734</c:v>
                </c:pt>
                <c:pt idx="55">
                  <c:v>0.96422764227642277</c:v>
                </c:pt>
                <c:pt idx="56">
                  <c:v>0.97669376693766929</c:v>
                </c:pt>
                <c:pt idx="57">
                  <c:v>0.99972899728997289</c:v>
                </c:pt>
                <c:pt idx="58">
                  <c:v>0.99647696476964764</c:v>
                </c:pt>
                <c:pt idx="59">
                  <c:v>0.98428184281842812</c:v>
                </c:pt>
                <c:pt idx="60">
                  <c:v>1</c:v>
                </c:pt>
                <c:pt idx="61">
                  <c:v>1.0037940379403794</c:v>
                </c:pt>
                <c:pt idx="62">
                  <c:v>1.0037940379403794</c:v>
                </c:pt>
                <c:pt idx="63">
                  <c:v>1.0176151761517616</c:v>
                </c:pt>
                <c:pt idx="64">
                  <c:v>0.99214092140921417</c:v>
                </c:pt>
                <c:pt idx="65">
                  <c:v>0.99728997289972898</c:v>
                </c:pt>
                <c:pt idx="66">
                  <c:v>1.0073170731707317</c:v>
                </c:pt>
                <c:pt idx="67">
                  <c:v>0.98997289972899727</c:v>
                </c:pt>
                <c:pt idx="68">
                  <c:v>1.0121951219512195</c:v>
                </c:pt>
                <c:pt idx="69">
                  <c:v>0.99485094850948519</c:v>
                </c:pt>
                <c:pt idx="70">
                  <c:v>0.98102981029810299</c:v>
                </c:pt>
                <c:pt idx="71">
                  <c:v>0.97398373983739828</c:v>
                </c:pt>
                <c:pt idx="72">
                  <c:v>0.9788617886178862</c:v>
                </c:pt>
                <c:pt idx="73">
                  <c:v>0.97073170731707314</c:v>
                </c:pt>
                <c:pt idx="74">
                  <c:v>0.93766937669376693</c:v>
                </c:pt>
                <c:pt idx="75">
                  <c:v>0.90081300813008125</c:v>
                </c:pt>
                <c:pt idx="76">
                  <c:v>0.90162601626016259</c:v>
                </c:pt>
                <c:pt idx="77">
                  <c:v>0.88644986449864505</c:v>
                </c:pt>
                <c:pt idx="78">
                  <c:v>0.8902439024390244</c:v>
                </c:pt>
                <c:pt idx="79">
                  <c:v>0.88482384823848237</c:v>
                </c:pt>
                <c:pt idx="80">
                  <c:v>0.91056910569105687</c:v>
                </c:pt>
                <c:pt idx="81">
                  <c:v>0.8902439024390244</c:v>
                </c:pt>
                <c:pt idx="82">
                  <c:v>0.88401084010840103</c:v>
                </c:pt>
                <c:pt idx="83">
                  <c:v>0.89295392953929542</c:v>
                </c:pt>
                <c:pt idx="84">
                  <c:v>0.87913279132791322</c:v>
                </c:pt>
                <c:pt idx="85">
                  <c:v>0.87831978319783199</c:v>
                </c:pt>
                <c:pt idx="86">
                  <c:v>0.86395663956639568</c:v>
                </c:pt>
                <c:pt idx="87">
                  <c:v>0.8504065040650407</c:v>
                </c:pt>
                <c:pt idx="88">
                  <c:v>0.84796747967479669</c:v>
                </c:pt>
                <c:pt idx="89">
                  <c:v>0.80569105691056908</c:v>
                </c:pt>
                <c:pt idx="90">
                  <c:v>0.78455284552845528</c:v>
                </c:pt>
                <c:pt idx="91">
                  <c:v>0.77479674796747966</c:v>
                </c:pt>
                <c:pt idx="92">
                  <c:v>0.76260162601626014</c:v>
                </c:pt>
                <c:pt idx="93">
                  <c:v>0.78157181571815715</c:v>
                </c:pt>
                <c:pt idx="94">
                  <c:v>0.76233062330623313</c:v>
                </c:pt>
                <c:pt idx="95">
                  <c:v>0.76070460704607046</c:v>
                </c:pt>
                <c:pt idx="96">
                  <c:v>0.74905149051490505</c:v>
                </c:pt>
                <c:pt idx="97">
                  <c:v>0.73604336043360441</c:v>
                </c:pt>
                <c:pt idx="98">
                  <c:v>0.72682926829268291</c:v>
                </c:pt>
                <c:pt idx="99">
                  <c:v>0.72222222222222221</c:v>
                </c:pt>
                <c:pt idx="100">
                  <c:v>0.69810298102981039</c:v>
                </c:pt>
                <c:pt idx="101">
                  <c:v>0.67615176151761514</c:v>
                </c:pt>
                <c:pt idx="102">
                  <c:v>0.66287262872628727</c:v>
                </c:pt>
                <c:pt idx="103">
                  <c:v>0.64037940379403802</c:v>
                </c:pt>
                <c:pt idx="104">
                  <c:v>0.6005420054200542</c:v>
                </c:pt>
                <c:pt idx="105">
                  <c:v>0.58753387533875345</c:v>
                </c:pt>
                <c:pt idx="106">
                  <c:v>0.55691056910569103</c:v>
                </c:pt>
                <c:pt idx="107">
                  <c:v>0.53143631436314365</c:v>
                </c:pt>
                <c:pt idx="108">
                  <c:v>0.52059620596205958</c:v>
                </c:pt>
                <c:pt idx="109">
                  <c:v>0.4953929539295393</c:v>
                </c:pt>
                <c:pt idx="110">
                  <c:v>0.48536585365853657</c:v>
                </c:pt>
                <c:pt idx="111">
                  <c:v>0.47073170731707314</c:v>
                </c:pt>
                <c:pt idx="112">
                  <c:v>0.46205962059620598</c:v>
                </c:pt>
                <c:pt idx="113">
                  <c:v>0.4601626016260163</c:v>
                </c:pt>
                <c:pt idx="114">
                  <c:v>0.45257452574525747</c:v>
                </c:pt>
                <c:pt idx="115">
                  <c:v>0.45663956639566394</c:v>
                </c:pt>
                <c:pt idx="116">
                  <c:v>0.44850948509485095</c:v>
                </c:pt>
                <c:pt idx="117" formatCode="0.0000">
                  <c:v>1.0176151761517616</c:v>
                </c:pt>
              </c:numCache>
            </c:numRef>
          </c:yVal>
          <c:smooth val="1"/>
          <c:extLst xmlns:c16r2="http://schemas.microsoft.com/office/drawing/2015/06/chart">
            <c:ext xmlns:c16="http://schemas.microsoft.com/office/drawing/2014/chart" uri="{C3380CC4-5D6E-409C-BE32-E72D297353CC}">
              <c16:uniqueId val="{00000003-1810-4823-B65F-EC73E46BC0C0}"/>
            </c:ext>
          </c:extLst>
        </c:ser>
        <c:ser>
          <c:idx val="4"/>
          <c:order val="4"/>
          <c:tx>
            <c:strRef>
              <c:f>'1900-2016 (2)'!$T$1</c:f>
              <c:strCache>
                <c:ptCount val="1"/>
                <c:pt idx="0">
                  <c:v>Intracranial lesions of vascular origin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'1900-2016 (2)'!$O$2:$O$119</c:f>
              <c:numCache>
                <c:formatCode>0.0</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(2)'!$T$2:$T$119</c:f>
              <c:numCache>
                <c:formatCode>0.00</c:formatCode>
                <c:ptCount val="118"/>
                <c:pt idx="0">
                  <c:v>0.98981481481481481</c:v>
                </c:pt>
                <c:pt idx="1">
                  <c:v>0.98981481481481481</c:v>
                </c:pt>
                <c:pt idx="2">
                  <c:v>0.96203703703703713</c:v>
                </c:pt>
                <c:pt idx="3">
                  <c:v>0.97407407407407409</c:v>
                </c:pt>
                <c:pt idx="4">
                  <c:v>1.0055555555555555</c:v>
                </c:pt>
                <c:pt idx="5">
                  <c:v>0.98055555555555562</c:v>
                </c:pt>
                <c:pt idx="6">
                  <c:v>0.91296296296296287</c:v>
                </c:pt>
                <c:pt idx="7">
                  <c:v>0.96759259259259256</c:v>
                </c:pt>
                <c:pt idx="8">
                  <c:v>0.88518518518518519</c:v>
                </c:pt>
                <c:pt idx="9">
                  <c:v>0.8842592592592593</c:v>
                </c:pt>
                <c:pt idx="10">
                  <c:v>0.88703703703703696</c:v>
                </c:pt>
                <c:pt idx="11">
                  <c:v>0.85</c:v>
                </c:pt>
                <c:pt idx="12">
                  <c:v>0.85092592592592597</c:v>
                </c:pt>
                <c:pt idx="13">
                  <c:v>0.84351851851851845</c:v>
                </c:pt>
                <c:pt idx="14">
                  <c:v>0.86666666666666659</c:v>
                </c:pt>
                <c:pt idx="15">
                  <c:v>0.875</c:v>
                </c:pt>
                <c:pt idx="16">
                  <c:v>0.87685185185185188</c:v>
                </c:pt>
                <c:pt idx="17">
                  <c:v>0.88796296296296306</c:v>
                </c:pt>
                <c:pt idx="18">
                  <c:v>0.87037037037037035</c:v>
                </c:pt>
                <c:pt idx="19">
                  <c:v>0.83240740740740748</c:v>
                </c:pt>
                <c:pt idx="20">
                  <c:v>0.86111111111111116</c:v>
                </c:pt>
                <c:pt idx="21">
                  <c:v>0.82592592592592595</c:v>
                </c:pt>
                <c:pt idx="22">
                  <c:v>0.85277777777777775</c:v>
                </c:pt>
                <c:pt idx="23">
                  <c:v>0.88611111111111118</c:v>
                </c:pt>
                <c:pt idx="24">
                  <c:v>0.9</c:v>
                </c:pt>
                <c:pt idx="25">
                  <c:v>0.82870370370370372</c:v>
                </c:pt>
                <c:pt idx="26">
                  <c:v>0.84537037037037033</c:v>
                </c:pt>
                <c:pt idx="27">
                  <c:v>0.81574074074074066</c:v>
                </c:pt>
                <c:pt idx="28">
                  <c:v>0.85185185185185186</c:v>
                </c:pt>
                <c:pt idx="29">
                  <c:v>0.84074074074074068</c:v>
                </c:pt>
                <c:pt idx="30">
                  <c:v>0.82407407407407407</c:v>
                </c:pt>
                <c:pt idx="31">
                  <c:v>0.8037037037037037</c:v>
                </c:pt>
                <c:pt idx="32">
                  <c:v>0.81018518518518523</c:v>
                </c:pt>
                <c:pt idx="33">
                  <c:v>0.77870370370370368</c:v>
                </c:pt>
                <c:pt idx="34">
                  <c:v>0.79166666666666663</c:v>
                </c:pt>
                <c:pt idx="35">
                  <c:v>0.79351851851851851</c:v>
                </c:pt>
                <c:pt idx="36">
                  <c:v>0.84259259259259256</c:v>
                </c:pt>
                <c:pt idx="37">
                  <c:v>0.80277777777777781</c:v>
                </c:pt>
                <c:pt idx="38">
                  <c:v>0.79537037037037039</c:v>
                </c:pt>
                <c:pt idx="39">
                  <c:v>0.81296296296296289</c:v>
                </c:pt>
                <c:pt idx="40">
                  <c:v>0.84166666666666667</c:v>
                </c:pt>
                <c:pt idx="41">
                  <c:v>0.82499999999999996</c:v>
                </c:pt>
                <c:pt idx="42">
                  <c:v>0.83425925925925926</c:v>
                </c:pt>
                <c:pt idx="43">
                  <c:v>0.87777777777777777</c:v>
                </c:pt>
                <c:pt idx="44">
                  <c:v>0.8657407407407407</c:v>
                </c:pt>
                <c:pt idx="45">
                  <c:v>0.90277777777777779</c:v>
                </c:pt>
                <c:pt idx="46">
                  <c:v>0.8305555555555556</c:v>
                </c:pt>
                <c:pt idx="47">
                  <c:v>0.84629629629629632</c:v>
                </c:pt>
                <c:pt idx="48">
                  <c:v>0.8305555555555556</c:v>
                </c:pt>
                <c:pt idx="49">
                  <c:v>0.93425925925925934</c:v>
                </c:pt>
                <c:pt idx="50">
                  <c:v>0.96296296296296291</c:v>
                </c:pt>
                <c:pt idx="51">
                  <c:v>0.98796296296296304</c:v>
                </c:pt>
                <c:pt idx="52">
                  <c:v>0.98888888888888882</c:v>
                </c:pt>
                <c:pt idx="53">
                  <c:v>0.99351851851851847</c:v>
                </c:pt>
                <c:pt idx="54">
                  <c:v>0.9638888888888888</c:v>
                </c:pt>
                <c:pt idx="55">
                  <c:v>0.98148148148148151</c:v>
                </c:pt>
                <c:pt idx="56">
                  <c:v>0.98425925925925928</c:v>
                </c:pt>
                <c:pt idx="57">
                  <c:v>1.0203703703703704</c:v>
                </c:pt>
                <c:pt idx="58">
                  <c:v>1.0194444444444444</c:v>
                </c:pt>
                <c:pt idx="59">
                  <c:v>1.0037037037037038</c:v>
                </c:pt>
                <c:pt idx="60">
                  <c:v>1</c:v>
                </c:pt>
                <c:pt idx="61">
                  <c:v>0.98425925925925928</c:v>
                </c:pt>
                <c:pt idx="62">
                  <c:v>0.98425925925925928</c:v>
                </c:pt>
                <c:pt idx="63">
                  <c:v>0.98796296296296304</c:v>
                </c:pt>
                <c:pt idx="64">
                  <c:v>0.96018518518518525</c:v>
                </c:pt>
                <c:pt idx="65">
                  <c:v>0.96203703703703713</c:v>
                </c:pt>
                <c:pt idx="66">
                  <c:v>0.96944444444444444</c:v>
                </c:pt>
                <c:pt idx="67">
                  <c:v>0.94814814814814818</c:v>
                </c:pt>
                <c:pt idx="68">
                  <c:v>0.98148148148148151</c:v>
                </c:pt>
                <c:pt idx="69">
                  <c:v>0.95277777777777783</c:v>
                </c:pt>
                <c:pt idx="70">
                  <c:v>0.94351851851851853</c:v>
                </c:pt>
                <c:pt idx="71">
                  <c:v>0.93611111111111101</c:v>
                </c:pt>
                <c:pt idx="72">
                  <c:v>0.94351851851851853</c:v>
                </c:pt>
                <c:pt idx="73">
                  <c:v>0.93888888888888899</c:v>
                </c:pt>
                <c:pt idx="74">
                  <c:v>0.9</c:v>
                </c:pt>
                <c:pt idx="75">
                  <c:v>0.83425925925925926</c:v>
                </c:pt>
                <c:pt idx="76">
                  <c:v>0.80277777777777781</c:v>
                </c:pt>
                <c:pt idx="77">
                  <c:v>0.76666666666666661</c:v>
                </c:pt>
                <c:pt idx="78">
                  <c:v>0.7324074074074074</c:v>
                </c:pt>
                <c:pt idx="79">
                  <c:v>0.69907407407407407</c:v>
                </c:pt>
                <c:pt idx="80">
                  <c:v>0.69537037037037031</c:v>
                </c:pt>
                <c:pt idx="81">
                  <c:v>0.66018518518518521</c:v>
                </c:pt>
                <c:pt idx="82">
                  <c:v>0.63055555555555554</c:v>
                </c:pt>
                <c:pt idx="83">
                  <c:v>0.61666666666666659</c:v>
                </c:pt>
                <c:pt idx="84">
                  <c:v>0.60555555555555562</c:v>
                </c:pt>
                <c:pt idx="85">
                  <c:v>0.59537037037037033</c:v>
                </c:pt>
                <c:pt idx="86">
                  <c:v>0.57685185185185184</c:v>
                </c:pt>
                <c:pt idx="87">
                  <c:v>0.57222222222222219</c:v>
                </c:pt>
                <c:pt idx="88">
                  <c:v>0.57037037037037042</c:v>
                </c:pt>
                <c:pt idx="89">
                  <c:v>0.54629629629629628</c:v>
                </c:pt>
                <c:pt idx="90">
                  <c:v>0.53611111111111109</c:v>
                </c:pt>
                <c:pt idx="91">
                  <c:v>0.52685185185185179</c:v>
                </c:pt>
                <c:pt idx="92">
                  <c:v>0.52222222222222225</c:v>
                </c:pt>
                <c:pt idx="93">
                  <c:v>0.53888888888888886</c:v>
                </c:pt>
                <c:pt idx="94">
                  <c:v>0.54537037037037039</c:v>
                </c:pt>
                <c:pt idx="95">
                  <c:v>0.55648148148148147</c:v>
                </c:pt>
                <c:pt idx="96">
                  <c:v>0.55833333333333335</c:v>
                </c:pt>
                <c:pt idx="97">
                  <c:v>0.55277777777777781</c:v>
                </c:pt>
                <c:pt idx="98">
                  <c:v>0.54259259259259263</c:v>
                </c:pt>
                <c:pt idx="99">
                  <c:v>0.57037037037037042</c:v>
                </c:pt>
                <c:pt idx="100">
                  <c:v>0.56388888888888888</c:v>
                </c:pt>
                <c:pt idx="101">
                  <c:v>0.54074074074074074</c:v>
                </c:pt>
                <c:pt idx="102">
                  <c:v>0.52962962962962967</c:v>
                </c:pt>
                <c:pt idx="103">
                  <c:v>0.50555555555555554</c:v>
                </c:pt>
                <c:pt idx="104">
                  <c:v>0.47407407407407409</c:v>
                </c:pt>
                <c:pt idx="105">
                  <c:v>0.44444444444444442</c:v>
                </c:pt>
                <c:pt idx="106">
                  <c:v>0.4148148148148148</c:v>
                </c:pt>
                <c:pt idx="107">
                  <c:v>0.40277777777777779</c:v>
                </c:pt>
                <c:pt idx="108">
                  <c:v>0.41388888888888892</c:v>
                </c:pt>
                <c:pt idx="109">
                  <c:v>0.39537037037037037</c:v>
                </c:pt>
                <c:pt idx="110">
                  <c:v>0.39074074074074078</c:v>
                </c:pt>
                <c:pt idx="111">
                  <c:v>0.39351851851851855</c:v>
                </c:pt>
                <c:pt idx="112">
                  <c:v>0.38425925925925924</c:v>
                </c:pt>
                <c:pt idx="113">
                  <c:v>0.38981481481481484</c:v>
                </c:pt>
                <c:pt idx="114">
                  <c:v>0.375</c:v>
                </c:pt>
                <c:pt idx="115">
                  <c:v>0.4</c:v>
                </c:pt>
                <c:pt idx="116">
                  <c:v>0.43888888888888888</c:v>
                </c:pt>
                <c:pt idx="117" formatCode="0.0000">
                  <c:v>1.0203703703703704</c:v>
                </c:pt>
              </c:numCache>
            </c:numRef>
          </c:yVal>
          <c:smooth val="1"/>
          <c:extLst xmlns:c16r2="http://schemas.microsoft.com/office/drawing/2015/06/chart">
            <c:ext xmlns:c16="http://schemas.microsoft.com/office/drawing/2014/chart" uri="{C3380CC4-5D6E-409C-BE32-E72D297353CC}">
              <c16:uniqueId val="{00000004-1810-4823-B65F-EC73E46BC0C0}"/>
            </c:ext>
          </c:extLst>
        </c:ser>
        <c:ser>
          <c:idx val="5"/>
          <c:order val="5"/>
          <c:tx>
            <c:strRef>
              <c:f>'1900-2016 (2)'!$U$1</c:f>
              <c:strCache>
                <c:ptCount val="1"/>
                <c:pt idx="0">
                  <c:v>Nephritis (all forms) </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'1900-2016 (2)'!$O$2:$O$119</c:f>
              <c:numCache>
                <c:formatCode>0.0</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(2)'!$U$2:$U$119</c:f>
              <c:numCache>
                <c:formatCode>0.00</c:formatCode>
                <c:ptCount val="118"/>
                <c:pt idx="0">
                  <c:v>13.223880597014924</c:v>
                </c:pt>
                <c:pt idx="1">
                  <c:v>13.417910447761194</c:v>
                </c:pt>
                <c:pt idx="2">
                  <c:v>13.522388059701491</c:v>
                </c:pt>
                <c:pt idx="3">
                  <c:v>14.373134328358208</c:v>
                </c:pt>
                <c:pt idx="4">
                  <c:v>15.283582089552239</c:v>
                </c:pt>
                <c:pt idx="5">
                  <c:v>15.104477611940299</c:v>
                </c:pt>
                <c:pt idx="6">
                  <c:v>14.313432835820896</c:v>
                </c:pt>
                <c:pt idx="7">
                  <c:v>15.059701492537314</c:v>
                </c:pt>
                <c:pt idx="8">
                  <c:v>13.582089552238806</c:v>
                </c:pt>
                <c:pt idx="9">
                  <c:v>13.805970149253731</c:v>
                </c:pt>
                <c:pt idx="10">
                  <c:v>14.149253731343283</c:v>
                </c:pt>
                <c:pt idx="11">
                  <c:v>14.059701492537313</c:v>
                </c:pt>
                <c:pt idx="12">
                  <c:v>14.880597014925373</c:v>
                </c:pt>
                <c:pt idx="13">
                  <c:v>14.880597014925373</c:v>
                </c:pt>
                <c:pt idx="14">
                  <c:v>14.805970149253731</c:v>
                </c:pt>
                <c:pt idx="15">
                  <c:v>15.149253731343283</c:v>
                </c:pt>
                <c:pt idx="16">
                  <c:v>15.388059701492535</c:v>
                </c:pt>
                <c:pt idx="17">
                  <c:v>15.656716417910449</c:v>
                </c:pt>
                <c:pt idx="18">
                  <c:v>14.537313432835822</c:v>
                </c:pt>
                <c:pt idx="19">
                  <c:v>13.164179104477611</c:v>
                </c:pt>
                <c:pt idx="20">
                  <c:v>13.253731343283581</c:v>
                </c:pt>
                <c:pt idx="21">
                  <c:v>12.582089552238806</c:v>
                </c:pt>
                <c:pt idx="22">
                  <c:v>13.08955223880597</c:v>
                </c:pt>
                <c:pt idx="23">
                  <c:v>13.283582089552239</c:v>
                </c:pt>
                <c:pt idx="24">
                  <c:v>13.104477611940299</c:v>
                </c:pt>
                <c:pt idx="25">
                  <c:v>14.17910447761194</c:v>
                </c:pt>
                <c:pt idx="26">
                  <c:v>14.522388059701491</c:v>
                </c:pt>
                <c:pt idx="27">
                  <c:v>13.686567164179104</c:v>
                </c:pt>
                <c:pt idx="28">
                  <c:v>14.164179104477613</c:v>
                </c:pt>
                <c:pt idx="29">
                  <c:v>13.597014925373132</c:v>
                </c:pt>
                <c:pt idx="30">
                  <c:v>13.582089552238806</c:v>
                </c:pt>
                <c:pt idx="31">
                  <c:v>13.044776119402986</c:v>
                </c:pt>
                <c:pt idx="32">
                  <c:v>13.044776119402986</c:v>
                </c:pt>
                <c:pt idx="33">
                  <c:v>12.388059701492537</c:v>
                </c:pt>
                <c:pt idx="34">
                  <c:v>12.582089552238806</c:v>
                </c:pt>
                <c:pt idx="35">
                  <c:v>12.134328358208954</c:v>
                </c:pt>
                <c:pt idx="36">
                  <c:v>12.462686567164178</c:v>
                </c:pt>
                <c:pt idx="37">
                  <c:v>11.925373134328359</c:v>
                </c:pt>
                <c:pt idx="38">
                  <c:v>11.55223880597015</c:v>
                </c:pt>
                <c:pt idx="39">
                  <c:v>12.37313432835821</c:v>
                </c:pt>
                <c:pt idx="40">
                  <c:v>12.164179104477611</c:v>
                </c:pt>
                <c:pt idx="41">
                  <c:v>11.208955223880595</c:v>
                </c:pt>
                <c:pt idx="42">
                  <c:v>10.805970149253731</c:v>
                </c:pt>
                <c:pt idx="43">
                  <c:v>11.029850746268657</c:v>
                </c:pt>
                <c:pt idx="44">
                  <c:v>10.298507462686567</c:v>
                </c:pt>
                <c:pt idx="45">
                  <c:v>9.9253731343283587</c:v>
                </c:pt>
                <c:pt idx="46">
                  <c:v>8.7014925373134329</c:v>
                </c:pt>
                <c:pt idx="47">
                  <c:v>8.3582089552238799</c:v>
                </c:pt>
                <c:pt idx="48">
                  <c:v>7.91044776119403</c:v>
                </c:pt>
                <c:pt idx="49">
                  <c:v>2.5970149253731338</c:v>
                </c:pt>
                <c:pt idx="50">
                  <c:v>2.4477611940298503</c:v>
                </c:pt>
                <c:pt idx="51">
                  <c:v>2.1940298507462686</c:v>
                </c:pt>
                <c:pt idx="52">
                  <c:v>1.9850746268656716</c:v>
                </c:pt>
                <c:pt idx="53">
                  <c:v>0</c:v>
                </c:pt>
                <c:pt idx="54">
                  <c:v>1.5820895522388059</c:v>
                </c:pt>
                <c:pt idx="55">
                  <c:v>0</c:v>
                </c:pt>
                <c:pt idx="56">
                  <c:v>0</c:v>
                </c:pt>
                <c:pt idx="57">
                  <c:v>0</c:v>
                </c:pt>
                <c:pt idx="58">
                  <c:v>0</c:v>
                </c:pt>
                <c:pt idx="59">
                  <c:v>1.044776119402985</c:v>
                </c:pt>
                <c:pt idx="60">
                  <c:v>1</c:v>
                </c:pt>
                <c:pt idx="61">
                  <c:v>0.91044776119402981</c:v>
                </c:pt>
                <c:pt idx="62">
                  <c:v>0.91044776119402981</c:v>
                </c:pt>
                <c:pt idx="63">
                  <c:v>0.89552238805970152</c:v>
                </c:pt>
                <c:pt idx="64">
                  <c:v>0.86567164179104472</c:v>
                </c:pt>
                <c:pt idx="65">
                  <c:v>0.82089552238805963</c:v>
                </c:pt>
                <c:pt idx="66">
                  <c:v>0.79104477611940294</c:v>
                </c:pt>
                <c:pt idx="67">
                  <c:v>0.74626865671641784</c:v>
                </c:pt>
                <c:pt idx="68">
                  <c:v>0.70149253731343286</c:v>
                </c:pt>
                <c:pt idx="69">
                  <c:v>0.70149253731343286</c:v>
                </c:pt>
                <c:pt idx="70">
                  <c:v>0</c:v>
                </c:pt>
                <c:pt idx="71">
                  <c:v>0</c:v>
                </c:pt>
                <c:pt idx="72">
                  <c:v>0</c:v>
                </c:pt>
                <c:pt idx="73">
                  <c:v>0</c:v>
                </c:pt>
                <c:pt idx="74">
                  <c:v>0</c:v>
                </c:pt>
                <c:pt idx="75">
                  <c:v>0</c:v>
                </c:pt>
                <c:pt idx="76">
                  <c:v>0</c:v>
                </c:pt>
                <c:pt idx="77">
                  <c:v>0</c:v>
                </c:pt>
                <c:pt idx="78">
                  <c:v>0</c:v>
                </c:pt>
                <c:pt idx="79">
                  <c:v>1.044776119402985</c:v>
                </c:pt>
                <c:pt idx="80">
                  <c:v>1.1044776119402986</c:v>
                </c:pt>
                <c:pt idx="81">
                  <c:v>1.1194029850746268</c:v>
                </c:pt>
                <c:pt idx="82">
                  <c:v>1.164179104477612</c:v>
                </c:pt>
                <c:pt idx="83">
                  <c:v>1.208955223880597</c:v>
                </c:pt>
                <c:pt idx="84">
                  <c:v>1.2686567164179103</c:v>
                </c:pt>
                <c:pt idx="85">
                  <c:v>1.3432835820895521</c:v>
                </c:pt>
                <c:pt idx="86">
                  <c:v>1.3582089552238805</c:v>
                </c:pt>
                <c:pt idx="87">
                  <c:v>1.3582089552238805</c:v>
                </c:pt>
                <c:pt idx="88">
                  <c:v>1.3731343283582089</c:v>
                </c:pt>
                <c:pt idx="89">
                  <c:v>1.2835820895522387</c:v>
                </c:pt>
                <c:pt idx="90">
                  <c:v>1.2388059701492538</c:v>
                </c:pt>
                <c:pt idx="91">
                  <c:v>0</c:v>
                </c:pt>
                <c:pt idx="92">
                  <c:v>0</c:v>
                </c:pt>
                <c:pt idx="93">
                  <c:v>0</c:v>
                </c:pt>
                <c:pt idx="94">
                  <c:v>0</c:v>
                </c:pt>
                <c:pt idx="95">
                  <c:v>0</c:v>
                </c:pt>
                <c:pt idx="96">
                  <c:v>0</c:v>
                </c:pt>
                <c:pt idx="97">
                  <c:v>1.4179104477611939</c:v>
                </c:pt>
                <c:pt idx="98">
                  <c:v>1.4477611940298507</c:v>
                </c:pt>
                <c:pt idx="99">
                  <c:v>1.9402985074626866</c:v>
                </c:pt>
                <c:pt idx="100">
                  <c:v>2.0149253731343282</c:v>
                </c:pt>
                <c:pt idx="101">
                  <c:v>2.1044776119402986</c:v>
                </c:pt>
                <c:pt idx="102">
                  <c:v>2.1492537313432836</c:v>
                </c:pt>
                <c:pt idx="103">
                  <c:v>2.1940298507462686</c:v>
                </c:pt>
                <c:pt idx="104">
                  <c:v>2.1641791044776117</c:v>
                </c:pt>
                <c:pt idx="105">
                  <c:v>2.1940298507462686</c:v>
                </c:pt>
                <c:pt idx="106">
                  <c:v>2.2089552238805972</c:v>
                </c:pt>
                <c:pt idx="107">
                  <c:v>2.2238805970149254</c:v>
                </c:pt>
                <c:pt idx="108">
                  <c:v>2.2537313432835822</c:v>
                </c:pt>
                <c:pt idx="109">
                  <c:v>2.2537313432835822</c:v>
                </c:pt>
                <c:pt idx="110">
                  <c:v>2.2537313432835822</c:v>
                </c:pt>
                <c:pt idx="111">
                  <c:v>2</c:v>
                </c:pt>
                <c:pt idx="112">
                  <c:v>1.9552238805970148</c:v>
                </c:pt>
                <c:pt idx="113">
                  <c:v>1.9701492537313432</c:v>
                </c:pt>
                <c:pt idx="114">
                  <c:v>1.9701492537313432</c:v>
                </c:pt>
                <c:pt idx="115">
                  <c:v>2</c:v>
                </c:pt>
                <c:pt idx="116">
                  <c:v>2.0149253731343282</c:v>
                </c:pt>
                <c:pt idx="117" formatCode="0.0000">
                  <c:v>15.656716417910449</c:v>
                </c:pt>
              </c:numCache>
            </c:numRef>
          </c:yVal>
          <c:smooth val="1"/>
          <c:extLst xmlns:c16r2="http://schemas.microsoft.com/office/drawing/2015/06/chart">
            <c:ext xmlns:c16="http://schemas.microsoft.com/office/drawing/2014/chart" uri="{C3380CC4-5D6E-409C-BE32-E72D297353CC}">
              <c16:uniqueId val="{00000005-1810-4823-B65F-EC73E46BC0C0}"/>
            </c:ext>
          </c:extLst>
        </c:ser>
        <c:ser>
          <c:idx val="6"/>
          <c:order val="6"/>
          <c:tx>
            <c:strRef>
              <c:f>'1900-2016 (2)'!$V$1</c:f>
              <c:strCache>
                <c:ptCount val="1"/>
                <c:pt idx="0">
                  <c:v>Pneumonia (all forms) and influenza</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'1900-2016 (2)'!$O$2:$O$119</c:f>
              <c:numCache>
                <c:formatCode>0.0</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(2)'!$V$2:$V$119</c:f>
              <c:numCache>
                <c:formatCode>0.00</c:formatCode>
                <c:ptCount val="118"/>
                <c:pt idx="0">
                  <c:v>5.4209115281501346</c:v>
                </c:pt>
                <c:pt idx="1">
                  <c:v>5.2868632707774799</c:v>
                </c:pt>
                <c:pt idx="2">
                  <c:v>4.3243967828418235</c:v>
                </c:pt>
                <c:pt idx="3">
                  <c:v>4.5388739946380703</c:v>
                </c:pt>
                <c:pt idx="4">
                  <c:v>5.1501340482573728</c:v>
                </c:pt>
                <c:pt idx="5">
                  <c:v>4.5388739946380703</c:v>
                </c:pt>
                <c:pt idx="6">
                  <c:v>4.1903485254691697</c:v>
                </c:pt>
                <c:pt idx="7">
                  <c:v>4.8257372654155501</c:v>
                </c:pt>
                <c:pt idx="8">
                  <c:v>4.0455764075067027</c:v>
                </c:pt>
                <c:pt idx="9">
                  <c:v>3.9705093833780163</c:v>
                </c:pt>
                <c:pt idx="10">
                  <c:v>4.1796246648793574</c:v>
                </c:pt>
                <c:pt idx="11">
                  <c:v>3.8981233243967832</c:v>
                </c:pt>
                <c:pt idx="12">
                  <c:v>3.7104557640750673</c:v>
                </c:pt>
                <c:pt idx="13">
                  <c:v>3.7747989276139418</c:v>
                </c:pt>
                <c:pt idx="14">
                  <c:v>3.5495978552278826</c:v>
                </c:pt>
                <c:pt idx="15">
                  <c:v>3.9115281501340489</c:v>
                </c:pt>
                <c:pt idx="16">
                  <c:v>4.3780160857908852</c:v>
                </c:pt>
                <c:pt idx="17">
                  <c:v>4.4101876675603222</c:v>
                </c:pt>
                <c:pt idx="18">
                  <c:v>15.777479892761395</c:v>
                </c:pt>
                <c:pt idx="19">
                  <c:v>5.9785522788203762</c:v>
                </c:pt>
                <c:pt idx="20">
                  <c:v>5.5576407506702417</c:v>
                </c:pt>
                <c:pt idx="21">
                  <c:v>2.6461126005361932</c:v>
                </c:pt>
                <c:pt idx="22">
                  <c:v>3.5469168900804293</c:v>
                </c:pt>
                <c:pt idx="23">
                  <c:v>4.0670241286863273</c:v>
                </c:pt>
                <c:pt idx="24">
                  <c:v>3.088471849865952</c:v>
                </c:pt>
                <c:pt idx="25">
                  <c:v>3.2627345844504023</c:v>
                </c:pt>
                <c:pt idx="26">
                  <c:v>3.7989276139410189</c:v>
                </c:pt>
                <c:pt idx="27">
                  <c:v>2.7399463806970514</c:v>
                </c:pt>
                <c:pt idx="28">
                  <c:v>3.8203753351206435</c:v>
                </c:pt>
                <c:pt idx="29">
                  <c:v>3.9276139410187669</c:v>
                </c:pt>
                <c:pt idx="30">
                  <c:v>2.7479892761394105</c:v>
                </c:pt>
                <c:pt idx="31">
                  <c:v>2.8820375335120647</c:v>
                </c:pt>
                <c:pt idx="32">
                  <c:v>2.8766756032171585</c:v>
                </c:pt>
                <c:pt idx="33">
                  <c:v>2.5656836461126007</c:v>
                </c:pt>
                <c:pt idx="34">
                  <c:v>2.5978552278820377</c:v>
                </c:pt>
                <c:pt idx="35">
                  <c:v>2.7935656836461127</c:v>
                </c:pt>
                <c:pt idx="36">
                  <c:v>3.2064343163538873</c:v>
                </c:pt>
                <c:pt idx="37">
                  <c:v>3.080428954423593</c:v>
                </c:pt>
                <c:pt idx="38">
                  <c:v>2.1554959785522789</c:v>
                </c:pt>
                <c:pt idx="39">
                  <c:v>2.0294906166219842</c:v>
                </c:pt>
                <c:pt idx="40">
                  <c:v>1.8847184986595176</c:v>
                </c:pt>
                <c:pt idx="41">
                  <c:v>1.7104557640750671</c:v>
                </c:pt>
                <c:pt idx="42">
                  <c:v>1.4932975871313674</c:v>
                </c:pt>
                <c:pt idx="43">
                  <c:v>1.7989276139410189</c:v>
                </c:pt>
                <c:pt idx="44">
                  <c:v>1.6514745308310994</c:v>
                </c:pt>
                <c:pt idx="45">
                  <c:v>1.3833780160857909</c:v>
                </c:pt>
                <c:pt idx="46">
                  <c:v>1.1930294906166221</c:v>
                </c:pt>
                <c:pt idx="47">
                  <c:v>1.1554959785522789</c:v>
                </c:pt>
                <c:pt idx="48">
                  <c:v>1.0375335120643434</c:v>
                </c:pt>
                <c:pt idx="49">
                  <c:v>0.80428954423592502</c:v>
                </c:pt>
                <c:pt idx="50">
                  <c:v>0.83914209115281513</c:v>
                </c:pt>
                <c:pt idx="51">
                  <c:v>0.8418230563002681</c:v>
                </c:pt>
                <c:pt idx="52">
                  <c:v>0.79624664879356577</c:v>
                </c:pt>
                <c:pt idx="53">
                  <c:v>0.88471849865951746</c:v>
                </c:pt>
                <c:pt idx="54">
                  <c:v>0.68096514745308312</c:v>
                </c:pt>
                <c:pt idx="55">
                  <c:v>0.72654155495978556</c:v>
                </c:pt>
                <c:pt idx="56">
                  <c:v>0.7560321715817695</c:v>
                </c:pt>
                <c:pt idx="57">
                  <c:v>0.95978552278820373</c:v>
                </c:pt>
                <c:pt idx="58">
                  <c:v>0.88739946380697066</c:v>
                </c:pt>
                <c:pt idx="59">
                  <c:v>0.83646112600536193</c:v>
                </c:pt>
                <c:pt idx="60">
                  <c:v>1</c:v>
                </c:pt>
                <c:pt idx="61">
                  <c:v>0.86595174262734587</c:v>
                </c:pt>
                <c:pt idx="62">
                  <c:v>0.86595174262734587</c:v>
                </c:pt>
                <c:pt idx="63">
                  <c:v>1.0053619302949062</c:v>
                </c:pt>
                <c:pt idx="64">
                  <c:v>0.83378016085790896</c:v>
                </c:pt>
                <c:pt idx="65">
                  <c:v>0.85790884718498661</c:v>
                </c:pt>
                <c:pt idx="66">
                  <c:v>0.87131367292225204</c:v>
                </c:pt>
                <c:pt idx="67">
                  <c:v>0.77211796246648801</c:v>
                </c:pt>
                <c:pt idx="68">
                  <c:v>0.98927613941018766</c:v>
                </c:pt>
                <c:pt idx="69">
                  <c:v>0.90884718498659522</c:v>
                </c:pt>
                <c:pt idx="70">
                  <c:v>0.82841823056300268</c:v>
                </c:pt>
                <c:pt idx="71">
                  <c:v>0.74262734584450407</c:v>
                </c:pt>
                <c:pt idx="72">
                  <c:v>0.80160857908847183</c:v>
                </c:pt>
                <c:pt idx="73">
                  <c:v>0.79356568364611269</c:v>
                </c:pt>
                <c:pt idx="74">
                  <c:v>0.68900804289544237</c:v>
                </c:pt>
                <c:pt idx="75">
                  <c:v>0.69168900804289546</c:v>
                </c:pt>
                <c:pt idx="76">
                  <c:v>0.76139410187667567</c:v>
                </c:pt>
                <c:pt idx="77">
                  <c:v>0.62466487935656845</c:v>
                </c:pt>
                <c:pt idx="78">
                  <c:v>0.70509383378016088</c:v>
                </c:pt>
                <c:pt idx="79">
                  <c:v>0.53887399463806973</c:v>
                </c:pt>
                <c:pt idx="80">
                  <c:v>0.64611260053619313</c:v>
                </c:pt>
                <c:pt idx="81">
                  <c:v>0.62734584450402142</c:v>
                </c:pt>
                <c:pt idx="82">
                  <c:v>0.56568364611260058</c:v>
                </c:pt>
                <c:pt idx="83">
                  <c:v>0.64075067024128685</c:v>
                </c:pt>
                <c:pt idx="84">
                  <c:v>0.67024128686327078</c:v>
                </c:pt>
                <c:pt idx="85">
                  <c:v>0.76139410187667567</c:v>
                </c:pt>
                <c:pt idx="86">
                  <c:v>0.78016085790884726</c:v>
                </c:pt>
                <c:pt idx="87">
                  <c:v>0.76675603217158184</c:v>
                </c:pt>
                <c:pt idx="88">
                  <c:v>0.85254691689008055</c:v>
                </c:pt>
                <c:pt idx="89">
                  <c:v>0.83109919571045587</c:v>
                </c:pt>
                <c:pt idx="90">
                  <c:v>0.85790884718498661</c:v>
                </c:pt>
                <c:pt idx="91">
                  <c:v>0.82841823056300268</c:v>
                </c:pt>
                <c:pt idx="92">
                  <c:v>0.79624664879356577</c:v>
                </c:pt>
                <c:pt idx="93">
                  <c:v>0.86058981233243981</c:v>
                </c:pt>
                <c:pt idx="94">
                  <c:v>0.83914209115281513</c:v>
                </c:pt>
                <c:pt idx="95">
                  <c:v>0.84718498659517438</c:v>
                </c:pt>
                <c:pt idx="96">
                  <c:v>0.84718498659517438</c:v>
                </c:pt>
                <c:pt idx="97">
                  <c:v>0.86595174262734587</c:v>
                </c:pt>
                <c:pt idx="98">
                  <c:v>0.91152815013404831</c:v>
                </c:pt>
                <c:pt idx="99">
                  <c:v>0.63002680965147462</c:v>
                </c:pt>
                <c:pt idx="100">
                  <c:v>0.63538873994638068</c:v>
                </c:pt>
                <c:pt idx="101">
                  <c:v>0.59517426273458451</c:v>
                </c:pt>
                <c:pt idx="102">
                  <c:v>0.62198391420911536</c:v>
                </c:pt>
                <c:pt idx="103">
                  <c:v>0.60589812332439685</c:v>
                </c:pt>
                <c:pt idx="104">
                  <c:v>0.60589812332439685</c:v>
                </c:pt>
                <c:pt idx="105">
                  <c:v>0.64343163538874004</c:v>
                </c:pt>
                <c:pt idx="106">
                  <c:v>0.6327077747989277</c:v>
                </c:pt>
                <c:pt idx="107">
                  <c:v>0.61126005361930302</c:v>
                </c:pt>
                <c:pt idx="108">
                  <c:v>0.58981233243967834</c:v>
                </c:pt>
                <c:pt idx="109">
                  <c:v>0.56568364611260058</c:v>
                </c:pt>
                <c:pt idx="110">
                  <c:v>0.55764075067024133</c:v>
                </c:pt>
                <c:pt idx="111">
                  <c:v>0.58176943699731909</c:v>
                </c:pt>
                <c:pt idx="112">
                  <c:v>0.56836461126005366</c:v>
                </c:pt>
                <c:pt idx="113">
                  <c:v>0.56836461126005366</c:v>
                </c:pt>
                <c:pt idx="114">
                  <c:v>0.56032171581769441</c:v>
                </c:pt>
                <c:pt idx="115">
                  <c:v>0.57104557640750675</c:v>
                </c:pt>
                <c:pt idx="116">
                  <c:v>0.5630026809651475</c:v>
                </c:pt>
                <c:pt idx="117" formatCode="0.0000">
                  <c:v>15.777479892761395</c:v>
                </c:pt>
              </c:numCache>
            </c:numRef>
          </c:yVal>
          <c:smooth val="1"/>
          <c:extLst xmlns:c16r2="http://schemas.microsoft.com/office/drawing/2015/06/chart">
            <c:ext xmlns:c16="http://schemas.microsoft.com/office/drawing/2014/chart" uri="{C3380CC4-5D6E-409C-BE32-E72D297353CC}">
              <c16:uniqueId val="{00000006-1810-4823-B65F-EC73E46BC0C0}"/>
            </c:ext>
          </c:extLst>
        </c:ser>
        <c:ser>
          <c:idx val="7"/>
          <c:order val="7"/>
          <c:tx>
            <c:strRef>
              <c:f>'1900-2016 (2)'!$W$1</c:f>
              <c:strCache>
                <c:ptCount val="1"/>
                <c:pt idx="0">
                  <c:v>Diabetes mellitus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'1900-2016 (2)'!$O$2:$O$119</c:f>
              <c:numCache>
                <c:formatCode>0.0</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(2)'!$W$2:$W$119</c:f>
              <c:numCache>
                <c:formatCode>0.00</c:formatCode>
                <c:ptCount val="118"/>
                <c:pt idx="22">
                  <c:v>1.095808383233533</c:v>
                </c:pt>
                <c:pt idx="32">
                  <c:v>1.3173652694610778</c:v>
                </c:pt>
                <c:pt idx="33">
                  <c:v>1.2814371257485029</c:v>
                </c:pt>
                <c:pt idx="34">
                  <c:v>1.3293413173652695</c:v>
                </c:pt>
                <c:pt idx="35">
                  <c:v>1.3353293413173655</c:v>
                </c:pt>
                <c:pt idx="36">
                  <c:v>1.4191616766467066</c:v>
                </c:pt>
                <c:pt idx="37">
                  <c:v>1.4191616766467066</c:v>
                </c:pt>
                <c:pt idx="38">
                  <c:v>1.4311377245508983</c:v>
                </c:pt>
                <c:pt idx="39">
                  <c:v>1.5269461077844313</c:v>
                </c:pt>
                <c:pt idx="40">
                  <c:v>1.5928143712574852</c:v>
                </c:pt>
                <c:pt idx="41">
                  <c:v>1.5209580838323353</c:v>
                </c:pt>
                <c:pt idx="42">
                  <c:v>1.5209580838323353</c:v>
                </c:pt>
                <c:pt idx="43">
                  <c:v>1.6227544910179643</c:v>
                </c:pt>
                <c:pt idx="44">
                  <c:v>1.5748502994011977</c:v>
                </c:pt>
                <c:pt idx="45">
                  <c:v>0</c:v>
                </c:pt>
                <c:pt idx="46">
                  <c:v>1.4850299401197606</c:v>
                </c:pt>
                <c:pt idx="47">
                  <c:v>1.5688622754491017</c:v>
                </c:pt>
                <c:pt idx="48">
                  <c:v>1.5808383233532934</c:v>
                </c:pt>
                <c:pt idx="49">
                  <c:v>1.0119760479041915</c:v>
                </c:pt>
                <c:pt idx="50">
                  <c:v>0.97005988023952094</c:v>
                </c:pt>
                <c:pt idx="51">
                  <c:v>0.9760479041916168</c:v>
                </c:pt>
                <c:pt idx="52">
                  <c:v>0.98203592814371254</c:v>
                </c:pt>
                <c:pt idx="53">
                  <c:v>0.9760479041916168</c:v>
                </c:pt>
                <c:pt idx="54">
                  <c:v>0.93413173652694614</c:v>
                </c:pt>
                <c:pt idx="55">
                  <c:v>0.92814371257485029</c:v>
                </c:pt>
                <c:pt idx="56">
                  <c:v>0.94011976047904189</c:v>
                </c:pt>
                <c:pt idx="57">
                  <c:v>0.95808383233532934</c:v>
                </c:pt>
                <c:pt idx="58">
                  <c:v>0.9520958083832336</c:v>
                </c:pt>
                <c:pt idx="59">
                  <c:v>0.9520958083832336</c:v>
                </c:pt>
                <c:pt idx="60">
                  <c:v>1</c:v>
                </c:pt>
                <c:pt idx="61">
                  <c:v>1.005988023952096</c:v>
                </c:pt>
                <c:pt idx="62">
                  <c:v>1.005988023952096</c:v>
                </c:pt>
                <c:pt idx="63">
                  <c:v>1.0299401197604789</c:v>
                </c:pt>
                <c:pt idx="64">
                  <c:v>1.0119760479041915</c:v>
                </c:pt>
                <c:pt idx="65">
                  <c:v>1.0239520958083834</c:v>
                </c:pt>
                <c:pt idx="66">
                  <c:v>1.0598802395209581</c:v>
                </c:pt>
                <c:pt idx="67">
                  <c:v>1.0658682634730541</c:v>
                </c:pt>
                <c:pt idx="68">
                  <c:v>1.1497005988023952</c:v>
                </c:pt>
                <c:pt idx="69">
                  <c:v>1.1437125748502996</c:v>
                </c:pt>
                <c:pt idx="70">
                  <c:v>1.1317365269461077</c:v>
                </c:pt>
                <c:pt idx="71">
                  <c:v>1.1077844311377245</c:v>
                </c:pt>
                <c:pt idx="72">
                  <c:v>1.1077844311377245</c:v>
                </c:pt>
                <c:pt idx="73">
                  <c:v>1.0838323353293415</c:v>
                </c:pt>
                <c:pt idx="74">
                  <c:v>1.0479041916167666</c:v>
                </c:pt>
                <c:pt idx="75">
                  <c:v>0.98203592814371254</c:v>
                </c:pt>
                <c:pt idx="76">
                  <c:v>0.9520958083832336</c:v>
                </c:pt>
                <c:pt idx="77">
                  <c:v>0.89820359281437134</c:v>
                </c:pt>
                <c:pt idx="78">
                  <c:v>0.91017964071856283</c:v>
                </c:pt>
                <c:pt idx="79">
                  <c:v>0.88622754491017974</c:v>
                </c:pt>
                <c:pt idx="80">
                  <c:v>0.92215568862275454</c:v>
                </c:pt>
                <c:pt idx="81">
                  <c:v>0.90419161676646709</c:v>
                </c:pt>
                <c:pt idx="82">
                  <c:v>0.89221556886227549</c:v>
                </c:pt>
                <c:pt idx="83">
                  <c:v>0.92814371257485029</c:v>
                </c:pt>
                <c:pt idx="84">
                  <c:v>0.91017964071856283</c:v>
                </c:pt>
                <c:pt idx="85">
                  <c:v>0.92814371257485029</c:v>
                </c:pt>
                <c:pt idx="86">
                  <c:v>0.92814371257485029</c:v>
                </c:pt>
                <c:pt idx="87">
                  <c:v>0.9520958083832336</c:v>
                </c:pt>
                <c:pt idx="88">
                  <c:v>0.9880239520958084</c:v>
                </c:pt>
                <c:pt idx="89">
                  <c:v>1.1377245508982037</c:v>
                </c:pt>
                <c:pt idx="90">
                  <c:v>1.1497005988023952</c:v>
                </c:pt>
                <c:pt idx="91">
                  <c:v>1.1616766467065869</c:v>
                </c:pt>
                <c:pt idx="92">
                  <c:v>1.1736526946107786</c:v>
                </c:pt>
                <c:pt idx="93">
                  <c:v>1.2514970059880239</c:v>
                </c:pt>
                <c:pt idx="94">
                  <c:v>1.3053892215568863</c:v>
                </c:pt>
                <c:pt idx="95">
                  <c:v>1.3532934131736529</c:v>
                </c:pt>
                <c:pt idx="96">
                  <c:v>1.3952095808383234</c:v>
                </c:pt>
                <c:pt idx="97">
                  <c:v>1.4011976047904191</c:v>
                </c:pt>
                <c:pt idx="98">
                  <c:v>1.437125748502994</c:v>
                </c:pt>
                <c:pt idx="99">
                  <c:v>1.4970059880239521</c:v>
                </c:pt>
                <c:pt idx="100">
                  <c:v>1.5029940119760481</c:v>
                </c:pt>
                <c:pt idx="101">
                  <c:v>1.5209580838323353</c:v>
                </c:pt>
                <c:pt idx="102">
                  <c:v>1.532934131736527</c:v>
                </c:pt>
                <c:pt idx="103">
                  <c:v>1.5269461077844313</c:v>
                </c:pt>
                <c:pt idx="104">
                  <c:v>1.4850299401197606</c:v>
                </c:pt>
                <c:pt idx="105">
                  <c:v>1.4910179640718562</c:v>
                </c:pt>
                <c:pt idx="106">
                  <c:v>1.4191616766467066</c:v>
                </c:pt>
                <c:pt idx="107">
                  <c:v>1.4251497005988025</c:v>
                </c:pt>
                <c:pt idx="108">
                  <c:v>1.5449101796407188</c:v>
                </c:pt>
                <c:pt idx="109">
                  <c:v>1.4491017964071857</c:v>
                </c:pt>
                <c:pt idx="110">
                  <c:v>1.5029940119760481</c:v>
                </c:pt>
                <c:pt idx="111">
                  <c:v>1.4790419161676647</c:v>
                </c:pt>
                <c:pt idx="112">
                  <c:v>1.4251497005988025</c:v>
                </c:pt>
                <c:pt idx="113">
                  <c:v>1.4071856287425151</c:v>
                </c:pt>
                <c:pt idx="114">
                  <c:v>1.5209580838323353</c:v>
                </c:pt>
                <c:pt idx="115">
                  <c:v>1.7604790419161676</c:v>
                </c:pt>
                <c:pt idx="116">
                  <c:v>1.8143712574850301</c:v>
                </c:pt>
                <c:pt idx="117" formatCode="0.0000">
                  <c:v>1.7604790419161676</c:v>
                </c:pt>
              </c:numCache>
            </c:numRef>
          </c:yVal>
          <c:smooth val="1"/>
          <c:extLst xmlns:c16r2="http://schemas.microsoft.com/office/drawing/2015/06/chart">
            <c:ext xmlns:c16="http://schemas.microsoft.com/office/drawing/2014/chart" uri="{C3380CC4-5D6E-409C-BE32-E72D297353CC}">
              <c16:uniqueId val="{00000007-1810-4823-B65F-EC73E46BC0C0}"/>
            </c:ext>
          </c:extLst>
        </c:ser>
        <c:ser>
          <c:idx val="8"/>
          <c:order val="8"/>
          <c:tx>
            <c:strRef>
              <c:f>'1900-2016 (2)'!$X$1</c:f>
              <c:strCache>
                <c:ptCount val="1"/>
                <c:pt idx="0">
                  <c:v>Chronic obstructive pulmonary diseases</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'1900-2016 (2)'!$O$2:$O$119</c:f>
              <c:numCache>
                <c:formatCode>0.0</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(2)'!$X$2:$X$119</c:f>
              <c:numCache>
                <c:formatCode>0.00</c:formatCode>
                <c:ptCount val="118"/>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formatCode="0.0000">
                  <c:v>0</c:v>
                </c:pt>
              </c:numCache>
            </c:numRef>
          </c:yVal>
          <c:smooth val="1"/>
          <c:extLst xmlns:c16r2="http://schemas.microsoft.com/office/drawing/2015/06/chart">
            <c:ext xmlns:c16="http://schemas.microsoft.com/office/drawing/2014/chart" uri="{C3380CC4-5D6E-409C-BE32-E72D297353CC}">
              <c16:uniqueId val="{00000008-1810-4823-B65F-EC73E46BC0C0}"/>
            </c:ext>
          </c:extLst>
        </c:ser>
        <c:ser>
          <c:idx val="9"/>
          <c:order val="9"/>
          <c:tx>
            <c:strRef>
              <c:f>'1900-2016 (2)'!$Y$1</c:f>
              <c:strCache>
                <c:ptCount val="1"/>
                <c:pt idx="0">
                  <c:v>Suicide</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'1900-2016 (2)'!$O$2:$O$119</c:f>
              <c:numCache>
                <c:formatCode>0.0</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(2)'!$Y$2:$Y$119</c:f>
              <c:numCache>
                <c:formatCode>0.00</c:formatCode>
                <c:ptCount val="118"/>
                <c:pt idx="58">
                  <c:v>1.0094339622641508</c:v>
                </c:pt>
                <c:pt idx="59">
                  <c:v>1</c:v>
                </c:pt>
                <c:pt idx="60">
                  <c:v>1</c:v>
                </c:pt>
                <c:pt idx="61">
                  <c:v>1.0283018867924529</c:v>
                </c:pt>
                <c:pt idx="62">
                  <c:v>1.0283018867924529</c:v>
                </c:pt>
                <c:pt idx="63">
                  <c:v>1.0377358490566038</c:v>
                </c:pt>
                <c:pt idx="64">
                  <c:v>1.0188679245283019</c:v>
                </c:pt>
                <c:pt idx="65">
                  <c:v>1.0471698113207548</c:v>
                </c:pt>
                <c:pt idx="66">
                  <c:v>1.0283018867924529</c:v>
                </c:pt>
                <c:pt idx="67">
                  <c:v>1.0188679245283019</c:v>
                </c:pt>
                <c:pt idx="68">
                  <c:v>1.0094339622641508</c:v>
                </c:pt>
                <c:pt idx="69">
                  <c:v>1.0471698113207548</c:v>
                </c:pt>
                <c:pt idx="70">
                  <c:v>0</c:v>
                </c:pt>
                <c:pt idx="71">
                  <c:v>0</c:v>
                </c:pt>
                <c:pt idx="72">
                  <c:v>0</c:v>
                </c:pt>
                <c:pt idx="73">
                  <c:v>0</c:v>
                </c:pt>
                <c:pt idx="74">
                  <c:v>0</c:v>
                </c:pt>
                <c:pt idx="75">
                  <c:v>1.1886792452830188</c:v>
                </c:pt>
                <c:pt idx="76">
                  <c:v>1.1603773584905661</c:v>
                </c:pt>
                <c:pt idx="77">
                  <c:v>1.2358490566037736</c:v>
                </c:pt>
                <c:pt idx="78">
                  <c:v>1.1603773584905661</c:v>
                </c:pt>
                <c:pt idx="79">
                  <c:v>1.1415094339622642</c:v>
                </c:pt>
                <c:pt idx="80">
                  <c:v>1.1226415094339623</c:v>
                </c:pt>
                <c:pt idx="81">
                  <c:v>1.1320754716981132</c:v>
                </c:pt>
                <c:pt idx="82">
                  <c:v>1.1509433962264151</c:v>
                </c:pt>
                <c:pt idx="83">
                  <c:v>1.1415094339622642</c:v>
                </c:pt>
                <c:pt idx="84">
                  <c:v>1.1698113207547169</c:v>
                </c:pt>
                <c:pt idx="85">
                  <c:v>1.1698113207547169</c:v>
                </c:pt>
                <c:pt idx="86">
                  <c:v>1.2169811320754718</c:v>
                </c:pt>
                <c:pt idx="87">
                  <c:v>1.1981132075471699</c:v>
                </c:pt>
                <c:pt idx="88">
                  <c:v>1.1698113207547169</c:v>
                </c:pt>
                <c:pt idx="89">
                  <c:v>1.1509433962264151</c:v>
                </c:pt>
                <c:pt idx="90">
                  <c:v>1.1698113207547169</c:v>
                </c:pt>
                <c:pt idx="91">
                  <c:v>1.1509433962264151</c:v>
                </c:pt>
                <c:pt idx="92">
                  <c:v>1.1320754716981132</c:v>
                </c:pt>
                <c:pt idx="93">
                  <c:v>1.1415094339622642</c:v>
                </c:pt>
                <c:pt idx="94">
                  <c:v>1.1320754716981132</c:v>
                </c:pt>
                <c:pt idx="95">
                  <c:v>1.1226415094339623</c:v>
                </c:pt>
                <c:pt idx="96">
                  <c:v>1.0943396226415094</c:v>
                </c:pt>
                <c:pt idx="97">
                  <c:v>1.0754716981132075</c:v>
                </c:pt>
                <c:pt idx="98">
                  <c:v>1.0660377358490567</c:v>
                </c:pt>
                <c:pt idx="99">
                  <c:v>0.99056603773584906</c:v>
                </c:pt>
                <c:pt idx="100">
                  <c:v>0.98113207547169823</c:v>
                </c:pt>
                <c:pt idx="101">
                  <c:v>1.0094339622641508</c:v>
                </c:pt>
                <c:pt idx="102">
                  <c:v>1.0377358490566038</c:v>
                </c:pt>
                <c:pt idx="103">
                  <c:v>1.0188679245283019</c:v>
                </c:pt>
                <c:pt idx="104">
                  <c:v>1.0377358490566038</c:v>
                </c:pt>
                <c:pt idx="105">
                  <c:v>1.0283018867924529</c:v>
                </c:pt>
                <c:pt idx="106">
                  <c:v>1.0377358490566038</c:v>
                </c:pt>
                <c:pt idx="107">
                  <c:v>1.0660377358490567</c:v>
                </c:pt>
                <c:pt idx="108">
                  <c:v>1.0943396226415094</c:v>
                </c:pt>
                <c:pt idx="109">
                  <c:v>1.1132075471698115</c:v>
                </c:pt>
                <c:pt idx="110">
                  <c:v>1.1415094339622642</c:v>
                </c:pt>
                <c:pt idx="111">
                  <c:v>1.1603773584905661</c:v>
                </c:pt>
                <c:pt idx="112">
                  <c:v>1.1886792452830188</c:v>
                </c:pt>
                <c:pt idx="113">
                  <c:v>1.1886792452830188</c:v>
                </c:pt>
                <c:pt idx="114">
                  <c:v>1.2264150943396226</c:v>
                </c:pt>
                <c:pt idx="115">
                  <c:v>1.2547169811320755</c:v>
                </c:pt>
                <c:pt idx="116">
                  <c:v>1.2358490566037736</c:v>
                </c:pt>
                <c:pt idx="117" formatCode="0.0000">
                  <c:v>1.2547169811320755</c:v>
                </c:pt>
              </c:numCache>
            </c:numRef>
          </c:yVal>
          <c:smooth val="1"/>
          <c:extLst xmlns:c16r2="http://schemas.microsoft.com/office/drawing/2015/06/chart">
            <c:ext xmlns:c16="http://schemas.microsoft.com/office/drawing/2014/chart" uri="{C3380CC4-5D6E-409C-BE32-E72D297353CC}">
              <c16:uniqueId val="{00000009-1810-4823-B65F-EC73E46BC0C0}"/>
            </c:ext>
          </c:extLst>
        </c:ser>
        <c:ser>
          <c:idx val="10"/>
          <c:order val="10"/>
          <c:tx>
            <c:strRef>
              <c:f>'1900-2016 (2)'!$Z$1</c:f>
              <c:strCache>
                <c:ptCount val="1"/>
                <c:pt idx="0">
                  <c:v>Senility</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'1900-2016 (2)'!$O$2:$O$119</c:f>
              <c:numCache>
                <c:formatCode>0.0</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 (2)'!$Z$2:$Z$119</c:f>
              <c:numCache>
                <c:formatCode>0.00</c:formatCode>
                <c:ptCount val="118"/>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formatCode="0.0000">
                  <c:v>0</c:v>
                </c:pt>
              </c:numCache>
            </c:numRef>
          </c:yVal>
          <c:smooth val="1"/>
          <c:extLst xmlns:c16r2="http://schemas.microsoft.com/office/drawing/2015/06/chart">
            <c:ext xmlns:c16="http://schemas.microsoft.com/office/drawing/2014/chart" uri="{C3380CC4-5D6E-409C-BE32-E72D297353CC}">
              <c16:uniqueId val="{0000000A-1810-4823-B65F-EC73E46BC0C0}"/>
            </c:ext>
          </c:extLst>
        </c:ser>
        <c:dLbls>
          <c:showLegendKey val="0"/>
          <c:showVal val="0"/>
          <c:showCatName val="0"/>
          <c:showSerName val="0"/>
          <c:showPercent val="0"/>
          <c:showBubbleSize val="0"/>
        </c:dLbls>
        <c:axId val="215908352"/>
        <c:axId val="215908928"/>
      </c:scatterChart>
      <c:valAx>
        <c:axId val="21590835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5908928"/>
        <c:crosses val="autoZero"/>
        <c:crossBetween val="midCat"/>
      </c:valAx>
      <c:valAx>
        <c:axId val="215908928"/>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59083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74833916382737"/>
          <c:y val="5.1400554097404488E-2"/>
          <c:w val="0.55059174766685282"/>
          <c:h val="0.83588363954505684"/>
        </c:manualLayout>
      </c:layout>
      <c:scatterChart>
        <c:scatterStyle val="smoothMarker"/>
        <c:varyColors val="0"/>
        <c:ser>
          <c:idx val="0"/>
          <c:order val="0"/>
          <c:tx>
            <c:strRef>
              <c:f>DATA!$B$1</c:f>
              <c:strCache>
                <c:ptCount val="1"/>
                <c:pt idx="0">
                  <c:v>Accidents</c:v>
                </c:pt>
              </c:strCache>
            </c:strRef>
          </c:tx>
          <c:marker>
            <c:symbol val="none"/>
          </c:marker>
          <c:xVal>
            <c:numRef>
              <c:f>DATA!$A$2:$A$119</c:f>
              <c:numCache>
                <c:formatCode>General</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DATA!$B$2:$B$119</c:f>
              <c:numCache>
                <c:formatCode>General</c:formatCode>
                <c:ptCount val="118"/>
                <c:pt idx="0">
                  <c:v>72.3</c:v>
                </c:pt>
                <c:pt idx="1">
                  <c:v>83.8</c:v>
                </c:pt>
                <c:pt idx="2">
                  <c:v>72.5</c:v>
                </c:pt>
                <c:pt idx="3">
                  <c:v>81.400000000000006</c:v>
                </c:pt>
                <c:pt idx="4">
                  <c:v>85.4</c:v>
                </c:pt>
                <c:pt idx="5">
                  <c:v>81.3</c:v>
                </c:pt>
                <c:pt idx="6">
                  <c:v>94</c:v>
                </c:pt>
                <c:pt idx="7">
                  <c:v>94.1</c:v>
                </c:pt>
                <c:pt idx="8">
                  <c:v>82.1</c:v>
                </c:pt>
                <c:pt idx="9">
                  <c:v>78.7</c:v>
                </c:pt>
                <c:pt idx="10">
                  <c:v>82.7</c:v>
                </c:pt>
                <c:pt idx="11">
                  <c:v>82.3</c:v>
                </c:pt>
                <c:pt idx="12">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pt idx="99">
                  <c:v>35.299999999999997</c:v>
                </c:pt>
                <c:pt idx="100">
                  <c:v>34.9</c:v>
                </c:pt>
                <c:pt idx="101">
                  <c:v>35.700000000000003</c:v>
                </c:pt>
                <c:pt idx="102">
                  <c:v>37.1</c:v>
                </c:pt>
                <c:pt idx="103">
                  <c:v>37.6</c:v>
                </c:pt>
                <c:pt idx="104">
                  <c:v>38.1</c:v>
                </c:pt>
                <c:pt idx="105">
                  <c:v>39.5</c:v>
                </c:pt>
                <c:pt idx="106">
                  <c:v>40.200000000000003</c:v>
                </c:pt>
                <c:pt idx="107">
                  <c:v>40.4</c:v>
                </c:pt>
                <c:pt idx="108">
                  <c:v>39.299999999999997</c:v>
                </c:pt>
                <c:pt idx="109">
                  <c:v>37.5</c:v>
                </c:pt>
                <c:pt idx="110">
                  <c:v>38</c:v>
                </c:pt>
                <c:pt idx="111">
                  <c:v>37.9</c:v>
                </c:pt>
                <c:pt idx="112">
                  <c:v>36.9</c:v>
                </c:pt>
                <c:pt idx="113">
                  <c:v>36.200000000000003</c:v>
                </c:pt>
                <c:pt idx="114">
                  <c:v>36.5</c:v>
                </c:pt>
                <c:pt idx="115">
                  <c:v>37.6</c:v>
                </c:pt>
                <c:pt idx="116">
                  <c:v>37.299999999999997</c:v>
                </c:pt>
              </c:numCache>
            </c:numRef>
          </c:yVal>
          <c:smooth val="1"/>
        </c:ser>
        <c:ser>
          <c:idx val="1"/>
          <c:order val="1"/>
          <c:tx>
            <c:strRef>
              <c:f>DATA!$C$1</c:f>
              <c:strCache>
                <c:ptCount val="1"/>
                <c:pt idx="0">
                  <c:v>Cancer</c:v>
                </c:pt>
              </c:strCache>
            </c:strRef>
          </c:tx>
          <c:marker>
            <c:symbol val="none"/>
          </c:marker>
          <c:xVal>
            <c:numRef>
              <c:f>DATA!$A$2:$A$119</c:f>
              <c:numCache>
                <c:formatCode>General</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DATA!$C$2:$C$119</c:f>
              <c:numCache>
                <c:formatCode>General</c:formatCode>
                <c:ptCount val="118"/>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c:v>138.80000000000001</c:v>
                </c:pt>
                <c:pt idx="50">
                  <c:v>139.80000000000001</c:v>
                </c:pt>
                <c:pt idx="51">
                  <c:v>140.6</c:v>
                </c:pt>
                <c:pt idx="52">
                  <c:v>143.30000000000001</c:v>
                </c:pt>
                <c:pt idx="53">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pt idx="99">
                  <c:v>200.8</c:v>
                </c:pt>
                <c:pt idx="100">
                  <c:v>199.6</c:v>
                </c:pt>
                <c:pt idx="101">
                  <c:v>196.5</c:v>
                </c:pt>
                <c:pt idx="102">
                  <c:v>194.3</c:v>
                </c:pt>
                <c:pt idx="103">
                  <c:v>190.9</c:v>
                </c:pt>
                <c:pt idx="104">
                  <c:v>186.8</c:v>
                </c:pt>
                <c:pt idx="105">
                  <c:v>185.1</c:v>
                </c:pt>
                <c:pt idx="106">
                  <c:v>181.8</c:v>
                </c:pt>
                <c:pt idx="107">
                  <c:v>179.3</c:v>
                </c:pt>
                <c:pt idx="108">
                  <c:v>176.4</c:v>
                </c:pt>
                <c:pt idx="109">
                  <c:v>173.5</c:v>
                </c:pt>
                <c:pt idx="110">
                  <c:v>172.8</c:v>
                </c:pt>
                <c:pt idx="111">
                  <c:v>169</c:v>
                </c:pt>
                <c:pt idx="112">
                  <c:v>166.5</c:v>
                </c:pt>
                <c:pt idx="113">
                  <c:v>163.19999999999999</c:v>
                </c:pt>
                <c:pt idx="114">
                  <c:v>161.19999999999999</c:v>
                </c:pt>
                <c:pt idx="115">
                  <c:v>158.5</c:v>
                </c:pt>
                <c:pt idx="116">
                  <c:v>155.80000000000001</c:v>
                </c:pt>
              </c:numCache>
            </c:numRef>
          </c:yVal>
          <c:smooth val="1"/>
        </c:ser>
        <c:ser>
          <c:idx val="2"/>
          <c:order val="2"/>
          <c:tx>
            <c:strRef>
              <c:f>DATA!$D$1</c:f>
              <c:strCache>
                <c:ptCount val="1"/>
                <c:pt idx="0">
                  <c:v>Heart attack</c:v>
                </c:pt>
              </c:strCache>
            </c:strRef>
          </c:tx>
          <c:marker>
            <c:symbol val="none"/>
          </c:marker>
          <c:xVal>
            <c:numRef>
              <c:f>DATA!$A$2:$A$119</c:f>
              <c:numCache>
                <c:formatCode>General</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DATA!$D$2:$D$119</c:f>
              <c:numCache>
                <c:formatCode>General</c:formatCode>
                <c:ptCount val="118"/>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pt idx="99">
                  <c:v>266.5</c:v>
                </c:pt>
                <c:pt idx="100">
                  <c:v>257.60000000000002</c:v>
                </c:pt>
                <c:pt idx="101">
                  <c:v>249.5</c:v>
                </c:pt>
                <c:pt idx="102">
                  <c:v>244.6</c:v>
                </c:pt>
                <c:pt idx="103">
                  <c:v>236.3</c:v>
                </c:pt>
                <c:pt idx="104">
                  <c:v>221.6</c:v>
                </c:pt>
                <c:pt idx="105">
                  <c:v>216.8</c:v>
                </c:pt>
                <c:pt idx="106">
                  <c:v>205.5</c:v>
                </c:pt>
                <c:pt idx="107">
                  <c:v>196.1</c:v>
                </c:pt>
                <c:pt idx="108">
                  <c:v>192.1</c:v>
                </c:pt>
                <c:pt idx="109">
                  <c:v>182.8</c:v>
                </c:pt>
                <c:pt idx="110">
                  <c:v>179.1</c:v>
                </c:pt>
                <c:pt idx="111">
                  <c:v>173.7</c:v>
                </c:pt>
                <c:pt idx="112">
                  <c:v>170.5</c:v>
                </c:pt>
                <c:pt idx="113">
                  <c:v>169.8</c:v>
                </c:pt>
                <c:pt idx="114">
                  <c:v>167</c:v>
                </c:pt>
                <c:pt idx="115">
                  <c:v>168.5</c:v>
                </c:pt>
                <c:pt idx="116">
                  <c:v>165.5</c:v>
                </c:pt>
              </c:numCache>
            </c:numRef>
          </c:yVal>
          <c:smooth val="1"/>
        </c:ser>
        <c:ser>
          <c:idx val="3"/>
          <c:order val="3"/>
          <c:tx>
            <c:strRef>
              <c:f>DATA!$E$1</c:f>
              <c:strCache>
                <c:ptCount val="1"/>
                <c:pt idx="0">
                  <c:v>Stroke</c:v>
                </c:pt>
              </c:strCache>
            </c:strRef>
          </c:tx>
          <c:marker>
            <c:symbol val="none"/>
          </c:marker>
          <c:xVal>
            <c:numRef>
              <c:f>DATA!$A$2:$A$119</c:f>
              <c:numCache>
                <c:formatCode>General</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DATA!$E$2:$E$119</c:f>
              <c:numCache>
                <c:formatCode>General</c:formatCode>
                <c:ptCount val="118"/>
                <c:pt idx="0">
                  <c:v>106.9</c:v>
                </c:pt>
                <c:pt idx="1">
                  <c:v>106.9</c:v>
                </c:pt>
                <c:pt idx="2">
                  <c:v>103.9</c:v>
                </c:pt>
                <c:pt idx="3">
                  <c:v>105.2</c:v>
                </c:pt>
                <c:pt idx="4">
                  <c:v>108.6</c:v>
                </c:pt>
                <c:pt idx="5">
                  <c:v>105.9</c:v>
                </c:pt>
                <c:pt idx="6">
                  <c:v>98.6</c:v>
                </c:pt>
                <c:pt idx="7">
                  <c:v>104.5</c:v>
                </c:pt>
                <c:pt idx="8">
                  <c:v>95.6</c:v>
                </c:pt>
                <c:pt idx="9">
                  <c:v>95.5</c:v>
                </c:pt>
                <c:pt idx="10">
                  <c:v>95.8</c:v>
                </c:pt>
                <c:pt idx="11">
                  <c:v>91.8</c:v>
                </c:pt>
                <c:pt idx="12">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c:v>104</c:v>
                </c:pt>
                <c:pt idx="51">
                  <c:v>106.7</c:v>
                </c:pt>
                <c:pt idx="52">
                  <c:v>106.8</c:v>
                </c:pt>
                <c:pt idx="53">
                  <c:v>107.3</c:v>
                </c:pt>
                <c:pt idx="54">
                  <c:v>104.1</c:v>
                </c:pt>
                <c:pt idx="55">
                  <c:v>106</c:v>
                </c:pt>
                <c:pt idx="56">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pt idx="99">
                  <c:v>61.6</c:v>
                </c:pt>
                <c:pt idx="100">
                  <c:v>60.9</c:v>
                </c:pt>
                <c:pt idx="101">
                  <c:v>58.4</c:v>
                </c:pt>
                <c:pt idx="102">
                  <c:v>57.2</c:v>
                </c:pt>
                <c:pt idx="103">
                  <c:v>54.6</c:v>
                </c:pt>
                <c:pt idx="104">
                  <c:v>51.2</c:v>
                </c:pt>
                <c:pt idx="105">
                  <c:v>48</c:v>
                </c:pt>
                <c:pt idx="106">
                  <c:v>44.8</c:v>
                </c:pt>
                <c:pt idx="107">
                  <c:v>43.5</c:v>
                </c:pt>
                <c:pt idx="108">
                  <c:v>44.7</c:v>
                </c:pt>
                <c:pt idx="109">
                  <c:v>42.7</c:v>
                </c:pt>
                <c:pt idx="110">
                  <c:v>42.2</c:v>
                </c:pt>
                <c:pt idx="111">
                  <c:v>42.5</c:v>
                </c:pt>
                <c:pt idx="112">
                  <c:v>41.5</c:v>
                </c:pt>
                <c:pt idx="113">
                  <c:v>42.1</c:v>
                </c:pt>
                <c:pt idx="114">
                  <c:v>40.5</c:v>
                </c:pt>
                <c:pt idx="115">
                  <c:v>43.2</c:v>
                </c:pt>
                <c:pt idx="116">
                  <c:v>47.4</c:v>
                </c:pt>
              </c:numCache>
            </c:numRef>
          </c:yVal>
          <c:smooth val="1"/>
        </c:ser>
        <c:ser>
          <c:idx val="4"/>
          <c:order val="4"/>
          <c:tx>
            <c:strRef>
              <c:f>DATA!$F$1</c:f>
              <c:strCache>
                <c:ptCount val="1"/>
                <c:pt idx="0">
                  <c:v>Nephritis</c:v>
                </c:pt>
              </c:strCache>
            </c:strRef>
          </c:tx>
          <c:marker>
            <c:symbol val="none"/>
          </c:marker>
          <c:xVal>
            <c:numRef>
              <c:f>DATA!$A$2:$A$119</c:f>
              <c:numCache>
                <c:formatCode>General</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DATA!$F$2:$F$119</c:f>
              <c:numCache>
                <c:formatCode>General</c:formatCode>
                <c:ptCount val="118"/>
                <c:pt idx="0">
                  <c:v>88.6</c:v>
                </c:pt>
                <c:pt idx="1">
                  <c:v>89.9</c:v>
                </c:pt>
                <c:pt idx="2">
                  <c:v>90.6</c:v>
                </c:pt>
                <c:pt idx="3">
                  <c:v>96.3</c:v>
                </c:pt>
                <c:pt idx="4">
                  <c:v>102.4</c:v>
                </c:pt>
                <c:pt idx="5">
                  <c:v>101.2</c:v>
                </c:pt>
                <c:pt idx="6">
                  <c:v>95.9</c:v>
                </c:pt>
                <c:pt idx="7">
                  <c:v>100.9</c:v>
                </c:pt>
                <c:pt idx="8">
                  <c:v>91</c:v>
                </c:pt>
                <c:pt idx="9">
                  <c:v>92.5</c:v>
                </c:pt>
                <c:pt idx="10">
                  <c:v>94.8</c:v>
                </c:pt>
                <c:pt idx="11">
                  <c:v>94.2</c:v>
                </c:pt>
                <c:pt idx="12">
                  <c:v>99.7</c:v>
                </c:pt>
                <c:pt idx="13">
                  <c:v>99.7</c:v>
                </c:pt>
                <c:pt idx="14">
                  <c:v>99.2</c:v>
                </c:pt>
                <c:pt idx="15">
                  <c:v>101.5</c:v>
                </c:pt>
                <c:pt idx="16">
                  <c:v>103.1</c:v>
                </c:pt>
                <c:pt idx="17">
                  <c:v>104.9</c:v>
                </c:pt>
                <c:pt idx="18">
                  <c:v>97.4</c:v>
                </c:pt>
                <c:pt idx="19">
                  <c:v>88.2</c:v>
                </c:pt>
                <c:pt idx="20">
                  <c:v>88.8</c:v>
                </c:pt>
                <c:pt idx="21">
                  <c:v>84.3</c:v>
                </c:pt>
                <c:pt idx="22">
                  <c:v>87.7</c:v>
                </c:pt>
                <c:pt idx="23">
                  <c:v>89</c:v>
                </c:pt>
                <c:pt idx="24">
                  <c:v>87.8</c:v>
                </c:pt>
                <c:pt idx="25">
                  <c:v>95</c:v>
                </c:pt>
                <c:pt idx="26">
                  <c:v>97.3</c:v>
                </c:pt>
                <c:pt idx="27">
                  <c:v>91.7</c:v>
                </c:pt>
                <c:pt idx="28">
                  <c:v>94.9</c:v>
                </c:pt>
                <c:pt idx="29">
                  <c:v>91.1</c:v>
                </c:pt>
                <c:pt idx="30">
                  <c:v>91</c:v>
                </c:pt>
                <c:pt idx="31">
                  <c:v>87.4</c:v>
                </c:pt>
                <c:pt idx="32">
                  <c:v>87.4</c:v>
                </c:pt>
                <c:pt idx="33">
                  <c:v>83</c:v>
                </c:pt>
                <c:pt idx="34">
                  <c:v>84.3</c:v>
                </c:pt>
                <c:pt idx="35">
                  <c:v>81.3</c:v>
                </c:pt>
                <c:pt idx="36">
                  <c:v>83.5</c:v>
                </c:pt>
                <c:pt idx="37">
                  <c:v>79.900000000000006</c:v>
                </c:pt>
                <c:pt idx="38">
                  <c:v>77.400000000000006</c:v>
                </c:pt>
                <c:pt idx="39">
                  <c:v>82.9</c:v>
                </c:pt>
                <c:pt idx="40">
                  <c:v>81.5</c:v>
                </c:pt>
                <c:pt idx="41">
                  <c:v>75.099999999999994</c:v>
                </c:pt>
                <c:pt idx="42">
                  <c:v>72.400000000000006</c:v>
                </c:pt>
                <c:pt idx="43">
                  <c:v>73.900000000000006</c:v>
                </c:pt>
                <c:pt idx="44">
                  <c:v>69</c:v>
                </c:pt>
                <c:pt idx="45">
                  <c:v>66.5</c:v>
                </c:pt>
                <c:pt idx="46">
                  <c:v>58.3</c:v>
                </c:pt>
                <c:pt idx="47">
                  <c:v>56</c:v>
                </c:pt>
                <c:pt idx="48">
                  <c:v>53</c:v>
                </c:pt>
                <c:pt idx="49">
                  <c:v>17.399999999999999</c:v>
                </c:pt>
                <c:pt idx="50">
                  <c:v>16.399999999999999</c:v>
                </c:pt>
                <c:pt idx="51">
                  <c:v>14.7</c:v>
                </c:pt>
                <c:pt idx="52">
                  <c:v>13.3</c:v>
                </c:pt>
                <c:pt idx="54">
                  <c:v>10.6</c:v>
                </c:pt>
                <c:pt idx="59">
                  <c:v>7</c:v>
                </c:pt>
                <c:pt idx="60">
                  <c:v>6.7</c:v>
                </c:pt>
                <c:pt idx="61">
                  <c:v>6.1</c:v>
                </c:pt>
                <c:pt idx="62">
                  <c:v>6.1</c:v>
                </c:pt>
                <c:pt idx="63">
                  <c:v>6</c:v>
                </c:pt>
                <c:pt idx="64">
                  <c:v>5.8</c:v>
                </c:pt>
                <c:pt idx="65">
                  <c:v>5.5</c:v>
                </c:pt>
                <c:pt idx="66">
                  <c:v>5.3</c:v>
                </c:pt>
                <c:pt idx="67">
                  <c:v>5</c:v>
                </c:pt>
                <c:pt idx="68">
                  <c:v>4.7</c:v>
                </c:pt>
                <c:pt idx="69">
                  <c:v>4.7</c:v>
                </c:pt>
                <c:pt idx="79">
                  <c:v>7</c:v>
                </c:pt>
                <c:pt idx="80">
                  <c:v>7.4</c:v>
                </c:pt>
                <c:pt idx="81">
                  <c:v>7.5</c:v>
                </c:pt>
                <c:pt idx="82">
                  <c:v>7.8</c:v>
                </c:pt>
                <c:pt idx="83">
                  <c:v>8.1</c:v>
                </c:pt>
                <c:pt idx="84">
                  <c:v>8.5</c:v>
                </c:pt>
                <c:pt idx="85">
                  <c:v>9</c:v>
                </c:pt>
                <c:pt idx="86">
                  <c:v>9.1</c:v>
                </c:pt>
                <c:pt idx="87">
                  <c:v>9.1</c:v>
                </c:pt>
                <c:pt idx="88">
                  <c:v>9.1999999999999993</c:v>
                </c:pt>
                <c:pt idx="89">
                  <c:v>8.6</c:v>
                </c:pt>
                <c:pt idx="90">
                  <c:v>8.3000000000000007</c:v>
                </c:pt>
                <c:pt idx="97">
                  <c:v>9.5</c:v>
                </c:pt>
                <c:pt idx="98">
                  <c:v>9.6999999999999993</c:v>
                </c:pt>
                <c:pt idx="99">
                  <c:v>13</c:v>
                </c:pt>
                <c:pt idx="100">
                  <c:v>13.5</c:v>
                </c:pt>
                <c:pt idx="101">
                  <c:v>14.1</c:v>
                </c:pt>
                <c:pt idx="102">
                  <c:v>14.4</c:v>
                </c:pt>
                <c:pt idx="103">
                  <c:v>14.7</c:v>
                </c:pt>
                <c:pt idx="104">
                  <c:v>14.5</c:v>
                </c:pt>
                <c:pt idx="105">
                  <c:v>14.7</c:v>
                </c:pt>
                <c:pt idx="106">
                  <c:v>14.8</c:v>
                </c:pt>
                <c:pt idx="107">
                  <c:v>14.9</c:v>
                </c:pt>
                <c:pt idx="108">
                  <c:v>15.1</c:v>
                </c:pt>
                <c:pt idx="109">
                  <c:v>15.1</c:v>
                </c:pt>
                <c:pt idx="110">
                  <c:v>15.1</c:v>
                </c:pt>
                <c:pt idx="111">
                  <c:v>13.4</c:v>
                </c:pt>
                <c:pt idx="112">
                  <c:v>13.1</c:v>
                </c:pt>
                <c:pt idx="113">
                  <c:v>13.2</c:v>
                </c:pt>
                <c:pt idx="114">
                  <c:v>13.2</c:v>
                </c:pt>
                <c:pt idx="115">
                  <c:v>13.4</c:v>
                </c:pt>
                <c:pt idx="116">
                  <c:v>13.5</c:v>
                </c:pt>
              </c:numCache>
            </c:numRef>
          </c:yVal>
          <c:smooth val="1"/>
        </c:ser>
        <c:ser>
          <c:idx val="5"/>
          <c:order val="5"/>
          <c:tx>
            <c:strRef>
              <c:f>DATA!$G$1</c:f>
              <c:strCache>
                <c:ptCount val="1"/>
                <c:pt idx="0">
                  <c:v>Pneumonia+influenza</c:v>
                </c:pt>
              </c:strCache>
            </c:strRef>
          </c:tx>
          <c:marker>
            <c:symbol val="none"/>
          </c:marker>
          <c:xVal>
            <c:numRef>
              <c:f>DATA!$A$2:$A$119</c:f>
              <c:numCache>
                <c:formatCode>General</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DATA!$G$2:$G$119</c:f>
              <c:numCache>
                <c:formatCode>General</c:formatCode>
                <c:ptCount val="118"/>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c:v>30</c:v>
                </c:pt>
                <c:pt idx="50">
                  <c:v>31.3</c:v>
                </c:pt>
                <c:pt idx="51">
                  <c:v>31.4</c:v>
                </c:pt>
                <c:pt idx="52">
                  <c:v>29.7</c:v>
                </c:pt>
                <c:pt idx="53">
                  <c:v>33</c:v>
                </c:pt>
                <c:pt idx="54">
                  <c:v>25.4</c:v>
                </c:pt>
                <c:pt idx="55">
                  <c:v>27.1</c:v>
                </c:pt>
                <c:pt idx="56">
                  <c:v>28.2</c:v>
                </c:pt>
                <c:pt idx="57">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pt idx="99">
                  <c:v>23.5</c:v>
                </c:pt>
                <c:pt idx="100">
                  <c:v>23.7</c:v>
                </c:pt>
                <c:pt idx="101">
                  <c:v>22.2</c:v>
                </c:pt>
                <c:pt idx="102">
                  <c:v>23.2</c:v>
                </c:pt>
                <c:pt idx="103">
                  <c:v>22.6</c:v>
                </c:pt>
                <c:pt idx="104">
                  <c:v>22.6</c:v>
                </c:pt>
                <c:pt idx="105">
                  <c:v>24</c:v>
                </c:pt>
                <c:pt idx="106">
                  <c:v>23.6</c:v>
                </c:pt>
                <c:pt idx="107">
                  <c:v>22.8</c:v>
                </c:pt>
                <c:pt idx="108">
                  <c:v>22</c:v>
                </c:pt>
                <c:pt idx="109">
                  <c:v>21.1</c:v>
                </c:pt>
                <c:pt idx="110">
                  <c:v>20.8</c:v>
                </c:pt>
                <c:pt idx="111">
                  <c:v>21.7</c:v>
                </c:pt>
                <c:pt idx="112">
                  <c:v>21.2</c:v>
                </c:pt>
                <c:pt idx="113">
                  <c:v>21.2</c:v>
                </c:pt>
                <c:pt idx="114">
                  <c:v>20.9</c:v>
                </c:pt>
                <c:pt idx="115">
                  <c:v>21.3</c:v>
                </c:pt>
                <c:pt idx="116">
                  <c:v>21</c:v>
                </c:pt>
              </c:numCache>
            </c:numRef>
          </c:yVal>
          <c:smooth val="1"/>
        </c:ser>
        <c:ser>
          <c:idx val="6"/>
          <c:order val="6"/>
          <c:tx>
            <c:strRef>
              <c:f>DATA!$H$1</c:f>
              <c:strCache>
                <c:ptCount val="1"/>
                <c:pt idx="0">
                  <c:v>Diabetes</c:v>
                </c:pt>
              </c:strCache>
            </c:strRef>
          </c:tx>
          <c:marker>
            <c:symbol val="none"/>
          </c:marker>
          <c:xVal>
            <c:numRef>
              <c:f>DATA!$A$2:$A$119</c:f>
              <c:numCache>
                <c:formatCode>General</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DATA!$H$2:$H$119</c:f>
              <c:numCache>
                <c:formatCode>General</c:formatCode>
                <c:ptCount val="118"/>
                <c:pt idx="22">
                  <c:v>18.3</c:v>
                </c:pt>
                <c:pt idx="32">
                  <c:v>22</c:v>
                </c:pt>
                <c:pt idx="33">
                  <c:v>21.4</c:v>
                </c:pt>
                <c:pt idx="34">
                  <c:v>22.2</c:v>
                </c:pt>
                <c:pt idx="35">
                  <c:v>22.3</c:v>
                </c:pt>
                <c:pt idx="36">
                  <c:v>23.7</c:v>
                </c:pt>
                <c:pt idx="37">
                  <c:v>23.7</c:v>
                </c:pt>
                <c:pt idx="38">
                  <c:v>23.9</c:v>
                </c:pt>
                <c:pt idx="39">
                  <c:v>25.5</c:v>
                </c:pt>
                <c:pt idx="40">
                  <c:v>26.6</c:v>
                </c:pt>
                <c:pt idx="41">
                  <c:v>25.4</c:v>
                </c:pt>
                <c:pt idx="42">
                  <c:v>25.4</c:v>
                </c:pt>
                <c:pt idx="43">
                  <c:v>27.1</c:v>
                </c:pt>
                <c:pt idx="44">
                  <c:v>26.3</c:v>
                </c:pt>
                <c:pt idx="46">
                  <c:v>24.8</c:v>
                </c:pt>
                <c:pt idx="47">
                  <c:v>26.2</c:v>
                </c:pt>
                <c:pt idx="48">
                  <c:v>26.4</c:v>
                </c:pt>
                <c:pt idx="49">
                  <c:v>16.899999999999999</c:v>
                </c:pt>
                <c:pt idx="50">
                  <c:v>16.2</c:v>
                </c:pt>
                <c:pt idx="51">
                  <c:v>16.3</c:v>
                </c:pt>
                <c:pt idx="52">
                  <c:v>16.399999999999999</c:v>
                </c:pt>
                <c:pt idx="53">
                  <c:v>16.3</c:v>
                </c:pt>
                <c:pt idx="54">
                  <c:v>15.6</c:v>
                </c:pt>
                <c:pt idx="55">
                  <c:v>15.5</c:v>
                </c:pt>
                <c:pt idx="56">
                  <c:v>15.7</c:v>
                </c:pt>
                <c:pt idx="57">
                  <c:v>16</c:v>
                </c:pt>
                <c:pt idx="58">
                  <c:v>15.9</c:v>
                </c:pt>
                <c:pt idx="59">
                  <c:v>15.9</c:v>
                </c:pt>
                <c:pt idx="60">
                  <c:v>16.7</c:v>
                </c:pt>
                <c:pt idx="61">
                  <c:v>16.8</c:v>
                </c:pt>
                <c:pt idx="62">
                  <c:v>16.8</c:v>
                </c:pt>
                <c:pt idx="63">
                  <c:v>17.2</c:v>
                </c:pt>
                <c:pt idx="64">
                  <c:v>16.899999999999999</c:v>
                </c:pt>
                <c:pt idx="65">
                  <c:v>17.100000000000001</c:v>
                </c:pt>
                <c:pt idx="66">
                  <c:v>17.7</c:v>
                </c:pt>
                <c:pt idx="67">
                  <c:v>17.8</c:v>
                </c:pt>
                <c:pt idx="68">
                  <c:v>19.2</c:v>
                </c:pt>
                <c:pt idx="69">
                  <c:v>19.100000000000001</c:v>
                </c:pt>
                <c:pt idx="70">
                  <c:v>18.899999999999999</c:v>
                </c:pt>
                <c:pt idx="71">
                  <c:v>18.5</c:v>
                </c:pt>
                <c:pt idx="72">
                  <c:v>18.5</c:v>
                </c:pt>
                <c:pt idx="73">
                  <c:v>18.100000000000001</c:v>
                </c:pt>
                <c:pt idx="74">
                  <c:v>17.5</c:v>
                </c:pt>
                <c:pt idx="75">
                  <c:v>16.399999999999999</c:v>
                </c:pt>
                <c:pt idx="76">
                  <c:v>15.9</c:v>
                </c:pt>
                <c:pt idx="77">
                  <c:v>15</c:v>
                </c:pt>
                <c:pt idx="78">
                  <c:v>15.2</c:v>
                </c:pt>
                <c:pt idx="79">
                  <c:v>14.8</c:v>
                </c:pt>
                <c:pt idx="80">
                  <c:v>15.4</c:v>
                </c:pt>
                <c:pt idx="81">
                  <c:v>15.1</c:v>
                </c:pt>
                <c:pt idx="82">
                  <c:v>14.9</c:v>
                </c:pt>
                <c:pt idx="83">
                  <c:v>15.5</c:v>
                </c:pt>
                <c:pt idx="84">
                  <c:v>15.2</c:v>
                </c:pt>
                <c:pt idx="85">
                  <c:v>15.5</c:v>
                </c:pt>
                <c:pt idx="86">
                  <c:v>15.5</c:v>
                </c:pt>
                <c:pt idx="87">
                  <c:v>15.9</c:v>
                </c:pt>
                <c:pt idx="88">
                  <c:v>16.5</c:v>
                </c:pt>
                <c:pt idx="89">
                  <c:v>19</c:v>
                </c:pt>
                <c:pt idx="90">
                  <c:v>19.2</c:v>
                </c:pt>
                <c:pt idx="91">
                  <c:v>19.399999999999999</c:v>
                </c:pt>
                <c:pt idx="92">
                  <c:v>19.600000000000001</c:v>
                </c:pt>
                <c:pt idx="93">
                  <c:v>20.9</c:v>
                </c:pt>
                <c:pt idx="94">
                  <c:v>21.8</c:v>
                </c:pt>
                <c:pt idx="95">
                  <c:v>22.6</c:v>
                </c:pt>
                <c:pt idx="96">
                  <c:v>23.3</c:v>
                </c:pt>
                <c:pt idx="97">
                  <c:v>23.4</c:v>
                </c:pt>
                <c:pt idx="98">
                  <c:v>24</c:v>
                </c:pt>
                <c:pt idx="99">
                  <c:v>25</c:v>
                </c:pt>
                <c:pt idx="100">
                  <c:v>25.1</c:v>
                </c:pt>
                <c:pt idx="101">
                  <c:v>25.4</c:v>
                </c:pt>
                <c:pt idx="102">
                  <c:v>25.6</c:v>
                </c:pt>
                <c:pt idx="103">
                  <c:v>25.5</c:v>
                </c:pt>
                <c:pt idx="104">
                  <c:v>24.8</c:v>
                </c:pt>
                <c:pt idx="105">
                  <c:v>24.9</c:v>
                </c:pt>
                <c:pt idx="106">
                  <c:v>23.7</c:v>
                </c:pt>
                <c:pt idx="107">
                  <c:v>23.8</c:v>
                </c:pt>
                <c:pt idx="108">
                  <c:v>25.8</c:v>
                </c:pt>
                <c:pt idx="109">
                  <c:v>24.2</c:v>
                </c:pt>
                <c:pt idx="110">
                  <c:v>25.1</c:v>
                </c:pt>
                <c:pt idx="111">
                  <c:v>24.7</c:v>
                </c:pt>
                <c:pt idx="112">
                  <c:v>23.8</c:v>
                </c:pt>
                <c:pt idx="113">
                  <c:v>23.5</c:v>
                </c:pt>
                <c:pt idx="114">
                  <c:v>25.4</c:v>
                </c:pt>
                <c:pt idx="115">
                  <c:v>29.4</c:v>
                </c:pt>
                <c:pt idx="116">
                  <c:v>30.3</c:v>
                </c:pt>
              </c:numCache>
            </c:numRef>
          </c:yVal>
          <c:smooth val="1"/>
        </c:ser>
        <c:ser>
          <c:idx val="7"/>
          <c:order val="7"/>
          <c:tx>
            <c:strRef>
              <c:f>DATA!$I$1</c:f>
              <c:strCache>
                <c:ptCount val="1"/>
                <c:pt idx="0">
                  <c:v>COPD</c:v>
                </c:pt>
              </c:strCache>
            </c:strRef>
          </c:tx>
          <c:marker>
            <c:symbol val="none"/>
          </c:marker>
          <c:xVal>
            <c:numRef>
              <c:f>DATA!$A$2:$A$119</c:f>
              <c:numCache>
                <c:formatCode>General</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DATA!$I$2:$I$119</c:f>
              <c:numCache>
                <c:formatCode>General</c:formatCode>
                <c:ptCount val="118"/>
                <c:pt idx="80">
                  <c:v>24.7</c:v>
                </c:pt>
                <c:pt idx="81">
                  <c:v>25.6</c:v>
                </c:pt>
                <c:pt idx="82">
                  <c:v>25.8</c:v>
                </c:pt>
                <c:pt idx="83">
                  <c:v>28.3</c:v>
                </c:pt>
                <c:pt idx="84">
                  <c:v>29.3</c:v>
                </c:pt>
                <c:pt idx="85">
                  <c:v>31.4</c:v>
                </c:pt>
                <c:pt idx="86">
                  <c:v>31.9</c:v>
                </c:pt>
                <c:pt idx="87">
                  <c:v>32.299999999999997</c:v>
                </c:pt>
                <c:pt idx="88">
                  <c:v>33.9</c:v>
                </c:pt>
                <c:pt idx="89">
                  <c:v>34.200000000000003</c:v>
                </c:pt>
                <c:pt idx="90">
                  <c:v>34.9</c:v>
                </c:pt>
                <c:pt idx="94">
                  <c:v>39</c:v>
                </c:pt>
                <c:pt idx="95">
                  <c:v>39.200000000000003</c:v>
                </c:pt>
                <c:pt idx="96">
                  <c:v>40</c:v>
                </c:pt>
                <c:pt idx="97">
                  <c:v>40.700000000000003</c:v>
                </c:pt>
                <c:pt idx="98">
                  <c:v>41.7</c:v>
                </c:pt>
                <c:pt idx="99">
                  <c:v>45.4</c:v>
                </c:pt>
                <c:pt idx="100">
                  <c:v>44.2</c:v>
                </c:pt>
                <c:pt idx="101">
                  <c:v>43.9</c:v>
                </c:pt>
                <c:pt idx="102">
                  <c:v>43.9</c:v>
                </c:pt>
                <c:pt idx="103">
                  <c:v>43.7</c:v>
                </c:pt>
                <c:pt idx="104">
                  <c:v>41.6</c:v>
                </c:pt>
                <c:pt idx="105">
                  <c:v>43.9</c:v>
                </c:pt>
                <c:pt idx="106">
                  <c:v>41</c:v>
                </c:pt>
                <c:pt idx="107">
                  <c:v>41.4</c:v>
                </c:pt>
                <c:pt idx="108">
                  <c:v>42.1</c:v>
                </c:pt>
                <c:pt idx="109">
                  <c:v>39.6</c:v>
                </c:pt>
                <c:pt idx="110">
                  <c:v>39.1</c:v>
                </c:pt>
                <c:pt idx="111">
                  <c:v>39.1</c:v>
                </c:pt>
                <c:pt idx="112">
                  <c:v>39.1</c:v>
                </c:pt>
                <c:pt idx="113">
                  <c:v>39.4</c:v>
                </c:pt>
                <c:pt idx="114">
                  <c:v>40.5</c:v>
                </c:pt>
                <c:pt idx="115">
                  <c:v>41.6</c:v>
                </c:pt>
                <c:pt idx="116">
                  <c:v>40.6</c:v>
                </c:pt>
              </c:numCache>
            </c:numRef>
          </c:yVal>
          <c:smooth val="1"/>
        </c:ser>
        <c:ser>
          <c:idx val="8"/>
          <c:order val="8"/>
          <c:tx>
            <c:strRef>
              <c:f>DATA!$J$1</c:f>
              <c:strCache>
                <c:ptCount val="1"/>
                <c:pt idx="0">
                  <c:v>Suicide</c:v>
                </c:pt>
              </c:strCache>
            </c:strRef>
          </c:tx>
          <c:marker>
            <c:symbol val="none"/>
          </c:marker>
          <c:xVal>
            <c:numRef>
              <c:f>DATA!$A$2:$A$119</c:f>
              <c:numCache>
                <c:formatCode>General</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DATA!$J$2:$J$119</c:f>
              <c:numCache>
                <c:formatCode>General</c:formatCode>
                <c:ptCount val="118"/>
                <c:pt idx="58">
                  <c:v>10.7</c:v>
                </c:pt>
                <c:pt idx="59">
                  <c:v>10.6</c:v>
                </c:pt>
                <c:pt idx="60">
                  <c:v>10.6</c:v>
                </c:pt>
                <c:pt idx="61">
                  <c:v>10.9</c:v>
                </c:pt>
                <c:pt idx="62">
                  <c:v>10.9</c:v>
                </c:pt>
                <c:pt idx="63">
                  <c:v>11</c:v>
                </c:pt>
                <c:pt idx="64">
                  <c:v>10.8</c:v>
                </c:pt>
                <c:pt idx="65">
                  <c:v>11.1</c:v>
                </c:pt>
                <c:pt idx="66">
                  <c:v>10.9</c:v>
                </c:pt>
                <c:pt idx="67">
                  <c:v>10.8</c:v>
                </c:pt>
                <c:pt idx="68">
                  <c:v>10.7</c:v>
                </c:pt>
                <c:pt idx="69">
                  <c:v>11.1</c:v>
                </c:pt>
                <c:pt idx="75">
                  <c:v>12.6</c:v>
                </c:pt>
                <c:pt idx="76">
                  <c:v>12.3</c:v>
                </c:pt>
                <c:pt idx="77">
                  <c:v>13.1</c:v>
                </c:pt>
                <c:pt idx="78">
                  <c:v>12.3</c:v>
                </c:pt>
                <c:pt idx="79">
                  <c:v>12.1</c:v>
                </c:pt>
                <c:pt idx="80">
                  <c:v>11.9</c:v>
                </c:pt>
                <c:pt idx="81">
                  <c:v>12</c:v>
                </c:pt>
                <c:pt idx="82">
                  <c:v>12.2</c:v>
                </c:pt>
                <c:pt idx="83">
                  <c:v>12.1</c:v>
                </c:pt>
                <c:pt idx="84">
                  <c:v>12.4</c:v>
                </c:pt>
                <c:pt idx="85">
                  <c:v>12.4</c:v>
                </c:pt>
                <c:pt idx="86">
                  <c:v>12.9</c:v>
                </c:pt>
                <c:pt idx="87">
                  <c:v>12.7</c:v>
                </c:pt>
                <c:pt idx="88">
                  <c:v>12.4</c:v>
                </c:pt>
                <c:pt idx="89">
                  <c:v>12.2</c:v>
                </c:pt>
                <c:pt idx="90">
                  <c:v>12.4</c:v>
                </c:pt>
                <c:pt idx="91">
                  <c:v>12.2</c:v>
                </c:pt>
                <c:pt idx="92">
                  <c:v>12</c:v>
                </c:pt>
                <c:pt idx="93">
                  <c:v>12.1</c:v>
                </c:pt>
                <c:pt idx="94">
                  <c:v>12</c:v>
                </c:pt>
                <c:pt idx="95">
                  <c:v>11.9</c:v>
                </c:pt>
                <c:pt idx="96">
                  <c:v>11.6</c:v>
                </c:pt>
                <c:pt idx="97">
                  <c:v>11.4</c:v>
                </c:pt>
                <c:pt idx="98">
                  <c:v>11.3</c:v>
                </c:pt>
                <c:pt idx="99">
                  <c:v>10.5</c:v>
                </c:pt>
                <c:pt idx="100">
                  <c:v>10.4</c:v>
                </c:pt>
                <c:pt idx="101">
                  <c:v>10.7</c:v>
                </c:pt>
                <c:pt idx="102">
                  <c:v>11</c:v>
                </c:pt>
                <c:pt idx="103">
                  <c:v>10.8</c:v>
                </c:pt>
                <c:pt idx="104">
                  <c:v>11</c:v>
                </c:pt>
                <c:pt idx="105">
                  <c:v>10.9</c:v>
                </c:pt>
                <c:pt idx="106">
                  <c:v>11</c:v>
                </c:pt>
                <c:pt idx="107">
                  <c:v>11.3</c:v>
                </c:pt>
                <c:pt idx="108">
                  <c:v>11.6</c:v>
                </c:pt>
                <c:pt idx="109">
                  <c:v>11.8</c:v>
                </c:pt>
                <c:pt idx="110">
                  <c:v>12.1</c:v>
                </c:pt>
                <c:pt idx="111">
                  <c:v>12.3</c:v>
                </c:pt>
                <c:pt idx="112">
                  <c:v>12.6</c:v>
                </c:pt>
                <c:pt idx="113">
                  <c:v>12.6</c:v>
                </c:pt>
                <c:pt idx="114">
                  <c:v>13</c:v>
                </c:pt>
                <c:pt idx="115">
                  <c:v>13.3</c:v>
                </c:pt>
                <c:pt idx="116">
                  <c:v>13.1</c:v>
                </c:pt>
              </c:numCache>
            </c:numRef>
          </c:yVal>
          <c:smooth val="1"/>
        </c:ser>
        <c:ser>
          <c:idx val="9"/>
          <c:order val="9"/>
          <c:tx>
            <c:strRef>
              <c:f>DATA!$K$1</c:f>
              <c:strCache>
                <c:ptCount val="1"/>
                <c:pt idx="0">
                  <c:v>Alzheimer's disease</c:v>
                </c:pt>
              </c:strCache>
            </c:strRef>
          </c:tx>
          <c:marker>
            <c:symbol val="none"/>
          </c:marker>
          <c:xVal>
            <c:numRef>
              <c:f>DATA!$A$2:$A$119</c:f>
              <c:numCache>
                <c:formatCode>General</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DATA!$K$2:$K$119</c:f>
              <c:numCache>
                <c:formatCode>General</c:formatCode>
                <c:ptCount val="118"/>
                <c:pt idx="0">
                  <c:v>50.2</c:v>
                </c:pt>
                <c:pt idx="1">
                  <c:v>48.3</c:v>
                </c:pt>
                <c:pt idx="2">
                  <c:v>45.2</c:v>
                </c:pt>
                <c:pt idx="3">
                  <c:v>41.1</c:v>
                </c:pt>
                <c:pt idx="4">
                  <c:v>40.799999999999997</c:v>
                </c:pt>
                <c:pt idx="5">
                  <c:v>37.9</c:v>
                </c:pt>
                <c:pt idx="6">
                  <c:v>33.4</c:v>
                </c:pt>
                <c:pt idx="7">
                  <c:v>31.1</c:v>
                </c:pt>
                <c:pt idx="8">
                  <c:v>29.2</c:v>
                </c:pt>
                <c:pt idx="9">
                  <c:v>26.3</c:v>
                </c:pt>
                <c:pt idx="10">
                  <c:v>25.5</c:v>
                </c:pt>
                <c:pt idx="11">
                  <c:v>23.9</c:v>
                </c:pt>
                <c:pt idx="12">
                  <c:v>24</c:v>
                </c:pt>
                <c:pt idx="13">
                  <c:v>22.3</c:v>
                </c:pt>
                <c:pt idx="14">
                  <c:v>20.100000000000001</c:v>
                </c:pt>
                <c:pt idx="15">
                  <c:v>18.7</c:v>
                </c:pt>
                <c:pt idx="99">
                  <c:v>16.5</c:v>
                </c:pt>
                <c:pt idx="100">
                  <c:v>18.100000000000001</c:v>
                </c:pt>
                <c:pt idx="101">
                  <c:v>19.3</c:v>
                </c:pt>
                <c:pt idx="102">
                  <c:v>20.8</c:v>
                </c:pt>
                <c:pt idx="103">
                  <c:v>22.1</c:v>
                </c:pt>
                <c:pt idx="104">
                  <c:v>20.399999999999999</c:v>
                </c:pt>
                <c:pt idx="105">
                  <c:v>21</c:v>
                </c:pt>
                <c:pt idx="106">
                  <c:v>18.399999999999999</c:v>
                </c:pt>
                <c:pt idx="107">
                  <c:v>16.8</c:v>
                </c:pt>
                <c:pt idx="108">
                  <c:v>17.600000000000001</c:v>
                </c:pt>
                <c:pt idx="109">
                  <c:v>16.5</c:v>
                </c:pt>
                <c:pt idx="110">
                  <c:v>15.3</c:v>
                </c:pt>
                <c:pt idx="111">
                  <c:v>15.7</c:v>
                </c:pt>
                <c:pt idx="112">
                  <c:v>14.5</c:v>
                </c:pt>
                <c:pt idx="113">
                  <c:v>15.9</c:v>
                </c:pt>
                <c:pt idx="114">
                  <c:v>15.1</c:v>
                </c:pt>
                <c:pt idx="115">
                  <c:v>15.2</c:v>
                </c:pt>
                <c:pt idx="116">
                  <c:v>13.5</c:v>
                </c:pt>
              </c:numCache>
            </c:numRef>
          </c:yVal>
          <c:smooth val="1"/>
        </c:ser>
        <c:ser>
          <c:idx val="10"/>
          <c:order val="10"/>
          <c:tx>
            <c:strRef>
              <c:f>DATA!$L$1</c:f>
              <c:strCache>
                <c:ptCount val="1"/>
                <c:pt idx="0">
                  <c:v>Other</c:v>
                </c:pt>
              </c:strCache>
            </c:strRef>
          </c:tx>
          <c:marker>
            <c:symbol val="none"/>
          </c:marker>
          <c:xVal>
            <c:numRef>
              <c:f>DATA!$A$2:$A$119</c:f>
              <c:numCache>
                <c:formatCode>General</c:formatCode>
                <c:ptCount val="118"/>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DATA!$L$2:$L$119</c:f>
              <c:numCache>
                <c:formatCode>General</c:formatCode>
                <c:ptCount val="118"/>
                <c:pt idx="0">
                  <c:v>997.49999999999977</c:v>
                </c:pt>
                <c:pt idx="1">
                  <c:v>909</c:v>
                </c:pt>
                <c:pt idx="2">
                  <c:v>862.89999999999986</c:v>
                </c:pt>
                <c:pt idx="3">
                  <c:v>847.69999999999993</c:v>
                </c:pt>
                <c:pt idx="4">
                  <c:v>875.5</c:v>
                </c:pt>
                <c:pt idx="5">
                  <c:v>858.00000000000011</c:v>
                </c:pt>
                <c:pt idx="6">
                  <c:v>870.1</c:v>
                </c:pt>
                <c:pt idx="7">
                  <c:v>843.9</c:v>
                </c:pt>
                <c:pt idx="8">
                  <c:v>795.9</c:v>
                </c:pt>
                <c:pt idx="9">
                  <c:v>756.60000000000014</c:v>
                </c:pt>
                <c:pt idx="10">
                  <c:v>778.19999999999993</c:v>
                </c:pt>
                <c:pt idx="11">
                  <c:v>722.30000000000007</c:v>
                </c:pt>
                <c:pt idx="12">
                  <c:v>691</c:v>
                </c:pt>
                <c:pt idx="13">
                  <c:v>712.69999999999993</c:v>
                </c:pt>
                <c:pt idx="14">
                  <c:v>674.5</c:v>
                </c:pt>
                <c:pt idx="15">
                  <c:v>643.69999999999982</c:v>
                </c:pt>
                <c:pt idx="16">
                  <c:v>696.3</c:v>
                </c:pt>
                <c:pt idx="17">
                  <c:v>702.69999999999993</c:v>
                </c:pt>
                <c:pt idx="18">
                  <c:v>704.5</c:v>
                </c:pt>
                <c:pt idx="19">
                  <c:v>596.60000000000014</c:v>
                </c:pt>
                <c:pt idx="20">
                  <c:v>606.1</c:v>
                </c:pt>
                <c:pt idx="21">
                  <c:v>579.4</c:v>
                </c:pt>
                <c:pt idx="22">
                  <c:v>530.79999999999995</c:v>
                </c:pt>
                <c:pt idx="23">
                  <c:v>553.40000000000009</c:v>
                </c:pt>
                <c:pt idx="24">
                  <c:v>533.19999999999993</c:v>
                </c:pt>
                <c:pt idx="25">
                  <c:v>524.39999999999986</c:v>
                </c:pt>
                <c:pt idx="26">
                  <c:v>527.20000000000005</c:v>
                </c:pt>
                <c:pt idx="27">
                  <c:v>502.69999999999993</c:v>
                </c:pt>
                <c:pt idx="28">
                  <c:v>510.09999999999991</c:v>
                </c:pt>
                <c:pt idx="29">
                  <c:v>497.4</c:v>
                </c:pt>
                <c:pt idx="30">
                  <c:v>484.19999999999993</c:v>
                </c:pt>
                <c:pt idx="31">
                  <c:v>461.09999999999991</c:v>
                </c:pt>
                <c:pt idx="32">
                  <c:v>409.40000000000009</c:v>
                </c:pt>
                <c:pt idx="33">
                  <c:v>406.80000000000007</c:v>
                </c:pt>
                <c:pt idx="34">
                  <c:v>418.50000000000011</c:v>
                </c:pt>
                <c:pt idx="35">
                  <c:v>397.6</c:v>
                </c:pt>
                <c:pt idx="36">
                  <c:v>403.19999999999993</c:v>
                </c:pt>
                <c:pt idx="37">
                  <c:v>388.50000000000011</c:v>
                </c:pt>
                <c:pt idx="38">
                  <c:v>364.6</c:v>
                </c:pt>
                <c:pt idx="39">
                  <c:v>349.50000000000011</c:v>
                </c:pt>
                <c:pt idx="40">
                  <c:v>346.90000000000009</c:v>
                </c:pt>
                <c:pt idx="41">
                  <c:v>340.10000000000014</c:v>
                </c:pt>
                <c:pt idx="42">
                  <c:v>323.29999999999995</c:v>
                </c:pt>
                <c:pt idx="43">
                  <c:v>326.39999999999998</c:v>
                </c:pt>
                <c:pt idx="44">
                  <c:v>314.89999999999986</c:v>
                </c:pt>
                <c:pt idx="45">
                  <c:v>336.99999999999989</c:v>
                </c:pt>
                <c:pt idx="46">
                  <c:v>296.60000000000002</c:v>
                </c:pt>
                <c:pt idx="47">
                  <c:v>290.89999999999998</c:v>
                </c:pt>
                <c:pt idx="48">
                  <c:v>278.19999999999993</c:v>
                </c:pt>
                <c:pt idx="49">
                  <c:v>278.89999999999998</c:v>
                </c:pt>
                <c:pt idx="50">
                  <c:v>263.10000000000002</c:v>
                </c:pt>
                <c:pt idx="51">
                  <c:v>262.70000000000005</c:v>
                </c:pt>
                <c:pt idx="52">
                  <c:v>257.79999999999995</c:v>
                </c:pt>
                <c:pt idx="53">
                  <c:v>261.10000000000014</c:v>
                </c:pt>
                <c:pt idx="54">
                  <c:v>236.39999999999998</c:v>
                </c:pt>
                <c:pt idx="55">
                  <c:v>246</c:v>
                </c:pt>
                <c:pt idx="56">
                  <c:v>243.69999999999993</c:v>
                </c:pt>
                <c:pt idx="57">
                  <c:v>245.89999999999998</c:v>
                </c:pt>
                <c:pt idx="58">
                  <c:v>235.59999999999991</c:v>
                </c:pt>
                <c:pt idx="59">
                  <c:v>224.29999999999995</c:v>
                </c:pt>
                <c:pt idx="60">
                  <c:v>226.19999999999993</c:v>
                </c:pt>
                <c:pt idx="61">
                  <c:v>223.30000000000018</c:v>
                </c:pt>
                <c:pt idx="62">
                  <c:v>222.60000000000014</c:v>
                </c:pt>
                <c:pt idx="63">
                  <c:v>226.59999999999991</c:v>
                </c:pt>
                <c:pt idx="64">
                  <c:v>225.10000000000014</c:v>
                </c:pt>
                <c:pt idx="65">
                  <c:v>224.5</c:v>
                </c:pt>
                <c:pt idx="66">
                  <c:v>223.5</c:v>
                </c:pt>
                <c:pt idx="67">
                  <c:v>219.50000000000023</c:v>
                </c:pt>
                <c:pt idx="68">
                  <c:v>199.49999999999989</c:v>
                </c:pt>
                <c:pt idx="69">
                  <c:v>225.09999999999991</c:v>
                </c:pt>
                <c:pt idx="70">
                  <c:v>212.39999999999998</c:v>
                </c:pt>
                <c:pt idx="71">
                  <c:v>207.39999999999998</c:v>
                </c:pt>
                <c:pt idx="72">
                  <c:v>206.60000000000002</c:v>
                </c:pt>
                <c:pt idx="73">
                  <c:v>231.60000000000002</c:v>
                </c:pt>
                <c:pt idx="74">
                  <c:v>224</c:v>
                </c:pt>
                <c:pt idx="75">
                  <c:v>205.00000000000011</c:v>
                </c:pt>
                <c:pt idx="76">
                  <c:v>181.90000000000009</c:v>
                </c:pt>
                <c:pt idx="77">
                  <c:v>202.70000000000005</c:v>
                </c:pt>
                <c:pt idx="78">
                  <c:v>204</c:v>
                </c:pt>
                <c:pt idx="79">
                  <c:v>193.5</c:v>
                </c:pt>
                <c:pt idx="80">
                  <c:v>176.59999999999991</c:v>
                </c:pt>
                <c:pt idx="81">
                  <c:v>173.20000000000005</c:v>
                </c:pt>
                <c:pt idx="82">
                  <c:v>168.10000000000002</c:v>
                </c:pt>
                <c:pt idx="83">
                  <c:v>169.70000000000005</c:v>
                </c:pt>
                <c:pt idx="84">
                  <c:v>172.5</c:v>
                </c:pt>
                <c:pt idx="85">
                  <c:v>177.80000000000007</c:v>
                </c:pt>
                <c:pt idx="86">
                  <c:v>181.90000000000009</c:v>
                </c:pt>
                <c:pt idx="87">
                  <c:v>186.09999999999991</c:v>
                </c:pt>
                <c:pt idx="88">
                  <c:v>190.40000000000009</c:v>
                </c:pt>
                <c:pt idx="89">
                  <c:v>189.79999999999984</c:v>
                </c:pt>
                <c:pt idx="90">
                  <c:v>188.20000000000005</c:v>
                </c:pt>
                <c:pt idx="91">
                  <c:v>232.70000000000005</c:v>
                </c:pt>
                <c:pt idx="92">
                  <c:v>231.69999999999993</c:v>
                </c:pt>
                <c:pt idx="93">
                  <c:v>243.79999999999995</c:v>
                </c:pt>
                <c:pt idx="94">
                  <c:v>207.10000000000002</c:v>
                </c:pt>
                <c:pt idx="95">
                  <c:v>209.99999999999989</c:v>
                </c:pt>
                <c:pt idx="96">
                  <c:v>206.60000000000002</c:v>
                </c:pt>
                <c:pt idx="97">
                  <c:v>195</c:v>
                </c:pt>
                <c:pt idx="98">
                  <c:v>196.79999999999995</c:v>
                </c:pt>
                <c:pt idx="99">
                  <c:v>177.5</c:v>
                </c:pt>
                <c:pt idx="100">
                  <c:v>180.99999999999989</c:v>
                </c:pt>
                <c:pt idx="101">
                  <c:v>183.09999999999991</c:v>
                </c:pt>
                <c:pt idx="102">
                  <c:v>183.79999999999995</c:v>
                </c:pt>
                <c:pt idx="103">
                  <c:v>184.69999999999993</c:v>
                </c:pt>
                <c:pt idx="104">
                  <c:v>181.10000000000002</c:v>
                </c:pt>
                <c:pt idx="105">
                  <c:v>186.20000000000016</c:v>
                </c:pt>
                <c:pt idx="106">
                  <c:v>186.99999999999989</c:v>
                </c:pt>
                <c:pt idx="107">
                  <c:v>185.00000000000011</c:v>
                </c:pt>
                <c:pt idx="108">
                  <c:v>188.19999999999993</c:v>
                </c:pt>
                <c:pt idx="109">
                  <c:v>184.80000000000007</c:v>
                </c:pt>
                <c:pt idx="110">
                  <c:v>187.39999999999998</c:v>
                </c:pt>
                <c:pt idx="111">
                  <c:v>191.29999999999995</c:v>
                </c:pt>
                <c:pt idx="112">
                  <c:v>193.09999999999991</c:v>
                </c:pt>
                <c:pt idx="113">
                  <c:v>194.80000000000007</c:v>
                </c:pt>
                <c:pt idx="114">
                  <c:v>191.30000000000007</c:v>
                </c:pt>
                <c:pt idx="115">
                  <c:v>191.10000000000002</c:v>
                </c:pt>
                <c:pt idx="116">
                  <c:v>190.79999999999995</c:v>
                </c:pt>
              </c:numCache>
            </c:numRef>
          </c:yVal>
          <c:smooth val="1"/>
        </c:ser>
        <c:dLbls>
          <c:showLegendKey val="0"/>
          <c:showVal val="0"/>
          <c:showCatName val="0"/>
          <c:showSerName val="0"/>
          <c:showPercent val="0"/>
          <c:showBubbleSize val="0"/>
        </c:dLbls>
        <c:axId val="229227840"/>
        <c:axId val="229227264"/>
      </c:scatterChart>
      <c:valAx>
        <c:axId val="229227840"/>
        <c:scaling>
          <c:orientation val="minMax"/>
          <c:max val="2025"/>
          <c:min val="1900"/>
        </c:scaling>
        <c:delete val="0"/>
        <c:axPos val="b"/>
        <c:numFmt formatCode="General" sourceLinked="1"/>
        <c:majorTickMark val="out"/>
        <c:minorTickMark val="none"/>
        <c:tickLblPos val="nextTo"/>
        <c:crossAx val="229227264"/>
        <c:crosses val="autoZero"/>
        <c:crossBetween val="midCat"/>
      </c:valAx>
      <c:valAx>
        <c:axId val="229227264"/>
        <c:scaling>
          <c:orientation val="minMax"/>
        </c:scaling>
        <c:delete val="0"/>
        <c:axPos val="l"/>
        <c:numFmt formatCode="General" sourceLinked="1"/>
        <c:majorTickMark val="out"/>
        <c:minorTickMark val="none"/>
        <c:tickLblPos val="nextTo"/>
        <c:crossAx val="229227840"/>
        <c:crosses val="autoZero"/>
        <c:crossBetween val="midCat"/>
      </c:valAx>
    </c:plotArea>
    <c:legend>
      <c:legendPos val="r"/>
      <c:layout>
        <c:manualLayout>
          <c:xMode val="edge"/>
          <c:yMode val="edge"/>
          <c:x val="0.73999035214664732"/>
          <c:y val="8.1030183727034119E-2"/>
          <c:w val="0.24843222383019778"/>
          <c:h val="0.89349518810148731"/>
        </c:manualLayout>
      </c:layout>
      <c:overlay val="0"/>
    </c:legend>
    <c:plotVisOnly val="1"/>
    <c:dispBlanksAs val="span"/>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scatterChart>
        <c:scatterStyle val="smoothMarker"/>
        <c:varyColors val="0"/>
        <c:ser>
          <c:idx val="0"/>
          <c:order val="0"/>
          <c:tx>
            <c:strRef>
              <c:f>'1900-2016'!$B$1</c:f>
              <c:strCache>
                <c:ptCount val="1"/>
                <c:pt idx="0">
                  <c:v>Accidents excluding motor-vehicle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'1900-2016'!$A$2:$A$100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'1900-2016'!$B$2:$B$100</c:f>
              <c:numCache>
                <c:formatCode>0.0</c:formatCode>
                <c:ptCount val="99"/>
                <c:pt idx="0">
                  <c:v>72.3</c:v>
                </c:pt>
                <c:pt idx="1">
                  <c:v>83.8</c:v>
                </c:pt>
                <c:pt idx="2">
                  <c:v>72.5</c:v>
                </c:pt>
                <c:pt idx="3">
                  <c:v>81.400000000000006</c:v>
                </c:pt>
                <c:pt idx="4">
                  <c:v>85.4</c:v>
                </c:pt>
                <c:pt idx="5">
                  <c:v>81.3</c:v>
                </c:pt>
                <c:pt idx="6">
                  <c:v>94</c:v>
                </c:pt>
                <c:pt idx="7">
                  <c:v>94.1</c:v>
                </c:pt>
                <c:pt idx="8">
                  <c:v>82.1</c:v>
                </c:pt>
                <c:pt idx="9">
                  <c:v>78.7</c:v>
                </c:pt>
                <c:pt idx="10">
                  <c:v>82.7</c:v>
                </c:pt>
                <c:pt idx="11">
                  <c:v>82.3</c:v>
                </c:pt>
                <c:pt idx="12" formatCode="0.00">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numCache>
            </c:numRef>
          </c:yVal>
          <c:smooth val="1"/>
          <c:extLst xmlns:c16r2="http://schemas.microsoft.com/office/drawing/2015/06/chart">
            <c:ext xmlns:c16="http://schemas.microsoft.com/office/drawing/2014/chart" uri="{C3380CC4-5D6E-409C-BE32-E72D297353CC}">
              <c16:uniqueId val="{00000000-AB40-4259-ADE7-5C79C779AD02}"/>
            </c:ext>
          </c:extLst>
        </c:ser>
        <c:ser>
          <c:idx val="1"/>
          <c:order val="1"/>
          <c:tx>
            <c:strRef>
              <c:f>'1900-2016'!$C$1</c:f>
              <c:strCache>
                <c:ptCount val="1"/>
                <c:pt idx="0">
                  <c:v>All causes-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'1900-2016'!$A$2:$A$100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'1900-2016'!$C$2:$C$100</c:f>
              <c:numCache>
                <c:formatCode>0.0</c:formatCode>
                <c:ptCount val="99"/>
                <c:pt idx="0">
                  <c:v>1719.1</c:v>
                </c:pt>
                <c:pt idx="1">
                  <c:v>1641.5</c:v>
                </c:pt>
                <c:pt idx="2">
                  <c:v>1548.1</c:v>
                </c:pt>
                <c:pt idx="3">
                  <c:v>1562.8</c:v>
                </c:pt>
                <c:pt idx="4">
                  <c:v>1640</c:v>
                </c:pt>
                <c:pt idx="5">
                  <c:v>1588.9</c:v>
                </c:pt>
                <c:pt idx="6">
                  <c:v>1571.8</c:v>
                </c:pt>
                <c:pt idx="7">
                  <c:v>1592.5</c:v>
                </c:pt>
                <c:pt idx="8">
                  <c:v>1468.2</c:v>
                </c:pt>
                <c:pt idx="9">
                  <c:v>1424.7</c:v>
                </c:pt>
                <c:pt idx="10">
                  <c:v>1468</c:v>
                </c:pt>
                <c:pt idx="11">
                  <c:v>1390.5</c:v>
                </c:pt>
                <c:pt idx="12" formatCode="0.00">
                  <c:v>1359.7</c:v>
                </c:pt>
                <c:pt idx="13">
                  <c:v>1380.6</c:v>
                </c:pt>
                <c:pt idx="14">
                  <c:v>1330.2</c:v>
                </c:pt>
                <c:pt idx="15">
                  <c:v>1317.6</c:v>
                </c:pt>
                <c:pt idx="16">
                  <c:v>1381.1</c:v>
                </c:pt>
                <c:pt idx="17">
                  <c:v>1397.1</c:v>
                </c:pt>
                <c:pt idx="18">
                  <c:v>1810</c:v>
                </c:pt>
                <c:pt idx="19">
                  <c:v>1289.4000000000001</c:v>
                </c:pt>
                <c:pt idx="20">
                  <c:v>1298.9000000000001</c:v>
                </c:pt>
                <c:pt idx="21">
                  <c:v>1149.8</c:v>
                </c:pt>
                <c:pt idx="22">
                  <c:v>1169.3</c:v>
                </c:pt>
                <c:pt idx="23">
                  <c:v>1213</c:v>
                </c:pt>
                <c:pt idx="24">
                  <c:v>1159</c:v>
                </c:pt>
                <c:pt idx="25">
                  <c:v>1168.0999999999999</c:v>
                </c:pt>
                <c:pt idx="26">
                  <c:v>1211</c:v>
                </c:pt>
                <c:pt idx="27">
                  <c:v>1131.5</c:v>
                </c:pt>
                <c:pt idx="28">
                  <c:v>1198.5999999999999</c:v>
                </c:pt>
                <c:pt idx="29">
                  <c:v>1187.8</c:v>
                </c:pt>
                <c:pt idx="30">
                  <c:v>1132.0999999999999</c:v>
                </c:pt>
                <c:pt idx="31">
                  <c:v>1106.5</c:v>
                </c:pt>
                <c:pt idx="32">
                  <c:v>1087.7</c:v>
                </c:pt>
                <c:pt idx="33">
                  <c:v>1068.7</c:v>
                </c:pt>
                <c:pt idx="34">
                  <c:v>1105.4000000000001</c:v>
                </c:pt>
                <c:pt idx="35">
                  <c:v>1094.5</c:v>
                </c:pt>
                <c:pt idx="36">
                  <c:v>1155.2</c:v>
                </c:pt>
                <c:pt idx="37">
                  <c:v>1125.9000000000001</c:v>
                </c:pt>
                <c:pt idx="38">
                  <c:v>1064</c:v>
                </c:pt>
                <c:pt idx="39">
                  <c:v>1060.4000000000001</c:v>
                </c:pt>
                <c:pt idx="40">
                  <c:v>1076.4000000000001</c:v>
                </c:pt>
                <c:pt idx="41">
                  <c:v>1049.9000000000001</c:v>
                </c:pt>
                <c:pt idx="42">
                  <c:v>1034.3</c:v>
                </c:pt>
                <c:pt idx="43">
                  <c:v>1087.2</c:v>
                </c:pt>
                <c:pt idx="44">
                  <c:v>1062.0999999999999</c:v>
                </c:pt>
                <c:pt idx="45">
                  <c:v>1058.0999999999999</c:v>
                </c:pt>
                <c:pt idx="46">
                  <c:v>996.5</c:v>
                </c:pt>
                <c:pt idx="47">
                  <c:v>1007.6</c:v>
                </c:pt>
                <c:pt idx="48">
                  <c:v>988.6</c:v>
                </c:pt>
                <c:pt idx="49" formatCode="General">
                  <c:v>971</c:v>
                </c:pt>
                <c:pt idx="50">
                  <c:v>963.8</c:v>
                </c:pt>
                <c:pt idx="51">
                  <c:v>966.7</c:v>
                </c:pt>
                <c:pt idx="52">
                  <c:v>961.4</c:v>
                </c:pt>
                <c:pt idx="53">
                  <c:v>959</c:v>
                </c:pt>
                <c:pt idx="54">
                  <c:v>919</c:v>
                </c:pt>
                <c:pt idx="55">
                  <c:v>930.4</c:v>
                </c:pt>
                <c:pt idx="56">
                  <c:v>935.1</c:v>
                </c:pt>
                <c:pt idx="57">
                  <c:v>958.6</c:v>
                </c:pt>
                <c:pt idx="58">
                  <c:v>950.8</c:v>
                </c:pt>
                <c:pt idx="59">
                  <c:v>938.6</c:v>
                </c:pt>
                <c:pt idx="60">
                  <c:v>954.7</c:v>
                </c:pt>
                <c:pt idx="61">
                  <c:v>945.6</c:v>
                </c:pt>
                <c:pt idx="62">
                  <c:v>945.6</c:v>
                </c:pt>
                <c:pt idx="63">
                  <c:v>962.2</c:v>
                </c:pt>
                <c:pt idx="64">
                  <c:v>940.7</c:v>
                </c:pt>
                <c:pt idx="65">
                  <c:v>944.6</c:v>
                </c:pt>
                <c:pt idx="66">
                  <c:v>952.6</c:v>
                </c:pt>
                <c:pt idx="67">
                  <c:v>937.6</c:v>
                </c:pt>
                <c:pt idx="68" formatCode="General">
                  <c:v>967.9</c:v>
                </c:pt>
                <c:pt idx="69">
                  <c:v>954.4</c:v>
                </c:pt>
                <c:pt idx="70" formatCode="General">
                  <c:v>945.3</c:v>
                </c:pt>
                <c:pt idx="71">
                  <c:v>932</c:v>
                </c:pt>
                <c:pt idx="72">
                  <c:v>938.4</c:v>
                </c:pt>
                <c:pt idx="73">
                  <c:v>933.5</c:v>
                </c:pt>
                <c:pt idx="74">
                  <c:v>906.7</c:v>
                </c:pt>
                <c:pt idx="75" formatCode="General">
                  <c:v>878.5</c:v>
                </c:pt>
                <c:pt idx="76">
                  <c:v>877.6</c:v>
                </c:pt>
                <c:pt idx="77">
                  <c:v>864.4</c:v>
                </c:pt>
                <c:pt idx="78">
                  <c:v>868</c:v>
                </c:pt>
                <c:pt idx="79">
                  <c:v>852.2</c:v>
                </c:pt>
                <c:pt idx="80">
                  <c:v>878.3</c:v>
                </c:pt>
                <c:pt idx="81">
                  <c:v>862</c:v>
                </c:pt>
                <c:pt idx="82">
                  <c:v>852.4</c:v>
                </c:pt>
                <c:pt idx="83">
                  <c:v>863.7</c:v>
                </c:pt>
                <c:pt idx="84">
                  <c:v>864.8</c:v>
                </c:pt>
                <c:pt idx="85">
                  <c:v>876.9</c:v>
                </c:pt>
                <c:pt idx="86">
                  <c:v>876.7</c:v>
                </c:pt>
                <c:pt idx="87">
                  <c:v>876.4</c:v>
                </c:pt>
                <c:pt idx="88">
                  <c:v>886.7</c:v>
                </c:pt>
                <c:pt idx="89">
                  <c:v>871.3</c:v>
                </c:pt>
                <c:pt idx="90">
                  <c:v>863.8</c:v>
                </c:pt>
                <c:pt idx="91">
                  <c:v>860.3</c:v>
                </c:pt>
                <c:pt idx="92" formatCode="General">
                  <c:v>852.9</c:v>
                </c:pt>
                <c:pt idx="93" formatCode="General">
                  <c:v>880</c:v>
                </c:pt>
                <c:pt idx="94" formatCode="General">
                  <c:v>875.4</c:v>
                </c:pt>
                <c:pt idx="95" formatCode="General">
                  <c:v>880</c:v>
                </c:pt>
                <c:pt idx="96" formatCode="General">
                  <c:v>872.5</c:v>
                </c:pt>
                <c:pt idx="97" formatCode="General">
                  <c:v>864.7</c:v>
                </c:pt>
                <c:pt idx="98">
                  <c:v>864.7</c:v>
                </c:pt>
              </c:numCache>
            </c:numRef>
          </c:yVal>
          <c:smooth val="1"/>
          <c:extLst xmlns:c16r2="http://schemas.microsoft.com/office/drawing/2015/06/chart">
            <c:ext xmlns:c16="http://schemas.microsoft.com/office/drawing/2014/chart" uri="{C3380CC4-5D6E-409C-BE32-E72D297353CC}">
              <c16:uniqueId val="{00000001-AB40-4259-ADE7-5C79C779AD02}"/>
            </c:ext>
          </c:extLst>
        </c:ser>
        <c:ser>
          <c:idx val="2"/>
          <c:order val="2"/>
          <c:tx>
            <c:strRef>
              <c:f>'1900-2016'!$D$1</c:f>
              <c:strCache>
                <c:ptCount val="1"/>
                <c:pt idx="0">
                  <c:v>Cancer and other malignant tumors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'1900-2016'!$A$2:$A$100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'1900-2016'!$D$2:$D$100</c:f>
              <c:numCache>
                <c:formatCode>0.0</c:formatCode>
                <c:ptCount val="99"/>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formatCode="0.00">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formatCode="General">
                  <c:v>138.80000000000001</c:v>
                </c:pt>
                <c:pt idx="50" formatCode="General">
                  <c:v>139.80000000000001</c:v>
                </c:pt>
                <c:pt idx="51" formatCode="General">
                  <c:v>140.6</c:v>
                </c:pt>
                <c:pt idx="52" formatCode="General">
                  <c:v>143.30000000000001</c:v>
                </c:pt>
                <c:pt idx="53" formatCode="General">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numCache>
            </c:numRef>
          </c:yVal>
          <c:smooth val="1"/>
          <c:extLst xmlns:c16r2="http://schemas.microsoft.com/office/drawing/2015/06/chart">
            <c:ext xmlns:c16="http://schemas.microsoft.com/office/drawing/2014/chart" uri="{C3380CC4-5D6E-409C-BE32-E72D297353CC}">
              <c16:uniqueId val="{00000002-AB40-4259-ADE7-5C79C779AD02}"/>
            </c:ext>
          </c:extLst>
        </c:ser>
        <c:ser>
          <c:idx val="3"/>
          <c:order val="3"/>
          <c:tx>
            <c:strRef>
              <c:f>'1900-2016'!$E$1</c:f>
              <c:strCache>
                <c:ptCount val="1"/>
                <c:pt idx="0">
                  <c:v>Diseases of the heart </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'1900-2016'!$A$2:$A$100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'1900-2016'!$E$2:$E$100</c:f>
              <c:numCache>
                <c:formatCode>0.0</c:formatCode>
                <c:ptCount val="99"/>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formatCode="0.00">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formatCode="General">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formatCode="General">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numCache>
            </c:numRef>
          </c:yVal>
          <c:smooth val="1"/>
          <c:extLst xmlns:c16r2="http://schemas.microsoft.com/office/drawing/2015/06/chart">
            <c:ext xmlns:c16="http://schemas.microsoft.com/office/drawing/2014/chart" uri="{C3380CC4-5D6E-409C-BE32-E72D297353CC}">
              <c16:uniqueId val="{00000003-AB40-4259-ADE7-5C79C779AD02}"/>
            </c:ext>
          </c:extLst>
        </c:ser>
        <c:ser>
          <c:idx val="4"/>
          <c:order val="4"/>
          <c:tx>
            <c:strRef>
              <c:f>'1900-2016'!$F$1</c:f>
              <c:strCache>
                <c:ptCount val="1"/>
                <c:pt idx="0">
                  <c:v>Intracranial lesions of vascular origin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'1900-2016'!$A$2:$A$100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'1900-2016'!$F$2:$F$100</c:f>
              <c:numCache>
                <c:formatCode>0.0</c:formatCode>
                <c:ptCount val="99"/>
                <c:pt idx="0">
                  <c:v>106.9</c:v>
                </c:pt>
                <c:pt idx="1">
                  <c:v>106.9</c:v>
                </c:pt>
                <c:pt idx="2">
                  <c:v>103.9</c:v>
                </c:pt>
                <c:pt idx="3">
                  <c:v>105.2</c:v>
                </c:pt>
                <c:pt idx="4">
                  <c:v>108.6</c:v>
                </c:pt>
                <c:pt idx="5">
                  <c:v>105.9</c:v>
                </c:pt>
                <c:pt idx="6">
                  <c:v>98.6</c:v>
                </c:pt>
                <c:pt idx="7">
                  <c:v>104.5</c:v>
                </c:pt>
                <c:pt idx="8">
                  <c:v>95.6</c:v>
                </c:pt>
                <c:pt idx="9">
                  <c:v>95.5</c:v>
                </c:pt>
                <c:pt idx="10">
                  <c:v>95.8</c:v>
                </c:pt>
                <c:pt idx="11">
                  <c:v>91.8</c:v>
                </c:pt>
                <c:pt idx="12" formatCode="0.00">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formatCode="General">
                  <c:v>104</c:v>
                </c:pt>
                <c:pt idx="51" formatCode="General">
                  <c:v>106.7</c:v>
                </c:pt>
                <c:pt idx="52" formatCode="General">
                  <c:v>106.8</c:v>
                </c:pt>
                <c:pt idx="53" formatCode="General">
                  <c:v>107.3</c:v>
                </c:pt>
                <c:pt idx="54" formatCode="General">
                  <c:v>104.1</c:v>
                </c:pt>
                <c:pt idx="55" formatCode="General">
                  <c:v>106</c:v>
                </c:pt>
                <c:pt idx="56" formatCode="General">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numCache>
            </c:numRef>
          </c:yVal>
          <c:smooth val="1"/>
          <c:extLst xmlns:c16r2="http://schemas.microsoft.com/office/drawing/2015/06/chart">
            <c:ext xmlns:c16="http://schemas.microsoft.com/office/drawing/2014/chart" uri="{C3380CC4-5D6E-409C-BE32-E72D297353CC}">
              <c16:uniqueId val="{00000004-AB40-4259-ADE7-5C79C779AD02}"/>
            </c:ext>
          </c:extLst>
        </c:ser>
        <c:ser>
          <c:idx val="5"/>
          <c:order val="5"/>
          <c:tx>
            <c:strRef>
              <c:f>'1900-2016'!$G$1</c:f>
              <c:strCache>
                <c:ptCount val="1"/>
                <c:pt idx="0">
                  <c:v>Nephritis (all forms) </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'1900-2016'!$A$2:$A$100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'1900-2016'!$G$2:$G$100</c:f>
              <c:numCache>
                <c:formatCode>0.0</c:formatCode>
                <c:ptCount val="99"/>
                <c:pt idx="0">
                  <c:v>88.6</c:v>
                </c:pt>
                <c:pt idx="1">
                  <c:v>89.9</c:v>
                </c:pt>
                <c:pt idx="2">
                  <c:v>90.6</c:v>
                </c:pt>
                <c:pt idx="3">
                  <c:v>96.3</c:v>
                </c:pt>
                <c:pt idx="4">
                  <c:v>102.4</c:v>
                </c:pt>
                <c:pt idx="5">
                  <c:v>101.2</c:v>
                </c:pt>
                <c:pt idx="6">
                  <c:v>95.9</c:v>
                </c:pt>
                <c:pt idx="7">
                  <c:v>100.9</c:v>
                </c:pt>
                <c:pt idx="8">
                  <c:v>91</c:v>
                </c:pt>
                <c:pt idx="9">
                  <c:v>92.5</c:v>
                </c:pt>
                <c:pt idx="10">
                  <c:v>94.8</c:v>
                </c:pt>
                <c:pt idx="11">
                  <c:v>94.2</c:v>
                </c:pt>
                <c:pt idx="12" formatCode="0.00">
                  <c:v>99.7</c:v>
                </c:pt>
                <c:pt idx="13">
                  <c:v>99.7</c:v>
                </c:pt>
                <c:pt idx="14">
                  <c:v>99.2</c:v>
                </c:pt>
                <c:pt idx="15">
                  <c:v>101.5</c:v>
                </c:pt>
                <c:pt idx="16">
                  <c:v>103.1</c:v>
                </c:pt>
                <c:pt idx="17">
                  <c:v>104.9</c:v>
                </c:pt>
                <c:pt idx="18">
                  <c:v>97.4</c:v>
                </c:pt>
                <c:pt idx="19">
                  <c:v>88.2</c:v>
                </c:pt>
                <c:pt idx="20">
                  <c:v>88.8</c:v>
                </c:pt>
                <c:pt idx="21">
                  <c:v>84.3</c:v>
                </c:pt>
                <c:pt idx="22">
                  <c:v>87.7</c:v>
                </c:pt>
                <c:pt idx="23">
                  <c:v>89</c:v>
                </c:pt>
                <c:pt idx="24">
                  <c:v>87.8</c:v>
                </c:pt>
                <c:pt idx="25">
                  <c:v>95</c:v>
                </c:pt>
                <c:pt idx="26">
                  <c:v>97.3</c:v>
                </c:pt>
                <c:pt idx="27">
                  <c:v>91.7</c:v>
                </c:pt>
                <c:pt idx="28">
                  <c:v>94.9</c:v>
                </c:pt>
                <c:pt idx="29">
                  <c:v>91.1</c:v>
                </c:pt>
                <c:pt idx="30">
                  <c:v>91</c:v>
                </c:pt>
                <c:pt idx="31">
                  <c:v>87.4</c:v>
                </c:pt>
                <c:pt idx="32">
                  <c:v>87.4</c:v>
                </c:pt>
                <c:pt idx="33">
                  <c:v>83</c:v>
                </c:pt>
                <c:pt idx="34">
                  <c:v>84.3</c:v>
                </c:pt>
                <c:pt idx="35">
                  <c:v>81.3</c:v>
                </c:pt>
                <c:pt idx="36">
                  <c:v>83.5</c:v>
                </c:pt>
                <c:pt idx="37">
                  <c:v>79.900000000000006</c:v>
                </c:pt>
                <c:pt idx="38">
                  <c:v>77.400000000000006</c:v>
                </c:pt>
                <c:pt idx="39">
                  <c:v>82.9</c:v>
                </c:pt>
                <c:pt idx="40">
                  <c:v>81.5</c:v>
                </c:pt>
                <c:pt idx="41">
                  <c:v>75.099999999999994</c:v>
                </c:pt>
                <c:pt idx="42">
                  <c:v>72.400000000000006</c:v>
                </c:pt>
                <c:pt idx="43">
                  <c:v>73.900000000000006</c:v>
                </c:pt>
                <c:pt idx="44">
                  <c:v>69</c:v>
                </c:pt>
                <c:pt idx="45">
                  <c:v>66.5</c:v>
                </c:pt>
                <c:pt idx="46">
                  <c:v>58.3</c:v>
                </c:pt>
                <c:pt idx="47">
                  <c:v>56</c:v>
                </c:pt>
                <c:pt idx="48">
                  <c:v>53</c:v>
                </c:pt>
                <c:pt idx="49" formatCode="General">
                  <c:v>17.399999999999999</c:v>
                </c:pt>
                <c:pt idx="50">
                  <c:v>16.399999999999999</c:v>
                </c:pt>
                <c:pt idx="51" formatCode="General">
                  <c:v>14.7</c:v>
                </c:pt>
                <c:pt idx="52" formatCode="General">
                  <c:v>13.3</c:v>
                </c:pt>
                <c:pt idx="54">
                  <c:v>10.6</c:v>
                </c:pt>
                <c:pt idx="59">
                  <c:v>7</c:v>
                </c:pt>
                <c:pt idx="60">
                  <c:v>6.7</c:v>
                </c:pt>
                <c:pt idx="61">
                  <c:v>6.1</c:v>
                </c:pt>
                <c:pt idx="62">
                  <c:v>6.1</c:v>
                </c:pt>
                <c:pt idx="63">
                  <c:v>6</c:v>
                </c:pt>
                <c:pt idx="64">
                  <c:v>5.8</c:v>
                </c:pt>
                <c:pt idx="65">
                  <c:v>5.5</c:v>
                </c:pt>
                <c:pt idx="66">
                  <c:v>5.3</c:v>
                </c:pt>
                <c:pt idx="67">
                  <c:v>5</c:v>
                </c:pt>
                <c:pt idx="68">
                  <c:v>4.7</c:v>
                </c:pt>
                <c:pt idx="69">
                  <c:v>4.7</c:v>
                </c:pt>
                <c:pt idx="79">
                  <c:v>7</c:v>
                </c:pt>
                <c:pt idx="80">
                  <c:v>7.4</c:v>
                </c:pt>
                <c:pt idx="81">
                  <c:v>7.5</c:v>
                </c:pt>
                <c:pt idx="82">
                  <c:v>7.8</c:v>
                </c:pt>
                <c:pt idx="83">
                  <c:v>8.1</c:v>
                </c:pt>
                <c:pt idx="84">
                  <c:v>8.5</c:v>
                </c:pt>
                <c:pt idx="85">
                  <c:v>9</c:v>
                </c:pt>
                <c:pt idx="86">
                  <c:v>9.1</c:v>
                </c:pt>
                <c:pt idx="87">
                  <c:v>9.1</c:v>
                </c:pt>
                <c:pt idx="88">
                  <c:v>9.1999999999999993</c:v>
                </c:pt>
                <c:pt idx="89">
                  <c:v>8.6</c:v>
                </c:pt>
                <c:pt idx="90">
                  <c:v>8.3000000000000007</c:v>
                </c:pt>
                <c:pt idx="97">
                  <c:v>9.5</c:v>
                </c:pt>
                <c:pt idx="98">
                  <c:v>9.6999999999999993</c:v>
                </c:pt>
              </c:numCache>
            </c:numRef>
          </c:yVal>
          <c:smooth val="1"/>
          <c:extLst xmlns:c16r2="http://schemas.microsoft.com/office/drawing/2015/06/chart">
            <c:ext xmlns:c16="http://schemas.microsoft.com/office/drawing/2014/chart" uri="{C3380CC4-5D6E-409C-BE32-E72D297353CC}">
              <c16:uniqueId val="{00000005-AB40-4259-ADE7-5C79C779AD02}"/>
            </c:ext>
          </c:extLst>
        </c:ser>
        <c:ser>
          <c:idx val="6"/>
          <c:order val="6"/>
          <c:tx>
            <c:strRef>
              <c:f>'1900-2016'!$H$1</c:f>
              <c:strCache>
                <c:ptCount val="1"/>
                <c:pt idx="0">
                  <c:v>Pneumonia (all forms) and influenza</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'1900-2016'!$A$2:$A$100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'1900-2016'!$H$2:$H$100</c:f>
              <c:numCache>
                <c:formatCode>0.0</c:formatCode>
                <c:ptCount val="99"/>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formatCode="0.00">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formatCode="General">
                  <c:v>30</c:v>
                </c:pt>
                <c:pt idx="50">
                  <c:v>31.3</c:v>
                </c:pt>
                <c:pt idx="51" formatCode="General">
                  <c:v>31.4</c:v>
                </c:pt>
                <c:pt idx="52" formatCode="General">
                  <c:v>29.7</c:v>
                </c:pt>
                <c:pt idx="53" formatCode="General">
                  <c:v>33</c:v>
                </c:pt>
                <c:pt idx="54">
                  <c:v>25.4</c:v>
                </c:pt>
                <c:pt idx="55">
                  <c:v>27.1</c:v>
                </c:pt>
                <c:pt idx="56">
                  <c:v>28.2</c:v>
                </c:pt>
                <c:pt idx="57" formatCode="General">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numCache>
            </c:numRef>
          </c:yVal>
          <c:smooth val="1"/>
          <c:extLst xmlns:c16r2="http://schemas.microsoft.com/office/drawing/2015/06/chart">
            <c:ext xmlns:c16="http://schemas.microsoft.com/office/drawing/2014/chart" uri="{C3380CC4-5D6E-409C-BE32-E72D297353CC}">
              <c16:uniqueId val="{00000006-AB40-4259-ADE7-5C79C779AD02}"/>
            </c:ext>
          </c:extLst>
        </c:ser>
        <c:ser>
          <c:idx val="7"/>
          <c:order val="7"/>
          <c:tx>
            <c:strRef>
              <c:f>'1900-2016'!$AJ$1</c:f>
              <c:strCache>
                <c:ptCount val="1"/>
                <c:pt idx="0">
                  <c:v>Tuberculosis (all forms) -</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'1900-2016'!$A$2:$A$100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'1900-2016'!$AJ$2:$AJ$100</c:f>
              <c:numCache>
                <c:formatCode>0.0</c:formatCode>
                <c:ptCount val="99"/>
                <c:pt idx="0">
                  <c:v>194.4</c:v>
                </c:pt>
                <c:pt idx="1">
                  <c:v>189.9</c:v>
                </c:pt>
                <c:pt idx="2">
                  <c:v>174.2</c:v>
                </c:pt>
                <c:pt idx="3">
                  <c:v>177.2</c:v>
                </c:pt>
                <c:pt idx="4">
                  <c:v>188.1</c:v>
                </c:pt>
                <c:pt idx="5">
                  <c:v>179.9</c:v>
                </c:pt>
                <c:pt idx="6">
                  <c:v>175.8</c:v>
                </c:pt>
                <c:pt idx="7">
                  <c:v>174.2</c:v>
                </c:pt>
                <c:pt idx="8">
                  <c:v>162.1</c:v>
                </c:pt>
                <c:pt idx="9">
                  <c:v>156.30000000000001</c:v>
                </c:pt>
                <c:pt idx="10">
                  <c:v>153.80000000000001</c:v>
                </c:pt>
                <c:pt idx="11">
                  <c:v>155.1</c:v>
                </c:pt>
                <c:pt idx="12" formatCode="0.00">
                  <c:v>145.4</c:v>
                </c:pt>
                <c:pt idx="13">
                  <c:v>143.5</c:v>
                </c:pt>
                <c:pt idx="14">
                  <c:v>141.69999999999999</c:v>
                </c:pt>
                <c:pt idx="15">
                  <c:v>140.1</c:v>
                </c:pt>
                <c:pt idx="16">
                  <c:v>138.4</c:v>
                </c:pt>
                <c:pt idx="17">
                  <c:v>143.5</c:v>
                </c:pt>
                <c:pt idx="18">
                  <c:v>149.80000000000001</c:v>
                </c:pt>
                <c:pt idx="19">
                  <c:v>125.6</c:v>
                </c:pt>
                <c:pt idx="20">
                  <c:v>113.1</c:v>
                </c:pt>
                <c:pt idx="21">
                  <c:v>97.6</c:v>
                </c:pt>
                <c:pt idx="22">
                  <c:v>95.3</c:v>
                </c:pt>
                <c:pt idx="23">
                  <c:v>91.7</c:v>
                </c:pt>
                <c:pt idx="24">
                  <c:v>87.9</c:v>
                </c:pt>
                <c:pt idx="25">
                  <c:v>84.8</c:v>
                </c:pt>
                <c:pt idx="26">
                  <c:v>85.5</c:v>
                </c:pt>
                <c:pt idx="27">
                  <c:v>79.599999999999994</c:v>
                </c:pt>
                <c:pt idx="28">
                  <c:v>78.3</c:v>
                </c:pt>
                <c:pt idx="29">
                  <c:v>75.3</c:v>
                </c:pt>
                <c:pt idx="30">
                  <c:v>71.099999999999994</c:v>
                </c:pt>
                <c:pt idx="31">
                  <c:v>67.8</c:v>
                </c:pt>
                <c:pt idx="32">
                  <c:v>62.5</c:v>
                </c:pt>
                <c:pt idx="33">
                  <c:v>59.6</c:v>
                </c:pt>
                <c:pt idx="34">
                  <c:v>56.7</c:v>
                </c:pt>
                <c:pt idx="35">
                  <c:v>55.1</c:v>
                </c:pt>
                <c:pt idx="36">
                  <c:v>55.9</c:v>
                </c:pt>
                <c:pt idx="37">
                  <c:v>53.8</c:v>
                </c:pt>
                <c:pt idx="38">
                  <c:v>49.1</c:v>
                </c:pt>
                <c:pt idx="39">
                  <c:v>47.1</c:v>
                </c:pt>
                <c:pt idx="40">
                  <c:v>45.9</c:v>
                </c:pt>
                <c:pt idx="41">
                  <c:v>44.5</c:v>
                </c:pt>
                <c:pt idx="42">
                  <c:v>43.1</c:v>
                </c:pt>
                <c:pt idx="43">
                  <c:v>42.5</c:v>
                </c:pt>
                <c:pt idx="44">
                  <c:v>41.2</c:v>
                </c:pt>
                <c:pt idx="45">
                  <c:v>39.9</c:v>
                </c:pt>
                <c:pt idx="46">
                  <c:v>36.4</c:v>
                </c:pt>
                <c:pt idx="47">
                  <c:v>33.5</c:v>
                </c:pt>
                <c:pt idx="48">
                  <c:v>30</c:v>
                </c:pt>
                <c:pt idx="49" formatCode="General">
                  <c:v>26.3</c:v>
                </c:pt>
                <c:pt idx="50" formatCode="General">
                  <c:v>22.5</c:v>
                </c:pt>
                <c:pt idx="51">
                  <c:v>20.100000000000001</c:v>
                </c:pt>
                <c:pt idx="52">
                  <c:v>15.8</c:v>
                </c:pt>
                <c:pt idx="53">
                  <c:v>12.4</c:v>
                </c:pt>
                <c:pt idx="58">
                  <c:v>7.1</c:v>
                </c:pt>
                <c:pt idx="59">
                  <c:v>6.5</c:v>
                </c:pt>
                <c:pt idx="60">
                  <c:v>6.1</c:v>
                </c:pt>
                <c:pt idx="61">
                  <c:v>5.0999999999999996</c:v>
                </c:pt>
                <c:pt idx="62">
                  <c:v>5.0999999999999996</c:v>
                </c:pt>
                <c:pt idx="63">
                  <c:v>4.9000000000000004</c:v>
                </c:pt>
                <c:pt idx="64">
                  <c:v>4.3</c:v>
                </c:pt>
                <c:pt idx="65">
                  <c:v>4.0999999999999996</c:v>
                </c:pt>
                <c:pt idx="66">
                  <c:v>3.9</c:v>
                </c:pt>
                <c:pt idx="68">
                  <c:v>3.2</c:v>
                </c:pt>
              </c:numCache>
            </c:numRef>
          </c:yVal>
          <c:smooth val="1"/>
          <c:extLst xmlns:c16r2="http://schemas.microsoft.com/office/drawing/2015/06/chart">
            <c:ext xmlns:c16="http://schemas.microsoft.com/office/drawing/2014/chart" uri="{C3380CC4-5D6E-409C-BE32-E72D297353CC}">
              <c16:uniqueId val="{00000007-AB40-4259-ADE7-5C79C779AD02}"/>
            </c:ext>
          </c:extLst>
        </c:ser>
        <c:ser>
          <c:idx val="8"/>
          <c:order val="8"/>
          <c:tx>
            <c:strRef>
              <c:f>'1900-2016'!$AK$1</c:f>
              <c:strCache>
                <c:ptCount val="1"/>
                <c:pt idx="0">
                  <c:v>Other</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'1900-2016'!$A$2:$A$100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'1900-2016'!$AK$2:$AK$100</c:f>
              <c:numCache>
                <c:formatCode>0.0</c:formatCode>
                <c:ptCount val="99"/>
                <c:pt idx="0">
                  <c:v>853.29999999999984</c:v>
                </c:pt>
                <c:pt idx="1">
                  <c:v>767.39999999999975</c:v>
                </c:pt>
                <c:pt idx="2">
                  <c:v>733.90000000000009</c:v>
                </c:pt>
                <c:pt idx="3">
                  <c:v>711.6</c:v>
                </c:pt>
                <c:pt idx="4">
                  <c:v>728.20000000000016</c:v>
                </c:pt>
                <c:pt idx="5">
                  <c:v>716</c:v>
                </c:pt>
                <c:pt idx="6">
                  <c:v>727.7</c:v>
                </c:pt>
                <c:pt idx="7">
                  <c:v>700.79999999999984</c:v>
                </c:pt>
                <c:pt idx="8">
                  <c:v>663</c:v>
                </c:pt>
                <c:pt idx="9">
                  <c:v>626.60000000000014</c:v>
                </c:pt>
                <c:pt idx="10">
                  <c:v>649.9</c:v>
                </c:pt>
                <c:pt idx="11">
                  <c:v>591.1</c:v>
                </c:pt>
                <c:pt idx="12" formatCode="0.00">
                  <c:v>569.59999999999991</c:v>
                </c:pt>
                <c:pt idx="13">
                  <c:v>591.49999999999989</c:v>
                </c:pt>
                <c:pt idx="14">
                  <c:v>552.89999999999986</c:v>
                </c:pt>
                <c:pt idx="15">
                  <c:v>522.29999999999984</c:v>
                </c:pt>
                <c:pt idx="16">
                  <c:v>557.89999999999986</c:v>
                </c:pt>
                <c:pt idx="17">
                  <c:v>559.20000000000005</c:v>
                </c:pt>
                <c:pt idx="18">
                  <c:v>554.70000000000005</c:v>
                </c:pt>
                <c:pt idx="19">
                  <c:v>471.00000000000017</c:v>
                </c:pt>
                <c:pt idx="20">
                  <c:v>493.00000000000028</c:v>
                </c:pt>
                <c:pt idx="21">
                  <c:v>481.79999999999995</c:v>
                </c:pt>
                <c:pt idx="22">
                  <c:v>453.8</c:v>
                </c:pt>
                <c:pt idx="23">
                  <c:v>461.69999999999987</c:v>
                </c:pt>
                <c:pt idx="24">
                  <c:v>445.29999999999984</c:v>
                </c:pt>
                <c:pt idx="25">
                  <c:v>439.59999999999997</c:v>
                </c:pt>
                <c:pt idx="26">
                  <c:v>441.7</c:v>
                </c:pt>
                <c:pt idx="27">
                  <c:v>423.09999999999991</c:v>
                </c:pt>
                <c:pt idx="28">
                  <c:v>431.80000000000007</c:v>
                </c:pt>
                <c:pt idx="29">
                  <c:v>422.10000000000008</c:v>
                </c:pt>
                <c:pt idx="30">
                  <c:v>413.09999999999997</c:v>
                </c:pt>
                <c:pt idx="31">
                  <c:v>393.30000000000013</c:v>
                </c:pt>
                <c:pt idx="32">
                  <c:v>368.90000000000009</c:v>
                </c:pt>
                <c:pt idx="33">
                  <c:v>368.59999999999997</c:v>
                </c:pt>
                <c:pt idx="34">
                  <c:v>384.00000000000006</c:v>
                </c:pt>
                <c:pt idx="35">
                  <c:v>364.80000000000007</c:v>
                </c:pt>
                <c:pt idx="36">
                  <c:v>370.99999999999994</c:v>
                </c:pt>
                <c:pt idx="37">
                  <c:v>358.4000000000002</c:v>
                </c:pt>
                <c:pt idx="38">
                  <c:v>339.40000000000003</c:v>
                </c:pt>
                <c:pt idx="39">
                  <c:v>327.90000000000009</c:v>
                </c:pt>
                <c:pt idx="40">
                  <c:v>327.60000000000008</c:v>
                </c:pt>
                <c:pt idx="41">
                  <c:v>321.00000000000006</c:v>
                </c:pt>
                <c:pt idx="42">
                  <c:v>305.59999999999991</c:v>
                </c:pt>
                <c:pt idx="43">
                  <c:v>311.00000000000006</c:v>
                </c:pt>
                <c:pt idx="44">
                  <c:v>299.99999999999983</c:v>
                </c:pt>
                <c:pt idx="45">
                  <c:v>297.09999999999991</c:v>
                </c:pt>
                <c:pt idx="46">
                  <c:v>285</c:v>
                </c:pt>
                <c:pt idx="47">
                  <c:v>283.59999999999997</c:v>
                </c:pt>
                <c:pt idx="48">
                  <c:v>274.59999999999991</c:v>
                </c:pt>
                <c:pt idx="49">
                  <c:v>269.50000000000006</c:v>
                </c:pt>
                <c:pt idx="50">
                  <c:v>256.8</c:v>
                </c:pt>
                <c:pt idx="51">
                  <c:v>258.89999999999998</c:v>
                </c:pt>
                <c:pt idx="52">
                  <c:v>258.40000000000003</c:v>
                </c:pt>
                <c:pt idx="53">
                  <c:v>265.00000000000006</c:v>
                </c:pt>
                <c:pt idx="54">
                  <c:v>251.99999999999994</c:v>
                </c:pt>
                <c:pt idx="55">
                  <c:v>261.49999999999994</c:v>
                </c:pt>
                <c:pt idx="56">
                  <c:v>259.40000000000003</c:v>
                </c:pt>
                <c:pt idx="57">
                  <c:v>261.90000000000003</c:v>
                </c:pt>
                <c:pt idx="58">
                  <c:v>255.09999999999988</c:v>
                </c:pt>
                <c:pt idx="59">
                  <c:v>244.3</c:v>
                </c:pt>
                <c:pt idx="60">
                  <c:v>247.40000000000003</c:v>
                </c:pt>
                <c:pt idx="61">
                  <c:v>245.90000000000012</c:v>
                </c:pt>
                <c:pt idx="62">
                  <c:v>245.2000000000001</c:v>
                </c:pt>
                <c:pt idx="63">
                  <c:v>249.90000000000003</c:v>
                </c:pt>
                <c:pt idx="64">
                  <c:v>248.50000000000006</c:v>
                </c:pt>
                <c:pt idx="65">
                  <c:v>248.60000000000002</c:v>
                </c:pt>
                <c:pt idx="66">
                  <c:v>248.20000000000005</c:v>
                </c:pt>
                <c:pt idx="67">
                  <c:v>248.10000000000008</c:v>
                </c:pt>
                <c:pt idx="68">
                  <c:v>226.1999999999999</c:v>
                </c:pt>
                <c:pt idx="69">
                  <c:v>255.29999999999998</c:v>
                </c:pt>
                <c:pt idx="70">
                  <c:v>231.29999999999998</c:v>
                </c:pt>
                <c:pt idx="71">
                  <c:v>225.89999999999992</c:v>
                </c:pt>
                <c:pt idx="72">
                  <c:v>225.10000000000008</c:v>
                </c:pt>
                <c:pt idx="73">
                  <c:v>249.70000000000005</c:v>
                </c:pt>
                <c:pt idx="74">
                  <c:v>241.49999999999994</c:v>
                </c:pt>
                <c:pt idx="75">
                  <c:v>234.00000000000006</c:v>
                </c:pt>
                <c:pt idx="76">
                  <c:v>210.09999999999997</c:v>
                </c:pt>
                <c:pt idx="77">
                  <c:v>230.80000000000004</c:v>
                </c:pt>
                <c:pt idx="78">
                  <c:v>231.50000000000003</c:v>
                </c:pt>
                <c:pt idx="79">
                  <c:v>220.40000000000003</c:v>
                </c:pt>
                <c:pt idx="80">
                  <c:v>228.59999999999994</c:v>
                </c:pt>
                <c:pt idx="81">
                  <c:v>225.90000000000006</c:v>
                </c:pt>
                <c:pt idx="82">
                  <c:v>220.99999999999997</c:v>
                </c:pt>
                <c:pt idx="83">
                  <c:v>225.60000000000002</c:v>
                </c:pt>
                <c:pt idx="84">
                  <c:v>229.39999999999998</c:v>
                </c:pt>
                <c:pt idx="85">
                  <c:v>237.10000000000002</c:v>
                </c:pt>
                <c:pt idx="86">
                  <c:v>242.20000000000005</c:v>
                </c:pt>
                <c:pt idx="87">
                  <c:v>246.99999999999994</c:v>
                </c:pt>
                <c:pt idx="88">
                  <c:v>253.20000000000007</c:v>
                </c:pt>
                <c:pt idx="89">
                  <c:v>255.19999999999993</c:v>
                </c:pt>
                <c:pt idx="90">
                  <c:v>254.70000000000005</c:v>
                </c:pt>
                <c:pt idx="91">
                  <c:v>264.3</c:v>
                </c:pt>
                <c:pt idx="92">
                  <c:v>263.29999999999995</c:v>
                </c:pt>
                <c:pt idx="93">
                  <c:v>276.79999999999995</c:v>
                </c:pt>
                <c:pt idx="94">
                  <c:v>279.90000000000003</c:v>
                </c:pt>
                <c:pt idx="95">
                  <c:v>283.69999999999993</c:v>
                </c:pt>
                <c:pt idx="96">
                  <c:v>281.50000000000006</c:v>
                </c:pt>
                <c:pt idx="97">
                  <c:v>270.5</c:v>
                </c:pt>
                <c:pt idx="98">
                  <c:v>273.79999999999995</c:v>
                </c:pt>
              </c:numCache>
            </c:numRef>
          </c:yVal>
          <c:smooth val="1"/>
          <c:extLst xmlns:c16r2="http://schemas.microsoft.com/office/drawing/2015/06/chart">
            <c:ext xmlns:c16="http://schemas.microsoft.com/office/drawing/2014/chart" uri="{C3380CC4-5D6E-409C-BE32-E72D297353CC}">
              <c16:uniqueId val="{00000008-AB40-4259-ADE7-5C79C779AD02}"/>
            </c:ext>
          </c:extLst>
        </c:ser>
        <c:dLbls>
          <c:showLegendKey val="0"/>
          <c:showVal val="0"/>
          <c:showCatName val="0"/>
          <c:showSerName val="0"/>
          <c:showPercent val="0"/>
          <c:showBubbleSize val="0"/>
        </c:dLbls>
        <c:axId val="135674624"/>
        <c:axId val="135675200"/>
      </c:scatterChart>
      <c:valAx>
        <c:axId val="135674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5675200"/>
        <c:crosses val="autoZero"/>
        <c:crossBetween val="midCat"/>
      </c:valAx>
      <c:valAx>
        <c:axId val="1356752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5674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301521520336273"/>
          <c:y val="5.1400554097404488E-2"/>
          <c:w val="0.51505278945394983"/>
          <c:h val="0.83588363954505684"/>
        </c:manualLayout>
      </c:layout>
      <c:scatterChart>
        <c:scatterStyle val="smoothMarker"/>
        <c:varyColors val="0"/>
        <c:ser>
          <c:idx val="0"/>
          <c:order val="0"/>
          <c:tx>
            <c:strRef>
              <c:f>DATA!$P$1</c:f>
              <c:strCache>
                <c:ptCount val="1"/>
                <c:pt idx="0">
                  <c:v>Heart Attack+ Stroke</c:v>
                </c:pt>
              </c:strCache>
            </c:strRef>
          </c:tx>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DATA!$P$2:$P$305</c:f>
              <c:numCache>
                <c:formatCode>0.0</c:formatCode>
                <c:ptCount val="304"/>
                <c:pt idx="0">
                  <c:v>1.8618632642400004</c:v>
                </c:pt>
                <c:pt idx="1">
                  <c:v>1.921222741752</c:v>
                </c:pt>
                <c:pt idx="2">
                  <c:v>1.9798267596479999</c:v>
                </c:pt>
                <c:pt idx="3">
                  <c:v>2.08213860648</c:v>
                </c:pt>
                <c:pt idx="4">
                  <c:v>2.2497071792159993</c:v>
                </c:pt>
                <c:pt idx="5">
                  <c:v>2.2554204909599997</c:v>
                </c:pt>
                <c:pt idx="6">
                  <c:v>2.1695792701439998</c:v>
                </c:pt>
                <c:pt idx="7">
                  <c:v>2.3700537309359997</c:v>
                </c:pt>
                <c:pt idx="8">
                  <c:v>2.2042647047039994</c:v>
                </c:pt>
                <c:pt idx="9">
                  <c:v>2.2520775505199992</c:v>
                </c:pt>
                <c:pt idx="10">
                  <c:v>2.3490597931199999</c:v>
                </c:pt>
                <c:pt idx="11">
                  <c:v>2.3233455984819993</c:v>
                </c:pt>
                <c:pt idx="12">
                  <c:v>2.3803768312519997</c:v>
                </c:pt>
                <c:pt idx="13">
                  <c:v>2.3677226519309995</c:v>
                </c:pt>
                <c:pt idx="14">
                  <c:v>2.4612370382319995</c:v>
                </c:pt>
                <c:pt idx="15">
                  <c:v>2.5613904263599991</c:v>
                </c:pt>
                <c:pt idx="16">
                  <c:v>2.632208156513999</c:v>
                </c:pt>
                <c:pt idx="17">
                  <c:v>2.632208156513999</c:v>
                </c:pt>
                <c:pt idx="18">
                  <c:v>2.632208156513999</c:v>
                </c:pt>
                <c:pt idx="19">
                  <c:v>2.632208156513999</c:v>
                </c:pt>
                <c:pt idx="20">
                  <c:v>2.632208156513999</c:v>
                </c:pt>
                <c:pt idx="21">
                  <c:v>2.6439309054780002</c:v>
                </c:pt>
                <c:pt idx="22">
                  <c:v>2.8141588656240004</c:v>
                </c:pt>
                <c:pt idx="23">
                  <c:v>2.9984130278069996</c:v>
                </c:pt>
                <c:pt idx="24">
                  <c:v>3.0808764904219998</c:v>
                </c:pt>
                <c:pt idx="25">
                  <c:v>3.1438093681150003</c:v>
                </c:pt>
                <c:pt idx="26">
                  <c:v>3.3724121849080002</c:v>
                </c:pt>
                <c:pt idx="27">
                  <c:v>3.3454887624860001</c:v>
                </c:pt>
                <c:pt idx="28">
                  <c:v>3.5893992058020006</c:v>
                </c:pt>
                <c:pt idx="29">
                  <c:v>3.6688323620600007</c:v>
                </c:pt>
                <c:pt idx="30">
                  <c:v>3.7355035596799997</c:v>
                </c:pt>
                <c:pt idx="31">
                  <c:v>3.7254465313699998</c:v>
                </c:pt>
                <c:pt idx="32">
                  <c:v>3.8948446050800003</c:v>
                </c:pt>
                <c:pt idx="33">
                  <c:v>3.929064586075</c:v>
                </c:pt>
                <c:pt idx="34">
                  <c:v>4.1307335571599992</c:v>
                </c:pt>
                <c:pt idx="35">
                  <c:v>4.2276038801149998</c:v>
                </c:pt>
                <c:pt idx="36">
                  <c:v>4.5980133261600011</c:v>
                </c:pt>
                <c:pt idx="37">
                  <c:v>4.6041660443799994</c:v>
                </c:pt>
                <c:pt idx="38">
                  <c:v>4.6360347207999997</c:v>
                </c:pt>
                <c:pt idx="39">
                  <c:v>4.7689800455849998</c:v>
                </c:pt>
                <c:pt idx="40">
                  <c:v>5.0671895754599996</c:v>
                </c:pt>
                <c:pt idx="41">
                  <c:v>5.0843398368480006</c:v>
                </c:pt>
                <c:pt idx="42">
                  <c:v>5.2358773698000007</c:v>
                </c:pt>
                <c:pt idx="43">
                  <c:v>5.6875295507480006</c:v>
                </c:pt>
                <c:pt idx="44">
                  <c:v>5.7064239630860021</c:v>
                </c:pt>
                <c:pt idx="45">
                  <c:v>5.9221137666300008</c:v>
                </c:pt>
                <c:pt idx="46">
                  <c:v>5.6918609595680012</c:v>
                </c:pt>
                <c:pt idx="47">
                  <c:v>6.0050689586250021</c:v>
                </c:pt>
                <c:pt idx="48">
                  <c:v>6.0826340927280009</c:v>
                </c:pt>
                <c:pt idx="49">
                  <c:v>6.7189530892470035</c:v>
                </c:pt>
                <c:pt idx="50">
                  <c:v>6.9534204180999994</c:v>
                </c:pt>
                <c:pt idx="51">
                  <c:v>7.1298472814819993</c:v>
                </c:pt>
                <c:pt idx="52">
                  <c:v>7.2719171693559996</c:v>
                </c:pt>
                <c:pt idx="53">
                  <c:v>7.4703387691469993</c:v>
                </c:pt>
                <c:pt idx="54">
                  <c:v>7.3396176558079986</c:v>
                </c:pt>
                <c:pt idx="55">
                  <c:v>7.6346847865699976</c:v>
                </c:pt>
                <c:pt idx="56">
                  <c:v>7.8463575434139967</c:v>
                </c:pt>
                <c:pt idx="57">
                  <c:v>8.1889670146289948</c:v>
                </c:pt>
                <c:pt idx="58">
                  <c:v>8.300518366887994</c:v>
                </c:pt>
                <c:pt idx="59">
                  <c:v>8.3248453030679954</c:v>
                </c:pt>
                <c:pt idx="60">
                  <c:v>8.5537154475000001</c:v>
                </c:pt>
                <c:pt idx="61">
                  <c:v>8.662213428267</c:v>
                </c:pt>
                <c:pt idx="62">
                  <c:v>8.7760911042839993</c:v>
                </c:pt>
                <c:pt idx="63">
                  <c:v>8.9925381704660001</c:v>
                </c:pt>
                <c:pt idx="64">
                  <c:v>8.8735201702920001</c:v>
                </c:pt>
                <c:pt idx="65">
                  <c:v>9.025915708094999</c:v>
                </c:pt>
                <c:pt idx="66">
                  <c:v>9.2257921155839977</c:v>
                </c:pt>
                <c:pt idx="67">
                  <c:v>9.169038713738999</c:v>
                </c:pt>
                <c:pt idx="68">
                  <c:v>9.5149187296099971</c:v>
                </c:pt>
                <c:pt idx="69">
                  <c:v>9.4386833922999962</c:v>
                </c:pt>
                <c:pt idx="70">
                  <c:v>9.4270012471399998</c:v>
                </c:pt>
                <c:pt idx="71">
                  <c:v>9.465361705094999</c:v>
                </c:pt>
                <c:pt idx="72">
                  <c:v>9.626862680358002</c:v>
                </c:pt>
                <c:pt idx="73">
                  <c:v>9.6613476426120002</c:v>
                </c:pt>
                <c:pt idx="74">
                  <c:v>9.4200155672319994</c:v>
                </c:pt>
                <c:pt idx="75">
                  <c:v>9.0786320673750023</c:v>
                </c:pt>
                <c:pt idx="76">
                  <c:v>9.1098819075959998</c:v>
                </c:pt>
                <c:pt idx="77">
                  <c:v>8.9991758368870016</c:v>
                </c:pt>
                <c:pt idx="78">
                  <c:v>9.0437892301920026</c:v>
                </c:pt>
                <c:pt idx="79">
                  <c:v>9.0133391674200034</c:v>
                </c:pt>
                <c:pt idx="80">
                  <c:v>9.3132980435500006</c:v>
                </c:pt>
                <c:pt idx="81">
                  <c:v>9.1459132277640016</c:v>
                </c:pt>
                <c:pt idx="82">
                  <c:v>9.1074869313980003</c:v>
                </c:pt>
                <c:pt idx="83">
                  <c:v>9.2368549560940014</c:v>
                </c:pt>
                <c:pt idx="84">
                  <c:v>9.1763376271560002</c:v>
                </c:pt>
                <c:pt idx="85">
                  <c:v>9.2294652667600037</c:v>
                </c:pt>
                <c:pt idx="86">
                  <c:v>9.1404642074380043</c:v>
                </c:pt>
                <c:pt idx="87">
                  <c:v>9.0917981116560043</c:v>
                </c:pt>
                <c:pt idx="88">
                  <c:v>9.1481758745300041</c:v>
                </c:pt>
                <c:pt idx="89">
                  <c:v>8.7825622007060034</c:v>
                </c:pt>
                <c:pt idx="90">
                  <c:v>8.6401809880199991</c:v>
                </c:pt>
                <c:pt idx="91">
                  <c:v>8.6379112955640007</c:v>
                </c:pt>
                <c:pt idx="92">
                  <c:v>8.6224220048879996</c:v>
                </c:pt>
                <c:pt idx="93">
                  <c:v>8.9604239173140012</c:v>
                </c:pt>
                <c:pt idx="94">
                  <c:v>8.906255224524001</c:v>
                </c:pt>
                <c:pt idx="95">
                  <c:v>9.0334455141600021</c:v>
                </c:pt>
                <c:pt idx="96">
                  <c:v>9.0349099145760032</c:v>
                </c:pt>
                <c:pt idx="97">
                  <c:v>8.9983828497930016</c:v>
                </c:pt>
                <c:pt idx="98">
                  <c:v>8.983062040392003</c:v>
                </c:pt>
                <c:pt idx="99">
                  <c:v>9.126124555587003</c:v>
                </c:pt>
                <c:pt idx="100">
                  <c:v>8.9632877061000009</c:v>
                </c:pt>
                <c:pt idx="101">
                  <c:v>8.749109948668</c:v>
                </c:pt>
                <c:pt idx="102">
                  <c:v>8.6582385658319989</c:v>
                </c:pt>
                <c:pt idx="103">
                  <c:v>8.4250165820039999</c:v>
                </c:pt>
                <c:pt idx="104">
                  <c:v>7.9753450680639979</c:v>
                </c:pt>
                <c:pt idx="105">
                  <c:v>7.8138169585599995</c:v>
                </c:pt>
                <c:pt idx="106">
                  <c:v>7.4543366125559984</c:v>
                </c:pt>
                <c:pt idx="107">
                  <c:v>7.201140823663998</c:v>
                </c:pt>
                <c:pt idx="108">
                  <c:v>7.1816896186879973</c:v>
                </c:pt>
                <c:pt idx="109">
                  <c:v>6.9005970917399981</c:v>
                </c:pt>
                <c:pt idx="110">
                  <c:v>6.8325387559399999</c:v>
                </c:pt>
                <c:pt idx="111">
                  <c:v>6.7363598161999994</c:v>
                </c:pt>
                <c:pt idx="112">
                  <c:v>6.6541311319999998</c:v>
                </c:pt>
                <c:pt idx="113">
                  <c:v>6.6972632987000003</c:v>
                </c:pt>
                <c:pt idx="114">
                  <c:v>6.6065182149999995</c:v>
                </c:pt>
                <c:pt idx="115">
                  <c:v>6.7901223239000004</c:v>
                </c:pt>
                <c:pt idx="116">
                  <c:v>6.8781888285999999</c:v>
                </c:pt>
              </c:numCache>
            </c:numRef>
          </c:yVal>
          <c:smooth val="1"/>
        </c:ser>
        <c:ser>
          <c:idx val="1"/>
          <c:order val="1"/>
          <c:tx>
            <c:strRef>
              <c:f>DATA!$Q$1</c:f>
              <c:strCache>
                <c:ptCount val="1"/>
                <c:pt idx="0">
                  <c:v>Cancer</c:v>
                </c:pt>
              </c:strCache>
            </c:strRef>
          </c:tx>
          <c:spPr>
            <a:ln>
              <a:solidFill>
                <a:srgbClr val="00B050"/>
              </a:solidFill>
            </a:ln>
          </c:spPr>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DATA!$Q$2:$Q$305</c:f>
              <c:numCache>
                <c:formatCode>General</c:formatCode>
                <c:ptCount val="304"/>
                <c:pt idx="0">
                  <c:v>0.48775787519999997</c:v>
                </c:pt>
                <c:pt idx="1">
                  <c:v>0.51668363731199995</c:v>
                </c:pt>
                <c:pt idx="2">
                  <c:v>0.52652432476799993</c:v>
                </c:pt>
                <c:pt idx="3">
                  <c:v>0.56711946479999986</c:v>
                </c:pt>
                <c:pt idx="4">
                  <c:v>0.5907236992799999</c:v>
                </c:pt>
                <c:pt idx="5">
                  <c:v>0.61817723687999993</c:v>
                </c:pt>
                <c:pt idx="6">
                  <c:v>0.5947462160639998</c:v>
                </c:pt>
                <c:pt idx="7">
                  <c:v>0.62420448686399987</c:v>
                </c:pt>
                <c:pt idx="8">
                  <c:v>0.63653039735999983</c:v>
                </c:pt>
                <c:pt idx="9">
                  <c:v>0.67063878767999985</c:v>
                </c:pt>
                <c:pt idx="10">
                  <c:v>0.70278113951999999</c:v>
                </c:pt>
                <c:pt idx="11">
                  <c:v>0.6945698767420001</c:v>
                </c:pt>
                <c:pt idx="12">
                  <c:v>0.73140070233999988</c:v>
                </c:pt>
                <c:pt idx="13">
                  <c:v>0.75647630515499986</c:v>
                </c:pt>
                <c:pt idx="14">
                  <c:v>0.7692587565879998</c:v>
                </c:pt>
                <c:pt idx="15">
                  <c:v>0.79993888315499984</c:v>
                </c:pt>
                <c:pt idx="16">
                  <c:v>0.8140849968599998</c:v>
                </c:pt>
                <c:pt idx="17">
                  <c:v>0.87597686128712504</c:v>
                </c:pt>
                <c:pt idx="18">
                  <c:v>0.87597686128712504</c:v>
                </c:pt>
                <c:pt idx="19">
                  <c:v>0.87597686128712504</c:v>
                </c:pt>
                <c:pt idx="20">
                  <c:v>0.87597686128712504</c:v>
                </c:pt>
                <c:pt idx="21">
                  <c:v>0.92117397073500007</c:v>
                </c:pt>
                <c:pt idx="22">
                  <c:v>0.94352584292800001</c:v>
                </c:pt>
                <c:pt idx="23">
                  <c:v>0.98279462980400012</c:v>
                </c:pt>
                <c:pt idx="24">
                  <c:v>1.0205615050720001</c:v>
                </c:pt>
                <c:pt idx="25">
                  <c:v>1.0544311406000002</c:v>
                </c:pt>
                <c:pt idx="26">
                  <c:v>1.1004835898320002</c:v>
                </c:pt>
                <c:pt idx="27">
                  <c:v>1.1238197960080001</c:v>
                </c:pt>
                <c:pt idx="28">
                  <c:v>1.1461645111620002</c:v>
                </c:pt>
                <c:pt idx="29">
                  <c:v>1.1638216565740003</c:v>
                </c:pt>
                <c:pt idx="30">
                  <c:v>1.1999935577600001</c:v>
                </c:pt>
                <c:pt idx="31">
                  <c:v>1.2285783031499999</c:v>
                </c:pt>
                <c:pt idx="32">
                  <c:v>1.27869898299</c:v>
                </c:pt>
                <c:pt idx="33">
                  <c:v>1.287867052725</c:v>
                </c:pt>
                <c:pt idx="34">
                  <c:v>1.3490179572800001</c:v>
                </c:pt>
                <c:pt idx="35">
                  <c:v>1.3815365141300002</c:v>
                </c:pt>
                <c:pt idx="36">
                  <c:v>1.4323788717400001</c:v>
                </c:pt>
                <c:pt idx="37">
                  <c:v>1.45531007702</c:v>
                </c:pt>
                <c:pt idx="38">
                  <c:v>1.4979763482000001</c:v>
                </c:pt>
                <c:pt idx="39">
                  <c:v>1.542403400375</c:v>
                </c:pt>
                <c:pt idx="40">
                  <c:v>1.5899397650699998</c:v>
                </c:pt>
                <c:pt idx="41">
                  <c:v>1.6103091097190001</c:v>
                </c:pt>
                <c:pt idx="42">
                  <c:v>1.6591611405600002</c:v>
                </c:pt>
                <c:pt idx="43">
                  <c:v>1.7142578156110002</c:v>
                </c:pt>
                <c:pt idx="44">
                  <c:v>1.8009983005280006</c:v>
                </c:pt>
                <c:pt idx="45">
                  <c:v>1.8993854589000003</c:v>
                </c:pt>
                <c:pt idx="46">
                  <c:v>1.8675969832000003</c:v>
                </c:pt>
                <c:pt idx="47">
                  <c:v>1.9259893896390006</c:v>
                </c:pt>
                <c:pt idx="48">
                  <c:v>1.9896880191780006</c:v>
                </c:pt>
                <c:pt idx="49">
                  <c:v>2.0738062903880006</c:v>
                </c:pt>
                <c:pt idx="50">
                  <c:v>2.1155346560400003</c:v>
                </c:pt>
                <c:pt idx="51">
                  <c:v>2.1670050319419998</c:v>
                </c:pt>
                <c:pt idx="52">
                  <c:v>2.2487391678219999</c:v>
                </c:pt>
                <c:pt idx="53">
                  <c:v>2.3128181607279998</c:v>
                </c:pt>
                <c:pt idx="54">
                  <c:v>2.3663603425279991</c:v>
                </c:pt>
                <c:pt idx="55">
                  <c:v>2.422003727224999</c:v>
                </c:pt>
                <c:pt idx="56">
                  <c:v>2.4848760336759992</c:v>
                </c:pt>
                <c:pt idx="57">
                  <c:v>2.5399300738339985</c:v>
                </c:pt>
                <c:pt idx="58">
                  <c:v>2.5502639101279985</c:v>
                </c:pt>
                <c:pt idx="59">
                  <c:v>2.6001902314289986</c:v>
                </c:pt>
                <c:pt idx="60">
                  <c:v>2.6755017709999995</c:v>
                </c:pt>
                <c:pt idx="61">
                  <c:v>2.7238636309990003</c:v>
                </c:pt>
                <c:pt idx="62">
                  <c:v>2.7596728687479999</c:v>
                </c:pt>
                <c:pt idx="63">
                  <c:v>2.823455576542</c:v>
                </c:pt>
                <c:pt idx="64">
                  <c:v>2.8615119323099991</c:v>
                </c:pt>
                <c:pt idx="65">
                  <c:v>2.9416949266899999</c:v>
                </c:pt>
                <c:pt idx="66">
                  <c:v>3.0074842895679996</c:v>
                </c:pt>
                <c:pt idx="67">
                  <c:v>3.0877134860249993</c:v>
                </c:pt>
                <c:pt idx="68">
                  <c:v>3.1709781292839994</c:v>
                </c:pt>
                <c:pt idx="69">
                  <c:v>3.2212017364359991</c:v>
                </c:pt>
                <c:pt idx="70">
                  <c:v>3.3082901552800004</c:v>
                </c:pt>
                <c:pt idx="71">
                  <c:v>3.3524440697090001</c:v>
                </c:pt>
                <c:pt idx="72">
                  <c:v>3.4320773667180005</c:v>
                </c:pt>
                <c:pt idx="73">
                  <c:v>3.4916228099169997</c:v>
                </c:pt>
                <c:pt idx="74">
                  <c:v>3.5920185714400001</c:v>
                </c:pt>
                <c:pt idx="75">
                  <c:v>3.6464943475350005</c:v>
                </c:pt>
                <c:pt idx="76">
                  <c:v>3.7664604739560006</c:v>
                </c:pt>
                <c:pt idx="77">
                  <c:v>3.8640032868800009</c:v>
                </c:pt>
                <c:pt idx="78">
                  <c:v>3.9649782518040011</c:v>
                </c:pt>
                <c:pt idx="79">
                  <c:v>4.0268550111160017</c:v>
                </c:pt>
                <c:pt idx="80">
                  <c:v>4.1661773539500002</c:v>
                </c:pt>
                <c:pt idx="81">
                  <c:v>4.2069370750020001</c:v>
                </c:pt>
                <c:pt idx="82">
                  <c:v>4.3262295263780004</c:v>
                </c:pt>
                <c:pt idx="83">
                  <c:v>4.4190457313300007</c:v>
                </c:pt>
                <c:pt idx="84">
                  <c:v>4.5269618412060009</c:v>
                </c:pt>
                <c:pt idx="85">
                  <c:v>4.6099800766000021</c:v>
                </c:pt>
                <c:pt idx="86">
                  <c:v>4.6889550053900013</c:v>
                </c:pt>
                <c:pt idx="87">
                  <c:v>4.7637536431680019</c:v>
                </c:pt>
                <c:pt idx="88">
                  <c:v>4.8464568584960022</c:v>
                </c:pt>
                <c:pt idx="89">
                  <c:v>4.9545186706200024</c:v>
                </c:pt>
                <c:pt idx="90">
                  <c:v>5.05378461936</c:v>
                </c:pt>
                <c:pt idx="91">
                  <c:v>5.142933767283</c:v>
                </c:pt>
                <c:pt idx="92">
                  <c:v>5.2096990266359997</c:v>
                </c:pt>
                <c:pt idx="93">
                  <c:v>5.3152428084240002</c:v>
                </c:pt>
                <c:pt idx="94">
                  <c:v>5.3720269608240008</c:v>
                </c:pt>
                <c:pt idx="95">
                  <c:v>5.431200075855001</c:v>
                </c:pt>
                <c:pt idx="96">
                  <c:v>5.4579764675520019</c:v>
                </c:pt>
                <c:pt idx="97">
                  <c:v>5.4756232493760022</c:v>
                </c:pt>
                <c:pt idx="98">
                  <c:v>5.505836372982003</c:v>
                </c:pt>
                <c:pt idx="99">
                  <c:v>5.5852661102160033</c:v>
                </c:pt>
                <c:pt idx="100">
                  <c:v>5.6171812437600002</c:v>
                </c:pt>
                <c:pt idx="101">
                  <c:v>5.583631389779999</c:v>
                </c:pt>
                <c:pt idx="102">
                  <c:v>5.5742072675320005</c:v>
                </c:pt>
                <c:pt idx="103">
                  <c:v>5.5288266260039993</c:v>
                </c:pt>
                <c:pt idx="104">
                  <c:v>5.4611233823839997</c:v>
                </c:pt>
                <c:pt idx="105">
                  <c:v>5.4619996942199984</c:v>
                </c:pt>
                <c:pt idx="106">
                  <c:v>5.4142964289359989</c:v>
                </c:pt>
                <c:pt idx="107">
                  <c:v>5.3888336798119987</c:v>
                </c:pt>
                <c:pt idx="108">
                  <c:v>5.3498735166239983</c:v>
                </c:pt>
                <c:pt idx="109">
                  <c:v>5.3093285827799983</c:v>
                </c:pt>
                <c:pt idx="110">
                  <c:v>5.3351228966400006</c:v>
                </c:pt>
                <c:pt idx="111">
                  <c:v>5.2657021689999999</c:v>
                </c:pt>
                <c:pt idx="112">
                  <c:v>5.2260039315000002</c:v>
                </c:pt>
                <c:pt idx="113">
                  <c:v>5.1580621535999995</c:v>
                </c:pt>
                <c:pt idx="114">
                  <c:v>5.1323890904000002</c:v>
                </c:pt>
                <c:pt idx="115">
                  <c:v>5.0837713195000003</c:v>
                </c:pt>
                <c:pt idx="116">
                  <c:v>5.0334514771999999</c:v>
                </c:pt>
              </c:numCache>
            </c:numRef>
          </c:yVal>
          <c:smooth val="1"/>
        </c:ser>
        <c:ser>
          <c:idx val="2"/>
          <c:order val="2"/>
          <c:tx>
            <c:strRef>
              <c:f>DATA!$R$1</c:f>
              <c:strCache>
                <c:ptCount val="1"/>
                <c:pt idx="0">
                  <c:v>Pneumonia+influenza</c:v>
                </c:pt>
              </c:strCache>
            </c:strRef>
          </c:tx>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DATA!$R$2:$R$305</c:f>
              <c:numCache>
                <c:formatCode>General</c:formatCode>
                <c:ptCount val="304"/>
                <c:pt idx="0">
                  <c:v>1.5410100369599997</c:v>
                </c:pt>
                <c:pt idx="1">
                  <c:v>1.5344881517759998</c:v>
                </c:pt>
                <c:pt idx="2">
                  <c:v>1.2809709439680002</c:v>
                </c:pt>
                <c:pt idx="3">
                  <c:v>1.3716189341519998</c:v>
                </c:pt>
                <c:pt idx="4">
                  <c:v>1.5871052116319997</c:v>
                </c:pt>
                <c:pt idx="5">
                  <c:v>1.4258502207599999</c:v>
                </c:pt>
                <c:pt idx="6">
                  <c:v>1.3413973098239997</c:v>
                </c:pt>
                <c:pt idx="7">
                  <c:v>1.5736247567999997</c:v>
                </c:pt>
                <c:pt idx="8">
                  <c:v>1.3433907267359997</c:v>
                </c:pt>
                <c:pt idx="9">
                  <c:v>1.3421838439919997</c:v>
                </c:pt>
                <c:pt idx="10">
                  <c:v>1.4378422526400001</c:v>
                </c:pt>
                <c:pt idx="11">
                  <c:v>1.3610574134539999</c:v>
                </c:pt>
                <c:pt idx="12">
                  <c:v>1.314621522128</c:v>
                </c:pt>
                <c:pt idx="13">
                  <c:v>1.356839028864</c:v>
                </c:pt>
                <c:pt idx="14">
                  <c:v>1.2941532321759999</c:v>
                </c:pt>
                <c:pt idx="15">
                  <c:v>1.4462339907349995</c:v>
                </c:pt>
                <c:pt idx="16">
                  <c:v>1.6412355553979998</c:v>
                </c:pt>
                <c:pt idx="17">
                  <c:v>1.4046318249133751</c:v>
                </c:pt>
                <c:pt idx="18">
                  <c:v>1.4046318249133751</c:v>
                </c:pt>
                <c:pt idx="19">
                  <c:v>1.4046318249133751</c:v>
                </c:pt>
                <c:pt idx="20">
                  <c:v>1.4046318249133751</c:v>
                </c:pt>
                <c:pt idx="21">
                  <c:v>1.063390303059</c:v>
                </c:pt>
                <c:pt idx="22">
                  <c:v>1.4481260907120002</c:v>
                </c:pt>
                <c:pt idx="23">
                  <c:v>1.686537843227</c:v>
                </c:pt>
                <c:pt idx="24">
                  <c:v>1.3005385551360003</c:v>
                </c:pt>
                <c:pt idx="25">
                  <c:v>1.3948290196850002</c:v>
                </c:pt>
                <c:pt idx="26">
                  <c:v>1.6483987809639999</c:v>
                </c:pt>
                <c:pt idx="27">
                  <c:v>1.2064536045380003</c:v>
                </c:pt>
                <c:pt idx="28">
                  <c:v>1.7066712940500004</c:v>
                </c:pt>
                <c:pt idx="29">
                  <c:v>1.7797481491450005</c:v>
                </c:pt>
                <c:pt idx="30">
                  <c:v>1.262826896</c:v>
                </c:pt>
                <c:pt idx="31">
                  <c:v>1.3340622988749999</c:v>
                </c:pt>
                <c:pt idx="32">
                  <c:v>1.3411964894899999</c:v>
                </c:pt>
                <c:pt idx="33">
                  <c:v>1.2047788557749999</c:v>
                </c:pt>
                <c:pt idx="34">
                  <c:v>1.22856992538</c:v>
                </c:pt>
                <c:pt idx="35">
                  <c:v>1.3304630755300002</c:v>
                </c:pt>
                <c:pt idx="36">
                  <c:v>1.5378143003599998</c:v>
                </c:pt>
                <c:pt idx="37">
                  <c:v>1.4876790733950001</c:v>
                </c:pt>
                <c:pt idx="38">
                  <c:v>1.0481923272</c:v>
                </c:pt>
                <c:pt idx="39">
                  <c:v>0.99370159496499999</c:v>
                </c:pt>
                <c:pt idx="40">
                  <c:v>0.92911692006999991</c:v>
                </c:pt>
                <c:pt idx="41">
                  <c:v>0.85543481432199997</c:v>
                </c:pt>
                <c:pt idx="42">
                  <c:v>0.75750225843600016</c:v>
                </c:pt>
                <c:pt idx="43">
                  <c:v>0.92539581196700005</c:v>
                </c:pt>
                <c:pt idx="44">
                  <c:v>0.86134701329600005</c:v>
                </c:pt>
                <c:pt idx="45">
                  <c:v>0.73140514686000013</c:v>
                </c:pt>
                <c:pt idx="46">
                  <c:v>0.63929281348000011</c:v>
                </c:pt>
                <c:pt idx="47">
                  <c:v>0.62743872028300018</c:v>
                </c:pt>
                <c:pt idx="48">
                  <c:v>0.57080004701400022</c:v>
                </c:pt>
                <c:pt idx="49">
                  <c:v>0.44822902530000019</c:v>
                </c:pt>
                <c:pt idx="50">
                  <c:v>0.47364974774000007</c:v>
                </c:pt>
                <c:pt idx="51">
                  <c:v>0.48395418209799995</c:v>
                </c:pt>
                <c:pt idx="52">
                  <c:v>0.46606806199799999</c:v>
                </c:pt>
                <c:pt idx="53">
                  <c:v>0.52709253663</c:v>
                </c:pt>
                <c:pt idx="54">
                  <c:v>0.4128128619519999</c:v>
                </c:pt>
                <c:pt idx="55">
                  <c:v>0.44802935841499986</c:v>
                </c:pt>
                <c:pt idx="56">
                  <c:v>0.4741103122439998</c:v>
                </c:pt>
                <c:pt idx="57">
                  <c:v>0.61190778360199971</c:v>
                </c:pt>
                <c:pt idx="58">
                  <c:v>0.57502544567599978</c:v>
                </c:pt>
                <c:pt idx="59">
                  <c:v>0.55075312437599966</c:v>
                </c:pt>
                <c:pt idx="60">
                  <c:v>0.66887544274999988</c:v>
                </c:pt>
                <c:pt idx="61">
                  <c:v>0.58692992182299997</c:v>
                </c:pt>
                <c:pt idx="62">
                  <c:v>0.59464598839599991</c:v>
                </c:pt>
                <c:pt idx="63">
                  <c:v>0.69933675112499982</c:v>
                </c:pt>
                <c:pt idx="64">
                  <c:v>0.58741268049399997</c:v>
                </c:pt>
                <c:pt idx="65">
                  <c:v>0.61205616159999987</c:v>
                </c:pt>
                <c:pt idx="66">
                  <c:v>0.62938338319999987</c:v>
                </c:pt>
                <c:pt idx="67">
                  <c:v>0.56461046601599996</c:v>
                </c:pt>
                <c:pt idx="68">
                  <c:v>0.73222210870199977</c:v>
                </c:pt>
                <c:pt idx="69">
                  <c:v>0.6807901425509999</c:v>
                </c:pt>
                <c:pt idx="70">
                  <c:v>0.62792485133999998</c:v>
                </c:pt>
                <c:pt idx="71">
                  <c:v>0.56936051950299993</c:v>
                </c:pt>
                <c:pt idx="72">
                  <c:v>0.6215573183819999</c:v>
                </c:pt>
                <c:pt idx="73">
                  <c:v>0.62222778551200009</c:v>
                </c:pt>
                <c:pt idx="74">
                  <c:v>0.54624187743200003</c:v>
                </c:pt>
                <c:pt idx="75">
                  <c:v>0.55438747299000002</c:v>
                </c:pt>
                <c:pt idx="76">
                  <c:v>0.61688279965600001</c:v>
                </c:pt>
                <c:pt idx="77">
                  <c:v>0.51154134422900011</c:v>
                </c:pt>
                <c:pt idx="78">
                  <c:v>0.58354184679600007</c:v>
                </c:pt>
                <c:pt idx="79">
                  <c:v>0.45066695837100007</c:v>
                </c:pt>
                <c:pt idx="80">
                  <c:v>0.54597539004999995</c:v>
                </c:pt>
                <c:pt idx="81">
                  <c:v>0.53530357561200004</c:v>
                </c:pt>
                <c:pt idx="82">
                  <c:v>0.48736488524600013</c:v>
                </c:pt>
                <c:pt idx="83">
                  <c:v>0.55733611070600009</c:v>
                </c:pt>
                <c:pt idx="84">
                  <c:v>0.58852858050000012</c:v>
                </c:pt>
                <c:pt idx="85">
                  <c:v>0.67486306276000019</c:v>
                </c:pt>
                <c:pt idx="86">
                  <c:v>0.69794675527800021</c:v>
                </c:pt>
                <c:pt idx="87">
                  <c:v>0.69229346643600032</c:v>
                </c:pt>
                <c:pt idx="88">
                  <c:v>0.7768010488920003</c:v>
                </c:pt>
                <c:pt idx="89">
                  <c:v>0.76412974522000032</c:v>
                </c:pt>
                <c:pt idx="90">
                  <c:v>0.79587159360000004</c:v>
                </c:pt>
                <c:pt idx="91">
                  <c:v>0.77862152576699994</c:v>
                </c:pt>
                <c:pt idx="92">
                  <c:v>0.75809927041200009</c:v>
                </c:pt>
                <c:pt idx="93">
                  <c:v>0.8298603801090001</c:v>
                </c:pt>
                <c:pt idx="94">
                  <c:v>0.81941736780600016</c:v>
                </c:pt>
                <c:pt idx="95">
                  <c:v>0.83760821082000025</c:v>
                </c:pt>
                <c:pt idx="96">
                  <c:v>0.84794521324800021</c:v>
                </c:pt>
                <c:pt idx="97">
                  <c:v>0.87729479640300023</c:v>
                </c:pt>
                <c:pt idx="98">
                  <c:v>0.93459029796000015</c:v>
                </c:pt>
                <c:pt idx="99">
                  <c:v>0.65365415134500027</c:v>
                </c:pt>
                <c:pt idx="100">
                  <c:v>0.66696991721999987</c:v>
                </c:pt>
                <c:pt idx="101">
                  <c:v>0.6308224776239999</c:v>
                </c:pt>
                <c:pt idx="102">
                  <c:v>0.66557698716799996</c:v>
                </c:pt>
                <c:pt idx="103">
                  <c:v>0.65453893005599995</c:v>
                </c:pt>
                <c:pt idx="104">
                  <c:v>0.66071407088799994</c:v>
                </c:pt>
                <c:pt idx="105">
                  <c:v>0.70820093279999985</c:v>
                </c:pt>
                <c:pt idx="106">
                  <c:v>0.70284596107199981</c:v>
                </c:pt>
                <c:pt idx="107">
                  <c:v>0.68525046235199993</c:v>
                </c:pt>
                <c:pt idx="108">
                  <c:v>0.66721778551999977</c:v>
                </c:pt>
                <c:pt idx="109">
                  <c:v>0.64568779882799976</c:v>
                </c:pt>
                <c:pt idx="110">
                  <c:v>0.64219071904000002</c:v>
                </c:pt>
                <c:pt idx="111">
                  <c:v>0.67612862169999988</c:v>
                </c:pt>
                <c:pt idx="112">
                  <c:v>0.66541311319999996</c:v>
                </c:pt>
                <c:pt idx="113">
                  <c:v>0.6700423875999999</c:v>
                </c:pt>
                <c:pt idx="114">
                  <c:v>0.66542761780000004</c:v>
                </c:pt>
                <c:pt idx="115">
                  <c:v>0.68318188710000005</c:v>
                </c:pt>
                <c:pt idx="116">
                  <c:v>0.67844981400000004</c:v>
                </c:pt>
              </c:numCache>
            </c:numRef>
          </c:yVal>
          <c:smooth val="1"/>
        </c:ser>
        <c:ser>
          <c:idx val="3"/>
          <c:order val="3"/>
          <c:tx>
            <c:strRef>
              <c:f>DATA!$S$1</c:f>
              <c:strCache>
                <c:ptCount val="1"/>
                <c:pt idx="0">
                  <c:v>Alzheimer's disease</c:v>
                </c:pt>
              </c:strCache>
            </c:strRef>
          </c:tx>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DATA!$S$2:$S$305</c:f>
              <c:numCache>
                <c:formatCode>General</c:formatCode>
                <c:ptCount val="304"/>
                <c:pt idx="0">
                  <c:v>0.38258508336000008</c:v>
                </c:pt>
                <c:pt idx="1">
                  <c:v>0.37584065786400001</c:v>
                </c:pt>
                <c:pt idx="2">
                  <c:v>0.35895775987199996</c:v>
                </c:pt>
                <c:pt idx="3">
                  <c:v>0.33298014290400002</c:v>
                </c:pt>
                <c:pt idx="4">
                  <c:v>0.33708429273599994</c:v>
                </c:pt>
                <c:pt idx="5">
                  <c:v>0.31919505827999994</c:v>
                </c:pt>
                <c:pt idx="6">
                  <c:v>0.28664536243199995</c:v>
                </c:pt>
                <c:pt idx="7">
                  <c:v>0.27188738853599997</c:v>
                </c:pt>
                <c:pt idx="8">
                  <c:v>0.25995367276799991</c:v>
                </c:pt>
                <c:pt idx="9">
                  <c:v>0.23834865021599996</c:v>
                </c:pt>
                <c:pt idx="10">
                  <c:v>0.2351826648</c:v>
                </c:pt>
                <c:pt idx="11">
                  <c:v>0.22372264223899999</c:v>
                </c:pt>
                <c:pt idx="12">
                  <c:v>0.22796905007999999</c:v>
                </c:pt>
                <c:pt idx="13">
                  <c:v>0.21489709050899997</c:v>
                </c:pt>
                <c:pt idx="14">
                  <c:v>0.19646888192399997</c:v>
                </c:pt>
                <c:pt idx="15">
                  <c:v>0.18536378085499994</c:v>
                </c:pt>
                <c:pt idx="16">
                  <c:v>0.18862074369547613</c:v>
                </c:pt>
                <c:pt idx="17">
                  <c:v>0.19187770653595232</c:v>
                </c:pt>
                <c:pt idx="18">
                  <c:v>0.19513466937642851</c:v>
                </c:pt>
                <c:pt idx="19">
                  <c:v>0.1983916322169047</c:v>
                </c:pt>
                <c:pt idx="20">
                  <c:v>0.20164859505738089</c:v>
                </c:pt>
                <c:pt idx="21">
                  <c:v>0.20490555789785708</c:v>
                </c:pt>
                <c:pt idx="22">
                  <c:v>0.20816252073833327</c:v>
                </c:pt>
                <c:pt idx="23">
                  <c:v>0.21141948357880946</c:v>
                </c:pt>
                <c:pt idx="24">
                  <c:v>0.21467644641928565</c:v>
                </c:pt>
                <c:pt idx="25">
                  <c:v>0.21793340925976185</c:v>
                </c:pt>
                <c:pt idx="26">
                  <c:v>0.22119037210023804</c:v>
                </c:pt>
                <c:pt idx="27">
                  <c:v>0.22444733494071423</c:v>
                </c:pt>
                <c:pt idx="28">
                  <c:v>0.22770429778119042</c:v>
                </c:pt>
                <c:pt idx="29">
                  <c:v>0.23096126062166661</c:v>
                </c:pt>
                <c:pt idx="30">
                  <c:v>0.2342182234621428</c:v>
                </c:pt>
                <c:pt idx="31">
                  <c:v>0.23747518630261899</c:v>
                </c:pt>
                <c:pt idx="32">
                  <c:v>0.24073214914309518</c:v>
                </c:pt>
                <c:pt idx="33">
                  <c:v>0.24398911198357137</c:v>
                </c:pt>
                <c:pt idx="34">
                  <c:v>0.24724607482404756</c:v>
                </c:pt>
                <c:pt idx="35">
                  <c:v>0.25050303766452375</c:v>
                </c:pt>
                <c:pt idx="36">
                  <c:v>0.25376000050499992</c:v>
                </c:pt>
                <c:pt idx="37">
                  <c:v>0.25701696334547608</c:v>
                </c:pt>
                <c:pt idx="38">
                  <c:v>0.26027392618595224</c:v>
                </c:pt>
                <c:pt idx="39">
                  <c:v>0.26353088902642841</c:v>
                </c:pt>
                <c:pt idx="40">
                  <c:v>0.26678785186690457</c:v>
                </c:pt>
                <c:pt idx="41">
                  <c:v>0.27004481470738073</c:v>
                </c:pt>
                <c:pt idx="42">
                  <c:v>0.27330177754785689</c:v>
                </c:pt>
                <c:pt idx="43">
                  <c:v>0.27655874038833306</c:v>
                </c:pt>
                <c:pt idx="44">
                  <c:v>0.27981570322880922</c:v>
                </c:pt>
                <c:pt idx="45">
                  <c:v>0.28307266606928538</c:v>
                </c:pt>
                <c:pt idx="46">
                  <c:v>0.28632962890976155</c:v>
                </c:pt>
                <c:pt idx="47">
                  <c:v>0.28958659175023771</c:v>
                </c:pt>
                <c:pt idx="48">
                  <c:v>0.29284355459071387</c:v>
                </c:pt>
                <c:pt idx="49">
                  <c:v>0.29610051743119004</c:v>
                </c:pt>
                <c:pt idx="50">
                  <c:v>0.2993574802716662</c:v>
                </c:pt>
                <c:pt idx="51">
                  <c:v>0.30261444311214236</c:v>
                </c:pt>
                <c:pt idx="52">
                  <c:v>0.30587140595261852</c:v>
                </c:pt>
                <c:pt idx="53">
                  <c:v>0.30912836879309469</c:v>
                </c:pt>
                <c:pt idx="54">
                  <c:v>0.31238533163357085</c:v>
                </c:pt>
                <c:pt idx="55">
                  <c:v>0.31564229447404701</c:v>
                </c:pt>
                <c:pt idx="56">
                  <c:v>0.31889925731452318</c:v>
                </c:pt>
                <c:pt idx="57">
                  <c:v>0.32215622015499934</c:v>
                </c:pt>
                <c:pt idx="58">
                  <c:v>0.3254131829954755</c:v>
                </c:pt>
                <c:pt idx="59">
                  <c:v>0.32867014583595167</c:v>
                </c:pt>
                <c:pt idx="60">
                  <c:v>0.33192710867642783</c:v>
                </c:pt>
                <c:pt idx="61">
                  <c:v>0.33518407151690399</c:v>
                </c:pt>
                <c:pt idx="62">
                  <c:v>0.33844103435738015</c:v>
                </c:pt>
                <c:pt idx="63">
                  <c:v>0.34169799719785632</c:v>
                </c:pt>
                <c:pt idx="64">
                  <c:v>0.34495496003833248</c:v>
                </c:pt>
                <c:pt idx="65">
                  <c:v>0.34821192287880864</c:v>
                </c:pt>
                <c:pt idx="66">
                  <c:v>0.35146888571928481</c:v>
                </c:pt>
                <c:pt idx="67">
                  <c:v>0.35472584855976097</c:v>
                </c:pt>
                <c:pt idx="68">
                  <c:v>0.35798281140023713</c:v>
                </c:pt>
                <c:pt idx="69">
                  <c:v>0.3612397742407133</c:v>
                </c:pt>
                <c:pt idx="70">
                  <c:v>0.36449673708118946</c:v>
                </c:pt>
                <c:pt idx="71">
                  <c:v>0.36775369992166562</c:v>
                </c:pt>
                <c:pt idx="72">
                  <c:v>0.37101066276214179</c:v>
                </c:pt>
                <c:pt idx="73">
                  <c:v>0.37426762560261795</c:v>
                </c:pt>
                <c:pt idx="74">
                  <c:v>0.37752458844309411</c:v>
                </c:pt>
                <c:pt idx="75">
                  <c:v>0.38078155128357027</c:v>
                </c:pt>
                <c:pt idx="76">
                  <c:v>0.38403851412404644</c:v>
                </c:pt>
                <c:pt idx="77">
                  <c:v>0.3872954769645226</c:v>
                </c:pt>
                <c:pt idx="78">
                  <c:v>0.39055243980499876</c:v>
                </c:pt>
                <c:pt idx="79">
                  <c:v>0.39380940264547493</c:v>
                </c:pt>
                <c:pt idx="80">
                  <c:v>0.39706636548595109</c:v>
                </c:pt>
                <c:pt idx="81">
                  <c:v>0.40032332832642725</c:v>
                </c:pt>
                <c:pt idx="82">
                  <c:v>0.40358029116690342</c:v>
                </c:pt>
                <c:pt idx="83">
                  <c:v>0.40683725400737958</c:v>
                </c:pt>
                <c:pt idx="84">
                  <c:v>0.41009421684785574</c:v>
                </c:pt>
                <c:pt idx="85">
                  <c:v>0.4133511796883319</c:v>
                </c:pt>
                <c:pt idx="86">
                  <c:v>0.41660814252880807</c:v>
                </c:pt>
                <c:pt idx="87">
                  <c:v>0.41986510536928423</c:v>
                </c:pt>
                <c:pt idx="88">
                  <c:v>0.42312206820976039</c:v>
                </c:pt>
                <c:pt idx="89">
                  <c:v>0.42637903105023656</c:v>
                </c:pt>
                <c:pt idx="90">
                  <c:v>0.42963599389071272</c:v>
                </c:pt>
                <c:pt idx="91">
                  <c:v>0.43289295673118888</c:v>
                </c:pt>
                <c:pt idx="92">
                  <c:v>0.43614991957166505</c:v>
                </c:pt>
                <c:pt idx="93">
                  <c:v>0.43940688241214121</c:v>
                </c:pt>
                <c:pt idx="94">
                  <c:v>0.44266384525261737</c:v>
                </c:pt>
                <c:pt idx="95">
                  <c:v>0.44592080809309353</c:v>
                </c:pt>
                <c:pt idx="96">
                  <c:v>0.4491777709335697</c:v>
                </c:pt>
                <c:pt idx="97">
                  <c:v>0.45243473377404586</c:v>
                </c:pt>
                <c:pt idx="98">
                  <c:v>0.45569169661452202</c:v>
                </c:pt>
                <c:pt idx="99">
                  <c:v>0.45894865945500024</c:v>
                </c:pt>
                <c:pt idx="100">
                  <c:v>0.50937364986</c:v>
                </c:pt>
                <c:pt idx="101">
                  <c:v>0.54841773955600004</c:v>
                </c:pt>
                <c:pt idx="102">
                  <c:v>0.59672419539200006</c:v>
                </c:pt>
                <c:pt idx="103">
                  <c:v>0.64005798027599992</c:v>
                </c:pt>
                <c:pt idx="104">
                  <c:v>0.5963967719519998</c:v>
                </c:pt>
                <c:pt idx="105">
                  <c:v>0.6196758161999999</c:v>
                </c:pt>
                <c:pt idx="106">
                  <c:v>0.54798159676799985</c:v>
                </c:pt>
                <c:pt idx="107">
                  <c:v>0.50492139331199992</c:v>
                </c:pt>
                <c:pt idx="108">
                  <c:v>0.53377422841599986</c:v>
                </c:pt>
                <c:pt idx="109">
                  <c:v>0.50492173841999977</c:v>
                </c:pt>
                <c:pt idx="110">
                  <c:v>0.4723806731400001</c:v>
                </c:pt>
                <c:pt idx="111">
                  <c:v>0.48918061569999999</c:v>
                </c:pt>
                <c:pt idx="112">
                  <c:v>0.45511745949999999</c:v>
                </c:pt>
                <c:pt idx="113">
                  <c:v>0.50253179069999998</c:v>
                </c:pt>
                <c:pt idx="114">
                  <c:v>0.48076349419999997</c:v>
                </c:pt>
                <c:pt idx="115">
                  <c:v>0.48752885840000004</c:v>
                </c:pt>
                <c:pt idx="116">
                  <c:v>0.43614630899999995</c:v>
                </c:pt>
              </c:numCache>
            </c:numRef>
          </c:yVal>
          <c:smooth val="1"/>
        </c:ser>
        <c:ser>
          <c:idx val="4"/>
          <c:order val="4"/>
          <c:tx>
            <c:strRef>
              <c:f>DATA!$T$1</c:f>
              <c:strCache>
                <c:ptCount val="1"/>
                <c:pt idx="0">
                  <c:v>Nondisclosed</c:v>
                </c:pt>
              </c:strCache>
            </c:strRef>
          </c:tx>
          <c:spPr>
            <a:ln w="41275">
              <a:solidFill>
                <a:srgbClr val="FF0000">
                  <a:alpha val="37000"/>
                </a:srgbClr>
              </a:solidFill>
            </a:ln>
          </c:spPr>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DATA!$T$2:$T$305</c:f>
              <c:numCache>
                <c:formatCode>General</c:formatCode>
                <c:ptCount val="304"/>
                <c:pt idx="0">
                  <c:v>7.6021637579999979</c:v>
                </c:pt>
                <c:pt idx="1">
                  <c:v>7.0732744927200004</c:v>
                </c:pt>
                <c:pt idx="2">
                  <c:v>6.8527577653439984</c:v>
                </c:pt>
                <c:pt idx="3">
                  <c:v>6.8678167187279984</c:v>
                </c:pt>
                <c:pt idx="4">
                  <c:v>7.2332671149599994</c:v>
                </c:pt>
                <c:pt idx="5">
                  <c:v>7.2261044856000005</c:v>
                </c:pt>
                <c:pt idx="6">
                  <c:v>7.4673691572479983</c:v>
                </c:pt>
                <c:pt idx="7">
                  <c:v>7.3776774014639983</c:v>
                </c:pt>
                <c:pt idx="8">
                  <c:v>7.0855180875359984</c:v>
                </c:pt>
                <c:pt idx="9">
                  <c:v>6.8568284697119992</c:v>
                </c:pt>
                <c:pt idx="10">
                  <c:v>7.1772215587199995</c:v>
                </c:pt>
                <c:pt idx="11">
                  <c:v>6.7612914012230005</c:v>
                </c:pt>
                <c:pt idx="12">
                  <c:v>6.5636089002199993</c:v>
                </c:pt>
                <c:pt idx="13">
                  <c:v>6.8680339195409976</c:v>
                </c:pt>
                <c:pt idx="14">
                  <c:v>6.5929483013799981</c:v>
                </c:pt>
                <c:pt idx="15">
                  <c:v>6.3806773121049964</c:v>
                </c:pt>
                <c:pt idx="16">
                  <c:v>6.9981158433779971</c:v>
                </c:pt>
                <c:pt idx="17">
                  <c:v>6.3830258615179991</c:v>
                </c:pt>
                <c:pt idx="18">
                  <c:v>6.3830258615179991</c:v>
                </c:pt>
                <c:pt idx="19">
                  <c:v>6.3830258615179991</c:v>
                </c:pt>
                <c:pt idx="20">
                  <c:v>6.3830258615179991</c:v>
                </c:pt>
                <c:pt idx="21">
                  <c:v>6.242435071858</c:v>
                </c:pt>
                <c:pt idx="22">
                  <c:v>5.8100176035519988</c:v>
                </c:pt>
                <c:pt idx="23">
                  <c:v>6.1524722639540013</c:v>
                </c:pt>
                <c:pt idx="24">
                  <c:v>6.0195065763760001</c:v>
                </c:pt>
                <c:pt idx="25">
                  <c:v>6.010257501419999</c:v>
                </c:pt>
                <c:pt idx="26">
                  <c:v>6.1329275746240013</c:v>
                </c:pt>
                <c:pt idx="27">
                  <c:v>5.9342879354329998</c:v>
                </c:pt>
                <c:pt idx="28">
                  <c:v>6.1092844006659996</c:v>
                </c:pt>
                <c:pt idx="29">
                  <c:v>6.0426397910220011</c:v>
                </c:pt>
                <c:pt idx="30">
                  <c:v>5.9654710540799982</c:v>
                </c:pt>
                <c:pt idx="31">
                  <c:v>5.7221965210349985</c:v>
                </c:pt>
                <c:pt idx="32">
                  <c:v>5.1172958322200008</c:v>
                </c:pt>
                <c:pt idx="33">
                  <c:v>5.1212543211000003</c:v>
                </c:pt>
                <c:pt idx="34">
                  <c:v>5.3060527737000012</c:v>
                </c:pt>
                <c:pt idx="35">
                  <c:v>5.0766997968399998</c:v>
                </c:pt>
                <c:pt idx="36">
                  <c:v>5.1843371731199985</c:v>
                </c:pt>
                <c:pt idx="37">
                  <c:v>5.0301420366750014</c:v>
                </c:pt>
                <c:pt idx="38">
                  <c:v>4.7533696827999998</c:v>
                </c:pt>
                <c:pt idx="39">
                  <c:v>4.5878296887750016</c:v>
                </c:pt>
                <c:pt idx="40">
                  <c:v>4.5847888986100012</c:v>
                </c:pt>
                <c:pt idx="41">
                  <c:v>4.5600843315190023</c:v>
                </c:pt>
                <c:pt idx="42">
                  <c:v>4.3967770224839997</c:v>
                </c:pt>
                <c:pt idx="43">
                  <c:v>4.501478286528001</c:v>
                </c:pt>
                <c:pt idx="44">
                  <c:v>4.4032171182939983</c:v>
                </c:pt>
                <c:pt idx="45">
                  <c:v>4.7768126839499994</c:v>
                </c:pt>
                <c:pt idx="46">
                  <c:v>4.2609943478240018</c:v>
                </c:pt>
                <c:pt idx="47">
                  <c:v>4.2348474183370008</c:v>
                </c:pt>
                <c:pt idx="48">
                  <c:v>4.1032706222040005</c:v>
                </c:pt>
                <c:pt idx="49">
                  <c:v>4.1670358385390012</c:v>
                </c:pt>
                <c:pt idx="50">
                  <c:v>3.9813817453800002</c:v>
                </c:pt>
                <c:pt idx="51">
                  <c:v>4.0488778228390006</c:v>
                </c:pt>
                <c:pt idx="52">
                  <c:v>4.0455335482519983</c:v>
                </c:pt>
                <c:pt idx="53">
                  <c:v>4.1704200398210016</c:v>
                </c:pt>
                <c:pt idx="54">
                  <c:v>3.8420850616319986</c:v>
                </c:pt>
                <c:pt idx="55">
                  <c:v>4.0669823678999979</c:v>
                </c:pt>
                <c:pt idx="56">
                  <c:v>4.0971873437539967</c:v>
                </c:pt>
                <c:pt idx="57">
                  <c:v>4.2030202231209977</c:v>
                </c:pt>
                <c:pt idx="58">
                  <c:v>4.0929303625759967</c:v>
                </c:pt>
                <c:pt idx="59">
                  <c:v>3.9594206986389966</c:v>
                </c:pt>
                <c:pt idx="60">
                  <c:v>4.0562902184999983</c:v>
                </c:pt>
                <c:pt idx="61">
                  <c:v>4.0576300787330037</c:v>
                </c:pt>
                <c:pt idx="62">
                  <c:v>4.0980865949520018</c:v>
                </c:pt>
                <c:pt idx="63">
                  <c:v>4.2258588747979982</c:v>
                </c:pt>
                <c:pt idx="64">
                  <c:v>4.2516589832540026</c:v>
                </c:pt>
                <c:pt idx="65">
                  <c:v>4.2939565087249996</c:v>
                </c:pt>
                <c:pt idx="66">
                  <c:v>4.3282211121599996</c:v>
                </c:pt>
                <c:pt idx="67">
                  <c:v>4.3031943503650032</c:v>
                </c:pt>
                <c:pt idx="68">
                  <c:v>3.9587618072099966</c:v>
                </c:pt>
                <c:pt idx="69">
                  <c:v>4.520526875758998</c:v>
                </c:pt>
                <c:pt idx="70">
                  <c:v>4.3162213082399994</c:v>
                </c:pt>
                <c:pt idx="71">
                  <c:v>4.2630098102859995</c:v>
                </c:pt>
                <c:pt idx="72">
                  <c:v>4.2947739791880011</c:v>
                </c:pt>
                <c:pt idx="73">
                  <c:v>4.8685119974520008</c:v>
                </c:pt>
                <c:pt idx="74">
                  <c:v>4.7610186982400009</c:v>
                </c:pt>
                <c:pt idx="75">
                  <c:v>4.4050167427500027</c:v>
                </c:pt>
                <c:pt idx="76">
                  <c:v>3.9510908893460028</c:v>
                </c:pt>
                <c:pt idx="77">
                  <c:v>4.4501901491510019</c:v>
                </c:pt>
                <c:pt idx="78">
                  <c:v>4.5263321956800011</c:v>
                </c:pt>
                <c:pt idx="79">
                  <c:v>4.3385102708850019</c:v>
                </c:pt>
                <c:pt idx="80">
                  <c:v>4.0007989162999982</c:v>
                </c:pt>
                <c:pt idx="81">
                  <c:v>3.9621615083760013</c:v>
                </c:pt>
                <c:pt idx="82">
                  <c:v>3.882750578666001</c:v>
                </c:pt>
                <c:pt idx="83">
                  <c:v>3.9573195810380017</c:v>
                </c:pt>
                <c:pt idx="84">
                  <c:v>4.0608472054500009</c:v>
                </c:pt>
                <c:pt idx="85">
                  <c:v>4.2250229774200028</c:v>
                </c:pt>
                <c:pt idx="86">
                  <c:v>4.3627668311020029</c:v>
                </c:pt>
                <c:pt idx="87">
                  <c:v>4.5047487448859993</c:v>
                </c:pt>
                <c:pt idx="88">
                  <c:v>4.651035210976004</c:v>
                </c:pt>
                <c:pt idx="89">
                  <c:v>4.6784459884759979</c:v>
                </c:pt>
                <c:pt idx="90">
                  <c:v>4.6807198098600011</c:v>
                </c:pt>
                <c:pt idx="91">
                  <c:v>5.8635996455010018</c:v>
                </c:pt>
                <c:pt idx="92">
                  <c:v>5.9141953183319993</c:v>
                </c:pt>
                <c:pt idx="93">
                  <c:v>6.3028025131019998</c:v>
                </c:pt>
                <c:pt idx="94">
                  <c:v>5.4217679512020016</c:v>
                </c:pt>
                <c:pt idx="95">
                  <c:v>5.5663836794999986</c:v>
                </c:pt>
                <c:pt idx="96">
                  <c:v>5.5438443372480029</c:v>
                </c:pt>
                <c:pt idx="97">
                  <c:v>5.2963617739500011</c:v>
                </c:pt>
                <c:pt idx="98">
                  <c:v>5.4096285481919999</c:v>
                </c:pt>
                <c:pt idx="99">
                  <c:v>4.9371749729250016</c:v>
                </c:pt>
                <c:pt idx="100">
                  <c:v>5.0937364985999976</c:v>
                </c:pt>
                <c:pt idx="101">
                  <c:v>5.2028646690519977</c:v>
                </c:pt>
                <c:pt idx="102">
                  <c:v>5.2729763035119976</c:v>
                </c:pt>
                <c:pt idx="103">
                  <c:v>5.349262848731998</c:v>
                </c:pt>
                <c:pt idx="104">
                  <c:v>5.2944831078680004</c:v>
                </c:pt>
                <c:pt idx="105">
                  <c:v>5.4944589036400036</c:v>
                </c:pt>
                <c:pt idx="106">
                  <c:v>5.5691607932399956</c:v>
                </c:pt>
                <c:pt idx="107">
                  <c:v>5.5601462954000009</c:v>
                </c:pt>
                <c:pt idx="108">
                  <c:v>5.7077448743119961</c:v>
                </c:pt>
                <c:pt idx="109">
                  <c:v>5.6551234703040008</c:v>
                </c:pt>
                <c:pt idx="110">
                  <c:v>5.7858913821199991</c:v>
                </c:pt>
                <c:pt idx="111">
                  <c:v>5.9605255912999979</c:v>
                </c:pt>
                <c:pt idx="112">
                  <c:v>6.060909064099997</c:v>
                </c:pt>
                <c:pt idx="113">
                  <c:v>6.156804580400002</c:v>
                </c:pt>
                <c:pt idx="114">
                  <c:v>6.0907322146000027</c:v>
                </c:pt>
                <c:pt idx="115">
                  <c:v>6.1293924237000015</c:v>
                </c:pt>
                <c:pt idx="116">
                  <c:v>6.1642011671999981</c:v>
                </c:pt>
              </c:numCache>
            </c:numRef>
          </c:yVal>
          <c:smooth val="1"/>
        </c:ser>
        <c:dLbls>
          <c:showLegendKey val="0"/>
          <c:showVal val="0"/>
          <c:showCatName val="0"/>
          <c:showSerName val="0"/>
          <c:showPercent val="0"/>
          <c:showBubbleSize val="0"/>
        </c:dLbls>
        <c:axId val="159085056"/>
        <c:axId val="154393920"/>
      </c:scatterChart>
      <c:valAx>
        <c:axId val="159085056"/>
        <c:scaling>
          <c:orientation val="minMax"/>
          <c:max val="2020"/>
          <c:min val="1890"/>
        </c:scaling>
        <c:delete val="0"/>
        <c:axPos val="b"/>
        <c:numFmt formatCode="General" sourceLinked="1"/>
        <c:majorTickMark val="out"/>
        <c:minorTickMark val="none"/>
        <c:tickLblPos val="nextTo"/>
        <c:crossAx val="154393920"/>
        <c:crosses val="autoZero"/>
        <c:crossBetween val="midCat"/>
        <c:majorUnit val="30"/>
      </c:valAx>
      <c:valAx>
        <c:axId val="154393920"/>
        <c:scaling>
          <c:orientation val="minMax"/>
        </c:scaling>
        <c:delete val="0"/>
        <c:axPos val="l"/>
        <c:title>
          <c:tx>
            <c:rich>
              <a:bodyPr rot="-5400000" vert="horz"/>
              <a:lstStyle/>
              <a:p>
                <a:pPr>
                  <a:defRPr/>
                </a:pPr>
                <a:r>
                  <a:rPr lang="en-US"/>
                  <a:t>Number</a:t>
                </a:r>
              </a:p>
              <a:p>
                <a:pPr>
                  <a:defRPr/>
                </a:pPr>
                <a:r>
                  <a:rPr lang="en-US" sz="1200" b="0"/>
                  <a:t>10</a:t>
                </a:r>
                <a:r>
                  <a:rPr lang="en-US" sz="1200" b="0" baseline="30000"/>
                  <a:t>5</a:t>
                </a:r>
              </a:p>
            </c:rich>
          </c:tx>
          <c:layout/>
          <c:overlay val="0"/>
        </c:title>
        <c:numFmt formatCode="0" sourceLinked="0"/>
        <c:majorTickMark val="out"/>
        <c:minorTickMark val="none"/>
        <c:tickLblPos val="nextTo"/>
        <c:crossAx val="159085056"/>
        <c:crosses val="autoZero"/>
        <c:crossBetween val="midCat"/>
      </c:valAx>
    </c:plotArea>
    <c:legend>
      <c:legendPos val="r"/>
      <c:layout>
        <c:manualLayout>
          <c:xMode val="edge"/>
          <c:yMode val="edge"/>
          <c:x val="0.66326939395733431"/>
          <c:y val="0.26292906095071455"/>
          <c:w val="0.33673060604266575"/>
          <c:h val="0.37883858267716536"/>
        </c:manualLayout>
      </c:layout>
      <c:overlay val="0"/>
      <c:txPr>
        <a:bodyPr/>
        <a:lstStyle/>
        <a:p>
          <a:pPr>
            <a:defRPr sz="1000"/>
          </a:pPr>
          <a:endParaRPr lang="he-IL"/>
        </a:p>
      </c:txPr>
    </c:legend>
    <c:plotVisOnly val="1"/>
    <c:dispBlanksAs val="span"/>
    <c:showDLblsOverMax val="0"/>
  </c:chart>
  <c:spPr>
    <a:ln>
      <a:noFill/>
    </a:ln>
  </c:spPr>
  <c:txPr>
    <a:bodyPr/>
    <a:lstStyle/>
    <a:p>
      <a:pPr>
        <a:defRPr sz="1400">
          <a:latin typeface="Times New Roman" pitchFamily="18" charset="0"/>
          <a:cs typeface="Times New Roman" pitchFamily="18" charset="0"/>
        </a:defRPr>
      </a:pPr>
      <a:endParaRPr lang="he-I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02774653168353"/>
          <c:y val="5.1400554097404488E-2"/>
          <c:w val="0.51004025812562903"/>
          <c:h val="0.83588363954505684"/>
        </c:manualLayout>
      </c:layout>
      <c:scatterChart>
        <c:scatterStyle val="smoothMarker"/>
        <c:varyColors val="0"/>
        <c:ser>
          <c:idx val="0"/>
          <c:order val="0"/>
          <c:tx>
            <c:strRef>
              <c:f>DATA!$AB$1</c:f>
              <c:strCache>
                <c:ptCount val="1"/>
                <c:pt idx="0">
                  <c:v>Accidents</c:v>
                </c:pt>
              </c:strCache>
            </c:strRef>
          </c:tx>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DATA!$AB$2:$AB$305</c:f>
              <c:numCache>
                <c:formatCode>General</c:formatCode>
                <c:ptCount val="304"/>
                <c:pt idx="0">
                  <c:v>0.5510139746399999</c:v>
                </c:pt>
                <c:pt idx="1">
                  <c:v>0.65207965070399998</c:v>
                </c:pt>
                <c:pt idx="2">
                  <c:v>0.57576189359999996</c:v>
                </c:pt>
                <c:pt idx="3">
                  <c:v>0.6594789204960001</c:v>
                </c:pt>
                <c:pt idx="4">
                  <c:v>0.70556369116799988</c:v>
                </c:pt>
                <c:pt idx="5">
                  <c:v>0.68471129915999995</c:v>
                </c:pt>
                <c:pt idx="6">
                  <c:v>0.80672646911999979</c:v>
                </c:pt>
                <c:pt idx="7">
                  <c:v>0.82265605341599979</c:v>
                </c:pt>
                <c:pt idx="8">
                  <c:v>0.73089714158399977</c:v>
                </c:pt>
                <c:pt idx="9">
                  <c:v>0.71323341338399981</c:v>
                </c:pt>
                <c:pt idx="10">
                  <c:v>0.76272966191999991</c:v>
                </c:pt>
                <c:pt idx="11">
                  <c:v>0.77039219482299992</c:v>
                </c:pt>
                <c:pt idx="12">
                  <c:v>0.75039812317999999</c:v>
                </c:pt>
                <c:pt idx="13">
                  <c:v>0.77960424314699994</c:v>
                </c:pt>
                <c:pt idx="14">
                  <c:v>0.71843098613999989</c:v>
                </c:pt>
                <c:pt idx="15">
                  <c:v>0.68098886335499975</c:v>
                </c:pt>
                <c:pt idx="16">
                  <c:v>0.75880762052999973</c:v>
                </c:pt>
                <c:pt idx="17">
                  <c:v>0.79876761764799975</c:v>
                </c:pt>
                <c:pt idx="18">
                  <c:v>0.75588463881599965</c:v>
                </c:pt>
                <c:pt idx="19">
                  <c:v>0.65715322261199971</c:v>
                </c:pt>
                <c:pt idx="20">
                  <c:v>0.64355072959000004</c:v>
                </c:pt>
                <c:pt idx="21">
                  <c:v>0.60872899820500004</c:v>
                </c:pt>
                <c:pt idx="22">
                  <c:v>0.62281462253600006</c:v>
                </c:pt>
                <c:pt idx="23">
                  <c:v>0.67594924764800002</c:v>
                </c:pt>
                <c:pt idx="24">
                  <c:v>0.67171913221000012</c:v>
                </c:pt>
                <c:pt idx="25">
                  <c:v>0.69569532863500017</c:v>
                </c:pt>
                <c:pt idx="26">
                  <c:v>0.70147104087600021</c:v>
                </c:pt>
                <c:pt idx="27">
                  <c:v>0.66461191717699997</c:v>
                </c:pt>
                <c:pt idx="28">
                  <c:v>0.66709888476200019</c:v>
                </c:pt>
                <c:pt idx="29">
                  <c:v>0.66816483415000028</c:v>
                </c:pt>
                <c:pt idx="30">
                  <c:v>0.66283011711999995</c:v>
                </c:pt>
                <c:pt idx="31">
                  <c:v>0.63662693890499988</c:v>
                </c:pt>
                <c:pt idx="32">
                  <c:v>0.59622621201000003</c:v>
                </c:pt>
                <c:pt idx="33">
                  <c:v>0.59672432354999994</c:v>
                </c:pt>
                <c:pt idx="34">
                  <c:v>0.65041937225999991</c:v>
                </c:pt>
                <c:pt idx="35">
                  <c:v>0.63586431057000004</c:v>
                </c:pt>
                <c:pt idx="36">
                  <c:v>0.7226184254200001</c:v>
                </c:pt>
                <c:pt idx="37">
                  <c:v>0.65903276619499995</c:v>
                </c:pt>
                <c:pt idx="38">
                  <c:v>0.61535668960000001</c:v>
                </c:pt>
                <c:pt idx="39">
                  <c:v>0.60383452270000004</c:v>
                </c:pt>
                <c:pt idx="40">
                  <c:v>0.62646005705999996</c:v>
                </c:pt>
                <c:pt idx="41">
                  <c:v>0.61945279657800001</c:v>
                </c:pt>
                <c:pt idx="42">
                  <c:v>0.68678391474</c:v>
                </c:pt>
                <c:pt idx="43">
                  <c:v>0.77231245112000002</c:v>
                </c:pt>
                <c:pt idx="44">
                  <c:v>0.74668718360399999</c:v>
                </c:pt>
                <c:pt idx="45">
                  <c:v>0.72573533952000013</c:v>
                </c:pt>
                <c:pt idx="46">
                  <c:v>0.66227862250400027</c:v>
                </c:pt>
                <c:pt idx="47">
                  <c:v>0.67839082053800026</c:v>
                </c:pt>
                <c:pt idx="48">
                  <c:v>0.6637209849000002</c:v>
                </c:pt>
                <c:pt idx="49">
                  <c:v>0.58718002314300011</c:v>
                </c:pt>
                <c:pt idx="50">
                  <c:v>0.56747174249999999</c:v>
                </c:pt>
                <c:pt idx="51">
                  <c:v>0.59184205708799997</c:v>
                </c:pt>
                <c:pt idx="52">
                  <c:v>0.58846977524999988</c:v>
                </c:pt>
                <c:pt idx="53">
                  <c:v>0.57660729007099987</c:v>
                </c:pt>
                <c:pt idx="54">
                  <c:v>0.54933365094399977</c:v>
                </c:pt>
                <c:pt idx="55">
                  <c:v>0.55383702977499982</c:v>
                </c:pt>
                <c:pt idx="56">
                  <c:v>0.55480993985999971</c:v>
                </c:pt>
                <c:pt idx="57">
                  <c:v>0.56746755350799982</c:v>
                </c:pt>
                <c:pt idx="58">
                  <c:v>0.53680623176399966</c:v>
                </c:pt>
                <c:pt idx="59">
                  <c:v>0.54192695251099965</c:v>
                </c:pt>
                <c:pt idx="60">
                  <c:v>0.55590184249999997</c:v>
                </c:pt>
                <c:pt idx="61">
                  <c:v>0.53786766829599997</c:v>
                </c:pt>
                <c:pt idx="62">
                  <c:v>0.55782580335599996</c:v>
                </c:pt>
                <c:pt idx="63">
                  <c:v>0.56506409490899989</c:v>
                </c:pt>
                <c:pt idx="64">
                  <c:v>0.5609696659379998</c:v>
                </c:pt>
                <c:pt idx="65">
                  <c:v>0.54893786993499982</c:v>
                </c:pt>
                <c:pt idx="66">
                  <c:v>0.60033491935999983</c:v>
                </c:pt>
                <c:pt idx="67">
                  <c:v>0.59793816713499981</c:v>
                </c:pt>
                <c:pt idx="68">
                  <c:v>1.1429808526079999</c:v>
                </c:pt>
                <c:pt idx="69">
                  <c:v>0.6044773832089998</c:v>
                </c:pt>
                <c:pt idx="70">
                  <c:v>1.14611526264</c:v>
                </c:pt>
                <c:pt idx="71">
                  <c:v>1.126388320172</c:v>
                </c:pt>
                <c:pt idx="72">
                  <c:v>1.1474904339360001</c:v>
                </c:pt>
                <c:pt idx="73">
                  <c:v>0.59910445564500003</c:v>
                </c:pt>
                <c:pt idx="74">
                  <c:v>0.58024915384800002</c:v>
                </c:pt>
                <c:pt idx="75">
                  <c:v>0.5694289935750001</c:v>
                </c:pt>
                <c:pt idx="76">
                  <c:v>1.0056927332420003</c:v>
                </c:pt>
                <c:pt idx="77">
                  <c:v>0.53569136477199997</c:v>
                </c:pt>
                <c:pt idx="78">
                  <c:v>0.53029087978800005</c:v>
                </c:pt>
                <c:pt idx="79">
                  <c:v>0.51793068350100013</c:v>
                </c:pt>
                <c:pt idx="80">
                  <c:v>0.52558626760000005</c:v>
                </c:pt>
                <c:pt idx="81">
                  <c:v>0.49183875536999999</c:v>
                </c:pt>
                <c:pt idx="82">
                  <c:v>0.48274531287400002</c:v>
                </c:pt>
                <c:pt idx="83">
                  <c:v>0.47804980207000008</c:v>
                </c:pt>
                <c:pt idx="84">
                  <c:v>0.46611463575600015</c:v>
                </c:pt>
                <c:pt idx="85">
                  <c:v>0.47525567800000013</c:v>
                </c:pt>
                <c:pt idx="86">
                  <c:v>0.47249316422600013</c:v>
                </c:pt>
                <c:pt idx="87">
                  <c:v>0.46717705951800026</c:v>
                </c:pt>
                <c:pt idx="88">
                  <c:v>0.47878303642400022</c:v>
                </c:pt>
                <c:pt idx="89">
                  <c:v>0.4732674551040002</c:v>
                </c:pt>
                <c:pt idx="90">
                  <c:v>0.45265196885999998</c:v>
                </c:pt>
                <c:pt idx="91">
                  <c:v>0.45860555886600002</c:v>
                </c:pt>
                <c:pt idx="92">
                  <c:v>0.45945410328000008</c:v>
                </c:pt>
                <c:pt idx="93">
                  <c:v>0.48860938268100007</c:v>
                </c:pt>
                <c:pt idx="94">
                  <c:v>0.49217401005600009</c:v>
                </c:pt>
                <c:pt idx="95">
                  <c:v>0.50362519005000006</c:v>
                </c:pt>
                <c:pt idx="96">
                  <c:v>0.51789058910400021</c:v>
                </c:pt>
                <c:pt idx="97">
                  <c:v>0.52963617739500024</c:v>
                </c:pt>
                <c:pt idx="98">
                  <c:v>0.55250779379400028</c:v>
                </c:pt>
                <c:pt idx="99">
                  <c:v>0.98187198053100033</c:v>
                </c:pt>
                <c:pt idx="100">
                  <c:v>0.98216245194000007</c:v>
                </c:pt>
                <c:pt idx="101">
                  <c:v>1.0144307410440001</c:v>
                </c:pt>
                <c:pt idx="102">
                  <c:v>1.064349406204</c:v>
                </c:pt>
                <c:pt idx="103">
                  <c:v>1.0889674234560001</c:v>
                </c:pt>
                <c:pt idx="104">
                  <c:v>1.1138586770279999</c:v>
                </c:pt>
                <c:pt idx="105">
                  <c:v>1.1655807018999997</c:v>
                </c:pt>
                <c:pt idx="106">
                  <c:v>1.1972206625039998</c:v>
                </c:pt>
                <c:pt idx="107">
                  <c:v>1.2142157315359996</c:v>
                </c:pt>
                <c:pt idx="108">
                  <c:v>1.1918935895879996</c:v>
                </c:pt>
                <c:pt idx="109">
                  <c:v>1.1475494054999995</c:v>
                </c:pt>
                <c:pt idx="110">
                  <c:v>1.1732330444000001</c:v>
                </c:pt>
                <c:pt idx="111">
                  <c:v>1.1808882378999999</c:v>
                </c:pt>
                <c:pt idx="112">
                  <c:v>1.1581954659</c:v>
                </c:pt>
                <c:pt idx="113">
                  <c:v>1.1441289826000001</c:v>
                </c:pt>
                <c:pt idx="114">
                  <c:v>1.1621104330000001</c:v>
                </c:pt>
                <c:pt idx="115">
                  <c:v>1.2059924391999999</c:v>
                </c:pt>
                <c:pt idx="116">
                  <c:v>1.2050560982</c:v>
                </c:pt>
              </c:numCache>
            </c:numRef>
          </c:yVal>
          <c:smooth val="1"/>
        </c:ser>
        <c:ser>
          <c:idx val="1"/>
          <c:order val="1"/>
          <c:tx>
            <c:strRef>
              <c:f>DATA!$AC$1</c:f>
              <c:strCache>
                <c:ptCount val="1"/>
                <c:pt idx="0">
                  <c:v>Suicide</c:v>
                </c:pt>
              </c:strCache>
            </c:strRef>
          </c:tx>
          <c:spPr>
            <a:ln>
              <a:solidFill>
                <a:srgbClr val="00B050"/>
              </a:solidFill>
            </a:ln>
          </c:spPr>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DATA!$AC$2:$AC$305</c:f>
              <c:numCache>
                <c:formatCode>General</c:formatCode>
                <c:ptCount val="304"/>
                <c:pt idx="58">
                  <c:v>0.18588435857199986</c:v>
                </c:pt>
                <c:pt idx="59">
                  <c:v>0.18711484353799987</c:v>
                </c:pt>
                <c:pt idx="60">
                  <c:v>0.19008256549999999</c:v>
                </c:pt>
                <c:pt idx="61">
                  <c:v>0.19806613460899999</c:v>
                </c:pt>
                <c:pt idx="62">
                  <c:v>0.20067000846799998</c:v>
                </c:pt>
                <c:pt idx="63">
                  <c:v>0.20513878032999996</c:v>
                </c:pt>
                <c:pt idx="64">
                  <c:v>0.20398896943199998</c:v>
                </c:pt>
                <c:pt idx="65">
                  <c:v>0.21230698105499995</c:v>
                </c:pt>
                <c:pt idx="66">
                  <c:v>0.21108550390399997</c:v>
                </c:pt>
                <c:pt idx="67">
                  <c:v>0.21172892475599997</c:v>
                </c:pt>
                <c:pt idx="68">
                  <c:v>0.21232456810599992</c:v>
                </c:pt>
                <c:pt idx="69">
                  <c:v>0.22291358649899995</c:v>
                </c:pt>
                <c:pt idx="75">
                  <c:v>0.27074737053000003</c:v>
                </c:pt>
                <c:pt idx="76">
                  <c:v>0.26717107168200005</c:v>
                </c:pt>
                <c:pt idx="77">
                  <c:v>0.28760479010300011</c:v>
                </c:pt>
                <c:pt idx="78">
                  <c:v>0.2729112059160001</c:v>
                </c:pt>
                <c:pt idx="79">
                  <c:v>0.27129702469100009</c:v>
                </c:pt>
                <c:pt idx="80">
                  <c:v>0.26958950795000003</c:v>
                </c:pt>
                <c:pt idx="81">
                  <c:v>0.27451465416000004</c:v>
                </c:pt>
                <c:pt idx="82">
                  <c:v>0.28179391469199999</c:v>
                </c:pt>
                <c:pt idx="83">
                  <c:v>0.28216598073400001</c:v>
                </c:pt>
                <c:pt idx="84">
                  <c:v>0.29191017592800006</c:v>
                </c:pt>
                <c:pt idx="85">
                  <c:v>0.29465852036000006</c:v>
                </c:pt>
                <c:pt idx="86">
                  <c:v>0.3093990770820001</c:v>
                </c:pt>
                <c:pt idx="87">
                  <c:v>0.30741702880200011</c:v>
                </c:pt>
                <c:pt idx="88">
                  <c:v>0.30290355365600014</c:v>
                </c:pt>
                <c:pt idx="89">
                  <c:v>0.30072202876400012</c:v>
                </c:pt>
                <c:pt idx="90">
                  <c:v>0.30840024252000003</c:v>
                </c:pt>
                <c:pt idx="91">
                  <c:v>0.307416913086</c:v>
                </c:pt>
                <c:pt idx="92">
                  <c:v>0.30630273552000004</c:v>
                </c:pt>
                <c:pt idx="93">
                  <c:v>0.312813414309</c:v>
                </c:pt>
                <c:pt idx="94">
                  <c:v>0.31415362344000003</c:v>
                </c:pt>
                <c:pt idx="95">
                  <c:v>0.31542840850500009</c:v>
                </c:pt>
                <c:pt idx="96">
                  <c:v>0.31127102764800008</c:v>
                </c:pt>
                <c:pt idx="97">
                  <c:v>0.30963345755400007</c:v>
                </c:pt>
                <c:pt idx="98">
                  <c:v>0.31061383432200013</c:v>
                </c:pt>
                <c:pt idx="99">
                  <c:v>0.29205823783500012</c:v>
                </c:pt>
                <c:pt idx="100">
                  <c:v>0.29267878223999999</c:v>
                </c:pt>
                <c:pt idx="101">
                  <c:v>0.30404506804399994</c:v>
                </c:pt>
                <c:pt idx="102">
                  <c:v>0.31557529563999998</c:v>
                </c:pt>
                <c:pt idx="103">
                  <c:v>0.312788515248</c:v>
                </c:pt>
                <c:pt idx="104">
                  <c:v>0.32158649467999995</c:v>
                </c:pt>
                <c:pt idx="105">
                  <c:v>0.3216412569799999</c:v>
                </c:pt>
                <c:pt idx="106">
                  <c:v>0.32759769371999992</c:v>
                </c:pt>
                <c:pt idx="107">
                  <c:v>0.3396197466919999</c:v>
                </c:pt>
                <c:pt idx="108">
                  <c:v>0.35180574145599991</c:v>
                </c:pt>
                <c:pt idx="109">
                  <c:v>0.36109554626399987</c:v>
                </c:pt>
                <c:pt idx="110">
                  <c:v>0.37358210097999994</c:v>
                </c:pt>
                <c:pt idx="111">
                  <c:v>0.38324341229999997</c:v>
                </c:pt>
                <c:pt idx="112">
                  <c:v>0.39548137860000004</c:v>
                </c:pt>
                <c:pt idx="113">
                  <c:v>0.39823273979999996</c:v>
                </c:pt>
                <c:pt idx="114">
                  <c:v>0.41390234600000003</c:v>
                </c:pt>
                <c:pt idx="115">
                  <c:v>0.42658775110000002</c:v>
                </c:pt>
                <c:pt idx="116">
                  <c:v>0.4232234554</c:v>
                </c:pt>
              </c:numCache>
            </c:numRef>
          </c:yVal>
          <c:smooth val="1"/>
        </c:ser>
        <c:dLbls>
          <c:showLegendKey val="0"/>
          <c:showVal val="0"/>
          <c:showCatName val="0"/>
          <c:showSerName val="0"/>
          <c:showPercent val="0"/>
          <c:showBubbleSize val="0"/>
        </c:dLbls>
        <c:axId val="223836352"/>
        <c:axId val="223836928"/>
      </c:scatterChart>
      <c:valAx>
        <c:axId val="223836352"/>
        <c:scaling>
          <c:orientation val="minMax"/>
          <c:max val="2020"/>
          <c:min val="1890"/>
        </c:scaling>
        <c:delete val="0"/>
        <c:axPos val="b"/>
        <c:numFmt formatCode="General" sourceLinked="1"/>
        <c:majorTickMark val="out"/>
        <c:minorTickMark val="none"/>
        <c:tickLblPos val="nextTo"/>
        <c:crossAx val="223836928"/>
        <c:crosses val="autoZero"/>
        <c:crossBetween val="midCat"/>
        <c:majorUnit val="30"/>
      </c:valAx>
      <c:valAx>
        <c:axId val="223836928"/>
        <c:scaling>
          <c:orientation val="minMax"/>
        </c:scaling>
        <c:delete val="0"/>
        <c:axPos val="l"/>
        <c:title>
          <c:tx>
            <c:rich>
              <a:bodyPr rot="-5400000" vert="horz"/>
              <a:lstStyle/>
              <a:p>
                <a:pPr>
                  <a:defRPr/>
                </a:pPr>
                <a:r>
                  <a:rPr lang="en-US"/>
                  <a:t>Number</a:t>
                </a:r>
              </a:p>
              <a:p>
                <a:pPr>
                  <a:defRPr/>
                </a:pPr>
                <a:r>
                  <a:rPr lang="en-US" sz="1200" b="0"/>
                  <a:t>10</a:t>
                </a:r>
                <a:r>
                  <a:rPr lang="en-US" sz="1200" b="0" baseline="30000"/>
                  <a:t>5</a:t>
                </a:r>
              </a:p>
            </c:rich>
          </c:tx>
          <c:layout/>
          <c:overlay val="0"/>
        </c:title>
        <c:numFmt formatCode="0.0" sourceLinked="0"/>
        <c:majorTickMark val="out"/>
        <c:minorTickMark val="none"/>
        <c:tickLblPos val="nextTo"/>
        <c:crossAx val="223836352"/>
        <c:crosses val="autoZero"/>
        <c:crossBetween val="midCat"/>
      </c:valAx>
    </c:plotArea>
    <c:legend>
      <c:legendPos val="r"/>
      <c:layout>
        <c:manualLayout>
          <c:xMode val="edge"/>
          <c:yMode val="edge"/>
          <c:x val="0.71088844157638187"/>
          <c:y val="0.26292906095071455"/>
          <c:w val="0.28911155842361808"/>
          <c:h val="0.15661636045494312"/>
        </c:manualLayout>
      </c:layout>
      <c:overlay val="0"/>
      <c:txPr>
        <a:bodyPr/>
        <a:lstStyle/>
        <a:p>
          <a:pPr>
            <a:defRPr sz="1000"/>
          </a:pPr>
          <a:endParaRPr lang="he-IL"/>
        </a:p>
      </c:txPr>
    </c:legend>
    <c:plotVisOnly val="1"/>
    <c:dispBlanksAs val="span"/>
    <c:showDLblsOverMax val="0"/>
  </c:chart>
  <c:spPr>
    <a:ln>
      <a:noFill/>
    </a:ln>
  </c:spPr>
  <c:txPr>
    <a:bodyPr/>
    <a:lstStyle/>
    <a:p>
      <a:pPr>
        <a:defRPr sz="1400">
          <a:latin typeface="Times New Roman" pitchFamily="18" charset="0"/>
          <a:cs typeface="Times New Roman" pitchFamily="18" charset="0"/>
        </a:defRPr>
      </a:pPr>
      <a:endParaRPr lang="he-IL"/>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301521520336273"/>
          <c:y val="5.1400554097404488E-2"/>
          <c:w val="0.51505278945394983"/>
          <c:h val="0.83588363954505684"/>
        </c:manualLayout>
      </c:layout>
      <c:scatterChart>
        <c:scatterStyle val="smoothMarker"/>
        <c:varyColors val="0"/>
        <c:ser>
          <c:idx val="0"/>
          <c:order val="0"/>
          <c:tx>
            <c:strRef>
              <c:f>DATA!$U$1</c:f>
              <c:strCache>
                <c:ptCount val="1"/>
                <c:pt idx="0">
                  <c:v>Heart Attack+ Stroke</c:v>
                </c:pt>
              </c:strCache>
            </c:strRef>
          </c:tx>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DATA!$U$2:$U$305</c:f>
              <c:numCache>
                <c:formatCode>0.0</c:formatCode>
                <c:ptCount val="304"/>
                <c:pt idx="0">
                  <c:v>15.678346810422289</c:v>
                </c:pt>
                <c:pt idx="1">
                  <c:v>16.821092791933506</c:v>
                </c:pt>
                <c:pt idx="2">
                  <c:v>18.000000000000004</c:v>
                </c:pt>
                <c:pt idx="3">
                  <c:v>18.554616995162807</c:v>
                </c:pt>
                <c:pt idx="4">
                  <c:v>18.750860762980302</c:v>
                </c:pt>
                <c:pt idx="5">
                  <c:v>19.041524459613196</c:v>
                </c:pt>
                <c:pt idx="6">
                  <c:v>18.293653665243507</c:v>
                </c:pt>
                <c:pt idx="7">
                  <c:v>19.398926654740606</c:v>
                </c:pt>
                <c:pt idx="8">
                  <c:v>19.118214809667204</c:v>
                </c:pt>
                <c:pt idx="9">
                  <c:v>19.824491424012759</c:v>
                </c:pt>
                <c:pt idx="10">
                  <c:v>19.736536226268889</c:v>
                </c:pt>
                <c:pt idx="11">
                  <c:v>20.444810543657326</c:v>
                </c:pt>
                <c:pt idx="12">
                  <c:v>21.219305673158342</c:v>
                </c:pt>
                <c:pt idx="13">
                  <c:v>20.475000000000001</c:v>
                </c:pt>
                <c:pt idx="14">
                  <c:v>21.753779697624189</c:v>
                </c:pt>
                <c:pt idx="15">
                  <c:v>22.52048108767649</c:v>
                </c:pt>
                <c:pt idx="16">
                  <c:v>21.44493452821926</c:v>
                </c:pt>
                <c:pt idx="17">
                  <c:v>22.913233107994159</c:v>
                </c:pt>
                <c:pt idx="18">
                  <c:v>22.906738660536682</c:v>
                </c:pt>
                <c:pt idx="19">
                  <c:v>22.900247893563431</c:v>
                </c:pt>
                <c:pt idx="20">
                  <c:v>22.893760803946613</c:v>
                </c:pt>
                <c:pt idx="21">
                  <c:v>23.871163775495351</c:v>
                </c:pt>
                <c:pt idx="22">
                  <c:v>25.07271152294226</c:v>
                </c:pt>
                <c:pt idx="23">
                  <c:v>24.921072385331524</c:v>
                </c:pt>
                <c:pt idx="24">
                  <c:v>26.476746653235317</c:v>
                </c:pt>
                <c:pt idx="25">
                  <c:v>26.594536042213562</c:v>
                </c:pt>
                <c:pt idx="26">
                  <c:v>27.032470343177728</c:v>
                </c:pt>
                <c:pt idx="27">
                  <c:v>28.268955072334151</c:v>
                </c:pt>
                <c:pt idx="28">
                  <c:v>28.087771897635399</c:v>
                </c:pt>
                <c:pt idx="29">
                  <c:v>28.471453092065698</c:v>
                </c:pt>
                <c:pt idx="30">
                  <c:v>30.129856066512428</c:v>
                </c:pt>
                <c:pt idx="31">
                  <c:v>30.417373331847518</c:v>
                </c:pt>
                <c:pt idx="32">
                  <c:v>32.804857180316858</c:v>
                </c:pt>
                <c:pt idx="33">
                  <c:v>33.334011570667869</c:v>
                </c:pt>
                <c:pt idx="34">
                  <c:v>33.688317367702972</c:v>
                </c:pt>
                <c:pt idx="35">
                  <c:v>34.463769747795844</c:v>
                </c:pt>
                <c:pt idx="36">
                  <c:v>35.352191077156455</c:v>
                </c:pt>
                <c:pt idx="37">
                  <c:v>35.87387665980539</c:v>
                </c:pt>
                <c:pt idx="38">
                  <c:v>38.013224656136238</c:v>
                </c:pt>
                <c:pt idx="39">
                  <c:v>39.23005288847434</c:v>
                </c:pt>
                <c:pt idx="40">
                  <c:v>40.740164665048297</c:v>
                </c:pt>
                <c:pt idx="41">
                  <c:v>41.068274633030221</c:v>
                </c:pt>
                <c:pt idx="42">
                  <c:v>42.489970095685131</c:v>
                </c:pt>
                <c:pt idx="43">
                  <c:v>43.398962105748375</c:v>
                </c:pt>
                <c:pt idx="44">
                  <c:v>43.72134912903099</c:v>
                </c:pt>
                <c:pt idx="45">
                  <c:v>43.504042061863743</c:v>
                </c:pt>
                <c:pt idx="46">
                  <c:v>44.655794656842332</c:v>
                </c:pt>
                <c:pt idx="47">
                  <c:v>45.90002746733024</c:v>
                </c:pt>
                <c:pt idx="48">
                  <c:v>46.648698866417135</c:v>
                </c:pt>
                <c:pt idx="49">
                  <c:v>49.028691773258473</c:v>
                </c:pt>
                <c:pt idx="50">
                  <c:v>50.302013710941537</c:v>
                </c:pt>
                <c:pt idx="51">
                  <c:v>50.450725687452056</c:v>
                </c:pt>
                <c:pt idx="52">
                  <c:v>50.717335505425901</c:v>
                </c:pt>
                <c:pt idx="53">
                  <c:v>50.510080206805021</c:v>
                </c:pt>
                <c:pt idx="54">
                  <c:v>51.42214890784458</c:v>
                </c:pt>
                <c:pt idx="55">
                  <c:v>51.283059880124625</c:v>
                </c:pt>
                <c:pt idx="56">
                  <c:v>51.548095616646009</c:v>
                </c:pt>
                <c:pt idx="57">
                  <c:v>51.613366055782464</c:v>
                </c:pt>
                <c:pt idx="58">
                  <c:v>52.388532691645651</c:v>
                </c:pt>
                <c:pt idx="59">
                  <c:v>52.809622791775077</c:v>
                </c:pt>
                <c:pt idx="60">
                  <c:v>52.520893029658296</c:v>
                </c:pt>
                <c:pt idx="61">
                  <c:v>52.928682030379328</c:v>
                </c:pt>
                <c:pt idx="62">
                  <c:v>52.973526677560102</c:v>
                </c:pt>
                <c:pt idx="63">
                  <c:v>52.640622019146235</c:v>
                </c:pt>
                <c:pt idx="64">
                  <c:v>52.446890301598991</c:v>
                </c:pt>
                <c:pt idx="65">
                  <c:v>52.40972050078696</c:v>
                </c:pt>
                <c:pt idx="66">
                  <c:v>52.591541201767491</c:v>
                </c:pt>
                <c:pt idx="67">
                  <c:v>52.456606971294484</c:v>
                </c:pt>
                <c:pt idx="68">
                  <c:v>53.650927075697851</c:v>
                </c:pt>
                <c:pt idx="69">
                  <c:v>51.797028263671471</c:v>
                </c:pt>
                <c:pt idx="70">
                  <c:v>52.244710554172393</c:v>
                </c:pt>
                <c:pt idx="71">
                  <c:v>52.533014657007428</c:v>
                </c:pt>
                <c:pt idx="72">
                  <c:v>52.473098780835912</c:v>
                </c:pt>
                <c:pt idx="73">
                  <c:v>50.801129926520026</c:v>
                </c:pt>
                <c:pt idx="74">
                  <c:v>50.382984478155478</c:v>
                </c:pt>
                <c:pt idx="75">
                  <c:v>50.254498654355906</c:v>
                </c:pt>
                <c:pt idx="76">
                  <c:v>51.09771552011405</c:v>
                </c:pt>
                <c:pt idx="77">
                  <c:v>49.412881615680071</c:v>
                </c:pt>
                <c:pt idx="78">
                  <c:v>48.861064656011706</c:v>
                </c:pt>
                <c:pt idx="79">
                  <c:v>49.460844740439249</c:v>
                </c:pt>
                <c:pt idx="80">
                  <c:v>50.551692260500246</c:v>
                </c:pt>
                <c:pt idx="81">
                  <c:v>50.112839175358673</c:v>
                </c:pt>
                <c:pt idx="82">
                  <c:v>50.020765306603423</c:v>
                </c:pt>
                <c:pt idx="83">
                  <c:v>49.720941152901496</c:v>
                </c:pt>
                <c:pt idx="84">
                  <c:v>48.90715968802418</c:v>
                </c:pt>
                <c:pt idx="85">
                  <c:v>48.188890701294554</c:v>
                </c:pt>
                <c:pt idx="86">
                  <c:v>47.34338247465881</c:v>
                </c:pt>
                <c:pt idx="87">
                  <c:v>46.69054934595124</c:v>
                </c:pt>
                <c:pt idx="88">
                  <c:v>46.09676701673002</c:v>
                </c:pt>
                <c:pt idx="89">
                  <c:v>44.795196559509314</c:v>
                </c:pt>
                <c:pt idx="90">
                  <c:v>44.082121976730534</c:v>
                </c:pt>
                <c:pt idx="91">
                  <c:v>41.416993658844675</c:v>
                </c:pt>
                <c:pt idx="92">
                  <c:v>41.175688347498273</c:v>
                </c:pt>
                <c:pt idx="93">
                  <c:v>41.013053763055751</c:v>
                </c:pt>
                <c:pt idx="94">
                  <c:v>42.487355297915776</c:v>
                </c:pt>
                <c:pt idx="95">
                  <c:v>42.381575033925792</c:v>
                </c:pt>
                <c:pt idx="96">
                  <c:v>42.350107205757034</c:v>
                </c:pt>
                <c:pt idx="97">
                  <c:v>42.64616735080741</c:v>
                </c:pt>
                <c:pt idx="98">
                  <c:v>42.196170104673399</c:v>
                </c:pt>
                <c:pt idx="99">
                  <c:v>43.957663451232584</c:v>
                </c:pt>
                <c:pt idx="100">
                  <c:v>42.988257524632203</c:v>
                </c:pt>
                <c:pt idx="101">
                  <c:v>42.235939643347059</c:v>
                </c:pt>
                <c:pt idx="102">
                  <c:v>41.690841276419391</c:v>
                </c:pt>
                <c:pt idx="103">
                  <c:v>40.90269966254219</c:v>
                </c:pt>
                <c:pt idx="104">
                  <c:v>39.900541173029104</c:v>
                </c:pt>
                <c:pt idx="105">
                  <c:v>38.878285127000431</c:v>
                </c:pt>
                <c:pt idx="106">
                  <c:v>37.861140523370146</c:v>
                </c:pt>
                <c:pt idx="107">
                  <c:v>37.23387723387723</c:v>
                </c:pt>
                <c:pt idx="108">
                  <c:v>36.942277691107641</c:v>
                </c:pt>
                <c:pt idx="109">
                  <c:v>36.289024782748633</c:v>
                </c:pt>
                <c:pt idx="110">
                  <c:v>35.832253886010363</c:v>
                </c:pt>
                <c:pt idx="111">
                  <c:v>35.217462127382312</c:v>
                </c:pt>
                <c:pt idx="112">
                  <c:v>34.908611888687638</c:v>
                </c:pt>
                <c:pt idx="113">
                  <c:v>34.909390444810541</c:v>
                </c:pt>
                <c:pt idx="114">
                  <c:v>34.815436241610726</c:v>
                </c:pt>
                <c:pt idx="115">
                  <c:v>35.413181666109068</c:v>
                </c:pt>
                <c:pt idx="116">
                  <c:v>35.841750841750851</c:v>
                </c:pt>
              </c:numCache>
            </c:numRef>
          </c:yVal>
          <c:smooth val="1"/>
        </c:ser>
        <c:ser>
          <c:idx val="1"/>
          <c:order val="1"/>
          <c:tx>
            <c:strRef>
              <c:f>DATA!$V$1</c:f>
              <c:strCache>
                <c:ptCount val="1"/>
                <c:pt idx="0">
                  <c:v>Cancer</c:v>
                </c:pt>
              </c:strCache>
            </c:strRef>
          </c:tx>
          <c:spPr>
            <a:ln>
              <a:solidFill>
                <a:srgbClr val="00B050"/>
              </a:solidFill>
            </a:ln>
          </c:spPr>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DATA!$V$2:$V$305</c:f>
              <c:numCache>
                <c:formatCode>0.0</c:formatCode>
                <c:ptCount val="304"/>
                <c:pt idx="0">
                  <c:v>4.1073032986779623</c:v>
                </c:pt>
                <c:pt idx="1">
                  <c:v>4.5237770813462319</c:v>
                </c:pt>
                <c:pt idx="2">
                  <c:v>4.7870036101083038</c:v>
                </c:pt>
                <c:pt idx="3">
                  <c:v>5.0537867301999846</c:v>
                </c:pt>
                <c:pt idx="4">
                  <c:v>4.9235642473488497</c:v>
                </c:pt>
                <c:pt idx="5">
                  <c:v>5.2189988623435717</c:v>
                </c:pt>
                <c:pt idx="6">
                  <c:v>5.0148346479484758</c:v>
                </c:pt>
                <c:pt idx="7">
                  <c:v>5.1091234347048289</c:v>
                </c:pt>
                <c:pt idx="8">
                  <c:v>5.520809203922477</c:v>
                </c:pt>
                <c:pt idx="9">
                  <c:v>5.9034702832070201</c:v>
                </c:pt>
                <c:pt idx="10">
                  <c:v>5.9046881053855094</c:v>
                </c:pt>
                <c:pt idx="11">
                  <c:v>6.1120263591433295</c:v>
                </c:pt>
                <c:pt idx="12">
                  <c:v>6.5198983911939044</c:v>
                </c:pt>
                <c:pt idx="13">
                  <c:v>6.5416666666666679</c:v>
                </c:pt>
                <c:pt idx="14">
                  <c:v>6.7991360691144695</c:v>
                </c:pt>
                <c:pt idx="15">
                  <c:v>7.0332926616698641</c:v>
                </c:pt>
                <c:pt idx="16">
                  <c:v>6.6324539777997709</c:v>
                </c:pt>
                <c:pt idx="17">
                  <c:v>7.625332354589645</c:v>
                </c:pt>
                <c:pt idx="18">
                  <c:v>7.6231710567889692</c:v>
                </c:pt>
                <c:pt idx="19">
                  <c:v>7.6210109838226643</c:v>
                </c:pt>
                <c:pt idx="20">
                  <c:v>7.6188521346498259</c:v>
                </c:pt>
                <c:pt idx="21">
                  <c:v>8.3169702640784529</c:v>
                </c:pt>
                <c:pt idx="22">
                  <c:v>8.4063311290455953</c:v>
                </c:pt>
                <c:pt idx="23">
                  <c:v>8.1684197214064049</c:v>
                </c:pt>
                <c:pt idx="24">
                  <c:v>8.7706042413062395</c:v>
                </c:pt>
                <c:pt idx="25">
                  <c:v>8.9197860586352462</c:v>
                </c:pt>
                <c:pt idx="26">
                  <c:v>8.8212200567941128</c:v>
                </c:pt>
                <c:pt idx="27">
                  <c:v>9.4961345197114024</c:v>
                </c:pt>
                <c:pt idx="28">
                  <c:v>8.9689682035492417</c:v>
                </c:pt>
                <c:pt idx="29">
                  <c:v>9.0316728682777949</c:v>
                </c:pt>
                <c:pt idx="30">
                  <c:v>9.6789181427384925</c:v>
                </c:pt>
                <c:pt idx="31">
                  <c:v>10.031045835619267</c:v>
                </c:pt>
                <c:pt idx="32">
                  <c:v>10.77001569174074</c:v>
                </c:pt>
                <c:pt idx="33">
                  <c:v>10.926207573467874</c:v>
                </c:pt>
                <c:pt idx="34">
                  <c:v>11.001955088777155</c:v>
                </c:pt>
                <c:pt idx="35">
                  <c:v>11.262397724891306</c:v>
                </c:pt>
                <c:pt idx="36">
                  <c:v>11.012958853454217</c:v>
                </c:pt>
                <c:pt idx="37">
                  <c:v>11.339211857598782</c:v>
                </c:pt>
                <c:pt idx="38">
                  <c:v>12.282675795810054</c:v>
                </c:pt>
                <c:pt idx="39">
                  <c:v>12.687947190739704</c:v>
                </c:pt>
                <c:pt idx="40">
                  <c:v>12.783103310394653</c:v>
                </c:pt>
                <c:pt idx="41">
                  <c:v>13.007119682033041</c:v>
                </c:pt>
                <c:pt idx="42">
                  <c:v>13.464354160191133</c:v>
                </c:pt>
                <c:pt idx="43">
                  <c:v>13.080724999380511</c:v>
                </c:pt>
                <c:pt idx="44">
                  <c:v>13.798847752558666</c:v>
                </c:pt>
                <c:pt idx="45">
                  <c:v>13.952947908783491</c:v>
                </c:pt>
                <c:pt idx="46">
                  <c:v>14.652330402295565</c:v>
                </c:pt>
                <c:pt idx="47">
                  <c:v>14.721390627703734</c:v>
                </c:pt>
                <c:pt idx="48">
                  <c:v>15.259237335304732</c:v>
                </c:pt>
                <c:pt idx="49">
                  <c:v>15.13271607322276</c:v>
                </c:pt>
                <c:pt idx="50">
                  <c:v>15.304072941870791</c:v>
                </c:pt>
                <c:pt idx="51">
                  <c:v>15.33370521326364</c:v>
                </c:pt>
                <c:pt idx="52">
                  <c:v>15.683630077530278</c:v>
                </c:pt>
                <c:pt idx="53">
                  <c:v>15.637929471766872</c:v>
                </c:pt>
                <c:pt idx="54">
                  <c:v>16.5789744928746</c:v>
                </c:pt>
                <c:pt idx="55">
                  <c:v>16.268878892243954</c:v>
                </c:pt>
                <c:pt idx="56">
                  <c:v>16.324852222284722</c:v>
                </c:pt>
                <c:pt idx="57">
                  <c:v>16.008654134605042</c:v>
                </c:pt>
                <c:pt idx="58">
                  <c:v>16.095932605972337</c:v>
                </c:pt>
                <c:pt idx="59">
                  <c:v>16.494608645522625</c:v>
                </c:pt>
                <c:pt idx="60">
                  <c:v>16.427918742190812</c:v>
                </c:pt>
                <c:pt idx="61">
                  <c:v>16.643611152410031</c:v>
                </c:pt>
                <c:pt idx="62">
                  <c:v>16.657712710229198</c:v>
                </c:pt>
                <c:pt idx="63">
                  <c:v>16.527976303813226</c:v>
                </c:pt>
                <c:pt idx="64">
                  <c:v>16.912949937616528</c:v>
                </c:pt>
                <c:pt idx="65">
                  <c:v>17.081193076967651</c:v>
                </c:pt>
                <c:pt idx="66">
                  <c:v>17.144135912331009</c:v>
                </c:pt>
                <c:pt idx="67">
                  <c:v>17.664989518877228</c:v>
                </c:pt>
                <c:pt idx="68">
                  <c:v>17.87991271469555</c:v>
                </c:pt>
                <c:pt idx="69">
                  <c:v>17.677113475516819</c:v>
                </c:pt>
                <c:pt idx="70">
                  <c:v>18.334638668288996</c:v>
                </c:pt>
                <c:pt idx="71">
                  <c:v>18.606155679821743</c:v>
                </c:pt>
                <c:pt idx="72">
                  <c:v>18.707209260885357</c:v>
                </c:pt>
                <c:pt idx="73">
                  <c:v>18.359590254123098</c:v>
                </c:pt>
                <c:pt idx="74">
                  <c:v>19.21192323287066</c:v>
                </c:pt>
                <c:pt idx="75">
                  <c:v>20.185061353004016</c:v>
                </c:pt>
                <c:pt idx="76">
                  <c:v>21.12623717498278</c:v>
                </c:pt>
                <c:pt idx="77">
                  <c:v>21.216558097974367</c:v>
                </c:pt>
                <c:pt idx="78">
                  <c:v>21.421668925488941</c:v>
                </c:pt>
                <c:pt idx="79">
                  <c:v>22.097432127818138</c:v>
                </c:pt>
                <c:pt idx="80">
                  <c:v>22.613612762602763</c:v>
                </c:pt>
                <c:pt idx="81">
                  <c:v>23.050903262502395</c:v>
                </c:pt>
                <c:pt idx="82">
                  <c:v>23.760814968112658</c:v>
                </c:pt>
                <c:pt idx="83">
                  <c:v>23.787221278653963</c:v>
                </c:pt>
                <c:pt idx="84">
                  <c:v>24.127364823004235</c:v>
                </c:pt>
                <c:pt idx="85">
                  <c:v>24.069631297762982</c:v>
                </c:pt>
                <c:pt idx="86">
                  <c:v>24.286621028065586</c:v>
                </c:pt>
                <c:pt idx="87">
                  <c:v>24.464057804268379</c:v>
                </c:pt>
                <c:pt idx="88">
                  <c:v>24.420823968275663</c:v>
                </c:pt>
                <c:pt idx="89">
                  <c:v>25.270374708002731</c:v>
                </c:pt>
                <c:pt idx="90">
                  <c:v>25.784361501645499</c:v>
                </c:pt>
                <c:pt idx="91">
                  <c:v>24.659301067007576</c:v>
                </c:pt>
                <c:pt idx="92">
                  <c:v>24.878502047733562</c:v>
                </c:pt>
                <c:pt idx="93">
                  <c:v>24.328574303763016</c:v>
                </c:pt>
                <c:pt idx="94">
                  <c:v>25.627293671758721</c:v>
                </c:pt>
                <c:pt idx="95">
                  <c:v>25.481175834657847</c:v>
                </c:pt>
                <c:pt idx="96">
                  <c:v>25.583640646424062</c:v>
                </c:pt>
                <c:pt idx="97">
                  <c:v>25.95070129164737</c:v>
                </c:pt>
                <c:pt idx="98">
                  <c:v>25.862585287533918</c:v>
                </c:pt>
                <c:pt idx="99">
                  <c:v>26.902465166130767</c:v>
                </c:pt>
                <c:pt idx="100">
                  <c:v>26.940207855311112</c:v>
                </c:pt>
                <c:pt idx="101">
                  <c:v>26.954732510288064</c:v>
                </c:pt>
                <c:pt idx="102">
                  <c:v>26.840723856886317</c:v>
                </c:pt>
                <c:pt idx="103">
                  <c:v>26.841957255343086</c:v>
                </c:pt>
                <c:pt idx="104">
                  <c:v>27.321924820827853</c:v>
                </c:pt>
                <c:pt idx="105">
                  <c:v>27.176626046101887</c:v>
                </c:pt>
                <c:pt idx="106">
                  <c:v>27.49962184238391</c:v>
                </c:pt>
                <c:pt idx="107">
                  <c:v>27.86324786324786</c:v>
                </c:pt>
                <c:pt idx="108">
                  <c:v>27.519500780031201</c:v>
                </c:pt>
                <c:pt idx="109">
                  <c:v>27.920823945928539</c:v>
                </c:pt>
                <c:pt idx="110">
                  <c:v>27.979274611398964</c:v>
                </c:pt>
                <c:pt idx="111">
                  <c:v>27.52891350382799</c:v>
                </c:pt>
                <c:pt idx="112">
                  <c:v>27.416433393709873</c:v>
                </c:pt>
                <c:pt idx="113">
                  <c:v>26.886326194398674</c:v>
                </c:pt>
                <c:pt idx="114">
                  <c:v>27.04697986577181</c:v>
                </c:pt>
                <c:pt idx="115">
                  <c:v>26.513884242221476</c:v>
                </c:pt>
                <c:pt idx="116">
                  <c:v>26.228956228956235</c:v>
                </c:pt>
              </c:numCache>
            </c:numRef>
          </c:yVal>
          <c:smooth val="1"/>
        </c:ser>
        <c:ser>
          <c:idx val="2"/>
          <c:order val="2"/>
          <c:tx>
            <c:strRef>
              <c:f>DATA!$W$1</c:f>
              <c:strCache>
                <c:ptCount val="1"/>
                <c:pt idx="0">
                  <c:v>Pneumonia+influenza</c:v>
                </c:pt>
              </c:strCache>
            </c:strRef>
          </c:tx>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DATA!$W$2:$W$305</c:f>
              <c:numCache>
                <c:formatCode>0.0</c:formatCode>
                <c:ptCount val="304"/>
                <c:pt idx="0">
                  <c:v>12.976511359260687</c:v>
                </c:pt>
                <c:pt idx="1">
                  <c:v>13.435072898215013</c:v>
                </c:pt>
                <c:pt idx="2">
                  <c:v>11.646209386281594</c:v>
                </c:pt>
                <c:pt idx="3">
                  <c:v>12.222944191755108</c:v>
                </c:pt>
                <c:pt idx="4">
                  <c:v>13.228205481338657</c:v>
                </c:pt>
                <c:pt idx="5">
                  <c:v>12.03782707622298</c:v>
                </c:pt>
                <c:pt idx="6">
                  <c:v>11.310514509009336</c:v>
                </c:pt>
                <c:pt idx="7">
                  <c:v>12.880143112701251</c:v>
                </c:pt>
                <c:pt idx="8">
                  <c:v>11.651609914292333</c:v>
                </c:pt>
                <c:pt idx="9">
                  <c:v>11.814918228958913</c:v>
                </c:pt>
                <c:pt idx="10">
                  <c:v>12.080588919023635</c:v>
                </c:pt>
                <c:pt idx="11">
                  <c:v>11.976935749588138</c:v>
                </c:pt>
                <c:pt idx="12">
                  <c:v>11.71888230313294</c:v>
                </c:pt>
                <c:pt idx="13">
                  <c:v>11.733333333333338</c:v>
                </c:pt>
                <c:pt idx="14">
                  <c:v>11.438444924406047</c:v>
                </c:pt>
                <c:pt idx="15">
                  <c:v>12.71570507233746</c:v>
                </c:pt>
                <c:pt idx="16">
                  <c:v>13.371354747835836</c:v>
                </c:pt>
                <c:pt idx="17">
                  <c:v>12.227245917272588</c:v>
                </c:pt>
                <c:pt idx="18">
                  <c:v>12.223780269025347</c:v>
                </c:pt>
                <c:pt idx="19">
                  <c:v>12.220316584804111</c:v>
                </c:pt>
                <c:pt idx="20">
                  <c:v>12.21685486293979</c:v>
                </c:pt>
                <c:pt idx="21">
                  <c:v>9.600993743444949</c:v>
                </c:pt>
                <c:pt idx="22">
                  <c:v>12.902060421957451</c:v>
                </c:pt>
                <c:pt idx="23">
                  <c:v>14.017525698386327</c:v>
                </c:pt>
                <c:pt idx="24">
                  <c:v>11.176699210160166</c:v>
                </c:pt>
                <c:pt idx="25">
                  <c:v>11.799325688433797</c:v>
                </c:pt>
                <c:pt idx="26">
                  <c:v>13.213180571329023</c:v>
                </c:pt>
                <c:pt idx="27">
                  <c:v>10.194379704984302</c:v>
                </c:pt>
                <c:pt idx="28">
                  <c:v>13.35504669807489</c:v>
                </c:pt>
                <c:pt idx="29">
                  <c:v>13.811483039694123</c:v>
                </c:pt>
                <c:pt idx="30">
                  <c:v>10.185719811403445</c:v>
                </c:pt>
                <c:pt idx="31">
                  <c:v>10.892297245748194</c:v>
                </c:pt>
                <c:pt idx="32">
                  <c:v>11.296409420564824</c:v>
                </c:pt>
                <c:pt idx="33">
                  <c:v>10.221290955824784</c:v>
                </c:pt>
                <c:pt idx="34">
                  <c:v>10.019637670136337</c:v>
                </c:pt>
                <c:pt idx="35">
                  <c:v>10.846042910662423</c:v>
                </c:pt>
                <c:pt idx="36">
                  <c:v>11.823607530279391</c:v>
                </c:pt>
                <c:pt idx="37">
                  <c:v>11.59141852702936</c:v>
                </c:pt>
                <c:pt idx="38">
                  <c:v>8.5946660921072944</c:v>
                </c:pt>
                <c:pt idx="39">
                  <c:v>8.174277466714857</c:v>
                </c:pt>
                <c:pt idx="40">
                  <c:v>7.4700927906961283</c:v>
                </c:pt>
                <c:pt idx="41">
                  <c:v>6.9096938860425308</c:v>
                </c:pt>
                <c:pt idx="42">
                  <c:v>6.1472502190380833</c:v>
                </c:pt>
                <c:pt idx="43">
                  <c:v>7.0612763270992138</c:v>
                </c:pt>
                <c:pt idx="44">
                  <c:v>6.599448925136751</c:v>
                </c:pt>
                <c:pt idx="45">
                  <c:v>5.3729262096509567</c:v>
                </c:pt>
                <c:pt idx="46">
                  <c:v>5.0156054069396356</c:v>
                </c:pt>
                <c:pt idx="47">
                  <c:v>4.7958574153743845</c:v>
                </c:pt>
                <c:pt idx="48">
                  <c:v>4.3775573378524326</c:v>
                </c:pt>
                <c:pt idx="49">
                  <c:v>3.2707599581893581</c:v>
                </c:pt>
                <c:pt idx="50">
                  <c:v>3.4264483768280098</c:v>
                </c:pt>
                <c:pt idx="51">
                  <c:v>3.4244547915823493</c:v>
                </c:pt>
                <c:pt idx="52">
                  <c:v>3.2505499881552637</c:v>
                </c:pt>
                <c:pt idx="53">
                  <c:v>3.5638927663557105</c:v>
                </c:pt>
                <c:pt idx="54">
                  <c:v>2.8922112096086185</c:v>
                </c:pt>
                <c:pt idx="55">
                  <c:v>3.0094649691454687</c:v>
                </c:pt>
                <c:pt idx="56">
                  <c:v>3.1147552954562183</c:v>
                </c:pt>
                <c:pt idx="57">
                  <c:v>3.8567282504633948</c:v>
                </c:pt>
                <c:pt idx="58">
                  <c:v>3.6292600085673326</c:v>
                </c:pt>
                <c:pt idx="59">
                  <c:v>3.4937663933489875</c:v>
                </c:pt>
                <c:pt idx="60">
                  <c:v>4.106979685547703</c:v>
                </c:pt>
                <c:pt idx="61">
                  <c:v>3.5863151449155701</c:v>
                </c:pt>
                <c:pt idx="62">
                  <c:v>3.5893537060734024</c:v>
                </c:pt>
                <c:pt idx="63">
                  <c:v>4.0937854121069739</c:v>
                </c:pt>
                <c:pt idx="64">
                  <c:v>3.4718992941245821</c:v>
                </c:pt>
                <c:pt idx="65">
                  <c:v>3.5539543463131649</c:v>
                </c:pt>
                <c:pt idx="66">
                  <c:v>3.5877940576352718</c:v>
                </c:pt>
                <c:pt idx="67">
                  <c:v>3.2301695120232647</c:v>
                </c:pt>
                <c:pt idx="68">
                  <c:v>4.1287157645323269</c:v>
                </c:pt>
                <c:pt idx="69">
                  <c:v>3.7359984215711988</c:v>
                </c:pt>
                <c:pt idx="70">
                  <c:v>3.4799774867944095</c:v>
                </c:pt>
                <c:pt idx="71">
                  <c:v>3.159966353961142</c:v>
                </c:pt>
                <c:pt idx="72">
                  <c:v>3.3879197874044338</c:v>
                </c:pt>
                <c:pt idx="73">
                  <c:v>3.2717873059725697</c:v>
                </c:pt>
                <c:pt idx="74">
                  <c:v>2.9215764916258937</c:v>
                </c:pt>
                <c:pt idx="75">
                  <c:v>3.0687954207867034</c:v>
                </c:pt>
                <c:pt idx="76">
                  <c:v>3.4601218902509281</c:v>
                </c:pt>
                <c:pt idx="77">
                  <c:v>2.8087829754704701</c:v>
                </c:pt>
                <c:pt idx="78">
                  <c:v>3.1527134456651318</c:v>
                </c:pt>
                <c:pt idx="79">
                  <c:v>2.473042237021962</c:v>
                </c:pt>
                <c:pt idx="80">
                  <c:v>2.963502270683668</c:v>
                </c:pt>
                <c:pt idx="81">
                  <c:v>2.9330676255712671</c:v>
                </c:pt>
                <c:pt idx="82">
                  <c:v>2.6767388992374652</c:v>
                </c:pt>
                <c:pt idx="83">
                  <c:v>3.0000769844845889</c:v>
                </c:pt>
                <c:pt idx="84">
                  <c:v>3.1366828943063232</c:v>
                </c:pt>
                <c:pt idx="85">
                  <c:v>3.5235955095694256</c:v>
                </c:pt>
                <c:pt idx="86">
                  <c:v>3.6150418000854661</c:v>
                </c:pt>
                <c:pt idx="87">
                  <c:v>3.555244172774775</c:v>
                </c:pt>
                <c:pt idx="88">
                  <c:v>3.9142248094312806</c:v>
                </c:pt>
                <c:pt idx="89">
                  <c:v>3.8974209748660926</c:v>
                </c:pt>
                <c:pt idx="90">
                  <c:v>4.060529370337874</c:v>
                </c:pt>
                <c:pt idx="91">
                  <c:v>3.7333287749658703</c:v>
                </c:pt>
                <c:pt idx="92">
                  <c:v>3.6202425811743608</c:v>
                </c:pt>
                <c:pt idx="93">
                  <c:v>3.7983814939240896</c:v>
                </c:pt>
                <c:pt idx="94">
                  <c:v>3.909036510360858</c:v>
                </c:pt>
                <c:pt idx="95">
                  <c:v>3.9297469808452319</c:v>
                </c:pt>
                <c:pt idx="96">
                  <c:v>3.9746462361209454</c:v>
                </c:pt>
                <c:pt idx="97">
                  <c:v>4.1577760501994545</c:v>
                </c:pt>
                <c:pt idx="98">
                  <c:v>4.3900544172548814</c:v>
                </c:pt>
                <c:pt idx="99">
                  <c:v>3.1484458735262595</c:v>
                </c:pt>
                <c:pt idx="100">
                  <c:v>3.1988122553650959</c:v>
                </c:pt>
                <c:pt idx="101">
                  <c:v>3.0452674897119345</c:v>
                </c:pt>
                <c:pt idx="102">
                  <c:v>3.204862550075978</c:v>
                </c:pt>
                <c:pt idx="103">
                  <c:v>3.1777277840269971</c:v>
                </c:pt>
                <c:pt idx="104">
                  <c:v>3.305543366973819</c:v>
                </c:pt>
                <c:pt idx="105">
                  <c:v>3.5237116429305528</c:v>
                </c:pt>
                <c:pt idx="106">
                  <c:v>3.5698078959310244</c:v>
                </c:pt>
                <c:pt idx="107">
                  <c:v>3.5431235431235435</c:v>
                </c:pt>
                <c:pt idx="108">
                  <c:v>3.4321372854914198</c:v>
                </c:pt>
                <c:pt idx="109">
                  <c:v>3.3955584164789179</c:v>
                </c:pt>
                <c:pt idx="110">
                  <c:v>3.3678756476683938</c:v>
                </c:pt>
                <c:pt idx="111">
                  <c:v>3.534777651083238</c:v>
                </c:pt>
                <c:pt idx="112">
                  <c:v>3.4908611888687635</c:v>
                </c:pt>
                <c:pt idx="113">
                  <c:v>3.4925864909390434</c:v>
                </c:pt>
                <c:pt idx="114">
                  <c:v>3.5067114093959724</c:v>
                </c:pt>
                <c:pt idx="115">
                  <c:v>3.5630645700903312</c:v>
                </c:pt>
                <c:pt idx="116">
                  <c:v>3.5353535353535368</c:v>
                </c:pt>
              </c:numCache>
            </c:numRef>
          </c:yVal>
          <c:smooth val="1"/>
        </c:ser>
        <c:ser>
          <c:idx val="3"/>
          <c:order val="3"/>
          <c:tx>
            <c:strRef>
              <c:f>DATA!$X$1</c:f>
              <c:strCache>
                <c:ptCount val="1"/>
                <c:pt idx="0">
                  <c:v>Alzheimer's disease</c:v>
                </c:pt>
              </c:strCache>
            </c:strRef>
          </c:tx>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DATA!$X$2:$X$305</c:f>
              <c:numCache>
                <c:formatCode>0.0</c:formatCode>
                <c:ptCount val="304"/>
                <c:pt idx="0">
                  <c:v>3.2216660249005278</c:v>
                </c:pt>
                <c:pt idx="1">
                  <c:v>3.2906390516419131</c:v>
                </c:pt>
                <c:pt idx="2">
                  <c:v>3.2635379061371843</c:v>
                </c:pt>
                <c:pt idx="3">
                  <c:v>2.967294780160278</c:v>
                </c:pt>
                <c:pt idx="4">
                  <c:v>2.8095303677179446</c:v>
                </c:pt>
                <c:pt idx="5">
                  <c:v>2.6948236632536973</c:v>
                </c:pt>
                <c:pt idx="6">
                  <c:v>2.416962153556697</c:v>
                </c:pt>
                <c:pt idx="7">
                  <c:v>2.2254025044722718</c:v>
                </c:pt>
                <c:pt idx="8">
                  <c:v>2.2546521504130954</c:v>
                </c:pt>
                <c:pt idx="9">
                  <c:v>2.0981252493019542</c:v>
                </c:pt>
                <c:pt idx="10">
                  <c:v>1.97597830298334</c:v>
                </c:pt>
                <c:pt idx="11">
                  <c:v>1.9686985172981877</c:v>
                </c:pt>
                <c:pt idx="12">
                  <c:v>2.0321761219305676</c:v>
                </c:pt>
                <c:pt idx="13">
                  <c:v>1.8583333333333336</c:v>
                </c:pt>
                <c:pt idx="14">
                  <c:v>1.7365010799136069</c:v>
                </c:pt>
                <c:pt idx="15">
                  <c:v>1.6297716576607983</c:v>
                </c:pt>
                <c:pt idx="16">
                  <c:v>1.5367171814293397</c:v>
                </c:pt>
                <c:pt idx="17">
                  <c:v>1.6702853105311344</c:v>
                </c:pt>
                <c:pt idx="18">
                  <c:v>1.6981555444064311</c:v>
                </c:pt>
                <c:pt idx="19">
                  <c:v>1.726009983873257</c:v>
                </c:pt>
                <c:pt idx="20">
                  <c:v>1.7538486423541395</c:v>
                </c:pt>
                <c:pt idx="21">
                  <c:v>1.8500234332729959</c:v>
                </c:pt>
                <c:pt idx="22">
                  <c:v>1.8546212497507426</c:v>
                </c:pt>
                <c:pt idx="23">
                  <c:v>1.7571962918632504</c:v>
                </c:pt>
                <c:pt idx="24">
                  <c:v>1.8449080649389229</c:v>
                </c:pt>
                <c:pt idx="25">
                  <c:v>1.8435716764965133</c:v>
                </c:pt>
                <c:pt idx="26">
                  <c:v>1.773010488087549</c:v>
                </c:pt>
                <c:pt idx="27">
                  <c:v>1.8965514691579353</c:v>
                </c:pt>
                <c:pt idx="28">
                  <c:v>1.7818320029299421</c:v>
                </c:pt>
                <c:pt idx="29">
                  <c:v>1.7923420993217347</c:v>
                </c:pt>
                <c:pt idx="30">
                  <c:v>1.8891593190378697</c:v>
                </c:pt>
                <c:pt idx="31">
                  <c:v>1.9389276796734682</c:v>
                </c:pt>
                <c:pt idx="32">
                  <c:v>2.0275991912616411</c:v>
                </c:pt>
                <c:pt idx="33">
                  <c:v>2.0699929216745376</c:v>
                </c:pt>
                <c:pt idx="34">
                  <c:v>2.0164225364169921</c:v>
                </c:pt>
                <c:pt idx="35">
                  <c:v>2.0421210822993978</c:v>
                </c:pt>
                <c:pt idx="36">
                  <c:v>1.9510539420476452</c:v>
                </c:pt>
                <c:pt idx="37">
                  <c:v>2.0025765260546615</c:v>
                </c:pt>
                <c:pt idx="38">
                  <c:v>2.1341193118877095</c:v>
                </c:pt>
                <c:pt idx="39">
                  <c:v>2.167828469700646</c:v>
                </c:pt>
                <c:pt idx="40">
                  <c:v>2.1449722481925337</c:v>
                </c:pt>
                <c:pt idx="41">
                  <c:v>2.1812614753351744</c:v>
                </c:pt>
                <c:pt idx="42">
                  <c:v>2.2178870005791609</c:v>
                </c:pt>
                <c:pt idx="43">
                  <c:v>2.1102944937751165</c:v>
                </c:pt>
                <c:pt idx="44">
                  <c:v>2.1438855808456365</c:v>
                </c:pt>
                <c:pt idx="45">
                  <c:v>2.0794610938806541</c:v>
                </c:pt>
                <c:pt idx="46">
                  <c:v>2.2464141699158136</c:v>
                </c:pt>
                <c:pt idx="47">
                  <c:v>2.2134687556610464</c:v>
                </c:pt>
                <c:pt idx="48">
                  <c:v>2.2458643056312266</c:v>
                </c:pt>
                <c:pt idx="49">
                  <c:v>2.160667117362348</c:v>
                </c:pt>
                <c:pt idx="50">
                  <c:v>2.1655937900577702</c:v>
                </c:pt>
                <c:pt idx="51">
                  <c:v>2.141296672393572</c:v>
                </c:pt>
                <c:pt idx="52">
                  <c:v>2.133272747190698</c:v>
                </c:pt>
                <c:pt idx="53">
                  <c:v>2.0901460006640247</c:v>
                </c:pt>
                <c:pt idx="54">
                  <c:v>2.1886051553620747</c:v>
                </c:pt>
                <c:pt idx="55">
                  <c:v>2.120205763659929</c:v>
                </c:pt>
                <c:pt idx="56">
                  <c:v>2.095067592468375</c:v>
                </c:pt>
                <c:pt idx="57">
                  <c:v>2.0304840510779059</c:v>
                </c:pt>
                <c:pt idx="58">
                  <c:v>2.0538378956737966</c:v>
                </c:pt>
                <c:pt idx="59">
                  <c:v>2.0849572325527386</c:v>
                </c:pt>
                <c:pt idx="60">
                  <c:v>2.0380743637589229</c:v>
                </c:pt>
                <c:pt idx="61">
                  <c:v>2.0480736580644896</c:v>
                </c:pt>
                <c:pt idx="62">
                  <c:v>2.0428702196995263</c:v>
                </c:pt>
                <c:pt idx="63">
                  <c:v>2.0002356147084921</c:v>
                </c:pt>
                <c:pt idx="64">
                  <c:v>2.0388543217260238</c:v>
                </c:pt>
                <c:pt idx="65">
                  <c:v>2.0219211150789382</c:v>
                </c:pt>
                <c:pt idx="66">
                  <c:v>2.003545078066721</c:v>
                </c:pt>
                <c:pt idx="67">
                  <c:v>2.0294073349888122</c:v>
                </c:pt>
                <c:pt idx="68">
                  <c:v>2.0185258807328403</c:v>
                </c:pt>
                <c:pt idx="69">
                  <c:v>1.9823894942352804</c:v>
                </c:pt>
                <c:pt idx="70">
                  <c:v>2.0200513426816786</c:v>
                </c:pt>
                <c:pt idx="71">
                  <c:v>2.0410430272045978</c:v>
                </c:pt>
                <c:pt idx="72">
                  <c:v>2.0222662150964941</c:v>
                </c:pt>
                <c:pt idx="73">
                  <c:v>1.9679675112475734</c:v>
                </c:pt>
                <c:pt idx="74">
                  <c:v>2.0191915123596309</c:v>
                </c:pt>
                <c:pt idx="75">
                  <c:v>2.1078049880830472</c:v>
                </c:pt>
                <c:pt idx="76">
                  <c:v>2.154088378150695</c:v>
                </c:pt>
                <c:pt idx="77">
                  <c:v>2.1265709105375494</c:v>
                </c:pt>
                <c:pt idx="78">
                  <c:v>2.1100456376370054</c:v>
                </c:pt>
                <c:pt idx="79">
                  <c:v>2.1610354786136852</c:v>
                </c:pt>
                <c:pt idx="80">
                  <c:v>2.1552383077595594</c:v>
                </c:pt>
                <c:pt idx="81">
                  <c:v>2.1934757165273435</c:v>
                </c:pt>
                <c:pt idx="82">
                  <c:v>2.2165713965764189</c:v>
                </c:pt>
                <c:pt idx="83">
                  <c:v>2.189958731782764</c:v>
                </c:pt>
                <c:pt idx="84">
                  <c:v>2.185680623951646</c:v>
                </c:pt>
                <c:pt idx="85">
                  <c:v>2.1581894772376899</c:v>
                </c:pt>
                <c:pt idx="86">
                  <c:v>2.1578377406421572</c:v>
                </c:pt>
                <c:pt idx="87">
                  <c:v>2.1561997066075311</c:v>
                </c:pt>
                <c:pt idx="88">
                  <c:v>2.1320708811694478</c:v>
                </c:pt>
                <c:pt idx="89">
                  <c:v>2.1747335308610856</c:v>
                </c:pt>
                <c:pt idx="90">
                  <c:v>2.1919987919864643</c:v>
                </c:pt>
                <c:pt idx="91">
                  <c:v>2.0756319705553907</c:v>
                </c:pt>
                <c:pt idx="92">
                  <c:v>2.0827991428497232</c:v>
                </c:pt>
                <c:pt idx="93">
                  <c:v>2.0112238280829025</c:v>
                </c:pt>
                <c:pt idx="94">
                  <c:v>2.1117310919859413</c:v>
                </c:pt>
                <c:pt idx="95">
                  <c:v>2.092094999384476</c:v>
                </c:pt>
                <c:pt idx="96">
                  <c:v>2.1054694438945454</c:v>
                </c:pt>
                <c:pt idx="97">
                  <c:v>2.1442305460797111</c:v>
                </c:pt>
                <c:pt idx="98">
                  <c:v>2.1405222694860186</c:v>
                </c:pt>
                <c:pt idx="99">
                  <c:v>2.2106109324758849</c:v>
                </c:pt>
                <c:pt idx="100">
                  <c:v>2.4429747604265084</c:v>
                </c:pt>
                <c:pt idx="101">
                  <c:v>2.6474622770919076</c:v>
                </c:pt>
                <c:pt idx="102">
                  <c:v>2.8733250448957044</c:v>
                </c:pt>
                <c:pt idx="103">
                  <c:v>3.1074240719910011</c:v>
                </c:pt>
                <c:pt idx="104">
                  <c:v>2.9837648091268094</c:v>
                </c:pt>
                <c:pt idx="105">
                  <c:v>3.0832476875642336</c:v>
                </c:pt>
                <c:pt idx="106">
                  <c:v>2.7832400544546969</c:v>
                </c:pt>
                <c:pt idx="107">
                  <c:v>2.6107226107226107</c:v>
                </c:pt>
                <c:pt idx="108">
                  <c:v>2.745709828393136</c:v>
                </c:pt>
                <c:pt idx="109">
                  <c:v>2.6552944962986795</c:v>
                </c:pt>
                <c:pt idx="110">
                  <c:v>2.4773316062176169</c:v>
                </c:pt>
                <c:pt idx="111">
                  <c:v>2.5574197752076886</c:v>
                </c:pt>
                <c:pt idx="112">
                  <c:v>2.3876173225753341</c:v>
                </c:pt>
                <c:pt idx="113">
                  <c:v>2.619439868204283</c:v>
                </c:pt>
                <c:pt idx="114">
                  <c:v>2.5335570469798649</c:v>
                </c:pt>
                <c:pt idx="115">
                  <c:v>2.5426564068250253</c:v>
                </c:pt>
                <c:pt idx="116">
                  <c:v>2.2727272727272729</c:v>
                </c:pt>
              </c:numCache>
            </c:numRef>
          </c:yVal>
          <c:smooth val="1"/>
        </c:ser>
        <c:ser>
          <c:idx val="4"/>
          <c:order val="4"/>
          <c:tx>
            <c:strRef>
              <c:f>DATA!$Y$1</c:f>
              <c:strCache>
                <c:ptCount val="1"/>
                <c:pt idx="0">
                  <c:v>Nondisclosed</c:v>
                </c:pt>
              </c:strCache>
            </c:strRef>
          </c:tx>
          <c:spPr>
            <a:ln w="41275">
              <a:solidFill>
                <a:srgbClr val="FF0000">
                  <a:alpha val="37000"/>
                </a:srgbClr>
              </a:solidFill>
            </a:ln>
          </c:spPr>
          <c:marker>
            <c:symbol val="none"/>
          </c:marker>
          <c:xVal>
            <c:numRef>
              <c:f>DATA!$O$2:$O$305</c:f>
              <c:numCache>
                <c:formatCode>General</c:formatCode>
                <c:ptCount val="30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DATA!$Y$2:$Y$305</c:f>
              <c:numCache>
                <c:formatCode>0.0</c:formatCode>
                <c:ptCount val="304"/>
                <c:pt idx="0">
                  <c:v>64.016172506738528</c:v>
                </c:pt>
                <c:pt idx="1">
                  <c:v>61.929418176863336</c:v>
                </c:pt>
                <c:pt idx="2">
                  <c:v>62.303249097472921</c:v>
                </c:pt>
                <c:pt idx="3">
                  <c:v>61.201357302721817</c:v>
                </c:pt>
                <c:pt idx="4">
                  <c:v>60.287839140614238</c:v>
                </c:pt>
                <c:pt idx="5">
                  <c:v>61.006825938566557</c:v>
                </c:pt>
                <c:pt idx="6">
                  <c:v>62.96403502424198</c:v>
                </c:pt>
                <c:pt idx="7">
                  <c:v>60.386404293381027</c:v>
                </c:pt>
                <c:pt idx="8">
                  <c:v>61.454713921704887</c:v>
                </c:pt>
                <c:pt idx="9">
                  <c:v>60.358994814519342</c:v>
                </c:pt>
                <c:pt idx="10">
                  <c:v>60.302208446338625</c:v>
                </c:pt>
                <c:pt idx="11">
                  <c:v>59.497528830313016</c:v>
                </c:pt>
                <c:pt idx="12">
                  <c:v>58.509737510584259</c:v>
                </c:pt>
                <c:pt idx="13">
                  <c:v>59.391666666666666</c:v>
                </c:pt>
                <c:pt idx="14">
                  <c:v>58.272138228941671</c:v>
                </c:pt>
                <c:pt idx="15">
                  <c:v>56.100749520655391</c:v>
                </c:pt>
                <c:pt idx="16">
                  <c:v>57.014539564715804</c:v>
                </c:pt>
                <c:pt idx="17">
                  <c:v>55.563903309612485</c:v>
                </c:pt>
                <c:pt idx="18">
                  <c:v>55.548154469242562</c:v>
                </c:pt>
                <c:pt idx="19">
                  <c:v>55.53241455393654</c:v>
                </c:pt>
                <c:pt idx="20">
                  <c:v>55.516683556109626</c:v>
                </c:pt>
                <c:pt idx="21">
                  <c:v>56.360848783708249</c:v>
                </c:pt>
                <c:pt idx="22">
                  <c:v>51.764275676303953</c:v>
                </c:pt>
                <c:pt idx="23">
                  <c:v>51.135785903012497</c:v>
                </c:pt>
                <c:pt idx="24">
                  <c:v>51.731041830359374</c:v>
                </c:pt>
                <c:pt idx="25">
                  <c:v>50.842780534220879</c:v>
                </c:pt>
                <c:pt idx="26">
                  <c:v>49.160118540611585</c:v>
                </c:pt>
                <c:pt idx="27">
                  <c:v>50.143979233812196</c:v>
                </c:pt>
                <c:pt idx="28">
                  <c:v>47.806381197810524</c:v>
                </c:pt>
                <c:pt idx="29">
                  <c:v>46.893048900640657</c:v>
                </c:pt>
                <c:pt idx="30">
                  <c:v>48.116346660307769</c:v>
                </c:pt>
                <c:pt idx="31">
                  <c:v>46.720355907111546</c:v>
                </c:pt>
                <c:pt idx="32">
                  <c:v>43.101118516115932</c:v>
                </c:pt>
                <c:pt idx="33">
                  <c:v>43.448496978364922</c:v>
                </c:pt>
                <c:pt idx="34">
                  <c:v>43.27366733696654</c:v>
                </c:pt>
                <c:pt idx="35">
                  <c:v>41.385668534351034</c:v>
                </c:pt>
                <c:pt idx="36">
                  <c:v>39.86018859706229</c:v>
                </c:pt>
                <c:pt idx="37">
                  <c:v>39.192916429511811</c:v>
                </c:pt>
                <c:pt idx="38">
                  <c:v>38.9753141440587</c:v>
                </c:pt>
                <c:pt idx="39">
                  <c:v>37.739893984370454</c:v>
                </c:pt>
                <c:pt idx="40">
                  <c:v>36.861666985668393</c:v>
                </c:pt>
                <c:pt idx="41">
                  <c:v>36.833650323559027</c:v>
                </c:pt>
                <c:pt idx="42">
                  <c:v>35.680538524506495</c:v>
                </c:pt>
                <c:pt idx="43">
                  <c:v>34.348742073996775</c:v>
                </c:pt>
                <c:pt idx="44">
                  <c:v>33.736468612427956</c:v>
                </c:pt>
                <c:pt idx="45">
                  <c:v>35.090622725821156</c:v>
                </c:pt>
                <c:pt idx="46">
                  <c:v>33.429855364006663</c:v>
                </c:pt>
                <c:pt idx="47">
                  <c:v>32.369255733930586</c:v>
                </c:pt>
                <c:pt idx="48">
                  <c:v>31.468642154794484</c:v>
                </c:pt>
                <c:pt idx="49">
                  <c:v>30.407165077967058</c:v>
                </c:pt>
                <c:pt idx="50">
                  <c:v>28.801871180301891</c:v>
                </c:pt>
                <c:pt idx="51">
                  <c:v>28.649817635308384</c:v>
                </c:pt>
                <c:pt idx="52">
                  <c:v>28.215211681697866</c:v>
                </c:pt>
                <c:pt idx="53">
                  <c:v>28.197951554408373</c:v>
                </c:pt>
                <c:pt idx="54">
                  <c:v>26.918060234310133</c:v>
                </c:pt>
                <c:pt idx="55">
                  <c:v>27.318390494826023</c:v>
                </c:pt>
                <c:pt idx="56">
                  <c:v>26.917229273144688</c:v>
                </c:pt>
                <c:pt idx="57">
                  <c:v>26.490767508071194</c:v>
                </c:pt>
                <c:pt idx="58">
                  <c:v>25.832436798140883</c:v>
                </c:pt>
                <c:pt idx="59">
                  <c:v>25.117044936800564</c:v>
                </c:pt>
                <c:pt idx="60">
                  <c:v>24.906134178844241</c:v>
                </c:pt>
                <c:pt idx="61">
                  <c:v>24.793318014230575</c:v>
                </c:pt>
                <c:pt idx="62">
                  <c:v>24.73653668643777</c:v>
                </c:pt>
                <c:pt idx="63">
                  <c:v>24.73738065022507</c:v>
                </c:pt>
                <c:pt idx="64">
                  <c:v>25.129406144933885</c:v>
                </c:pt>
                <c:pt idx="65">
                  <c:v>24.933210960853298</c:v>
                </c:pt>
                <c:pt idx="66">
                  <c:v>24.672983750199489</c:v>
                </c:pt>
                <c:pt idx="67">
                  <c:v>24.618826662816222</c:v>
                </c:pt>
                <c:pt idx="68">
                  <c:v>22.321918564341427</c:v>
                </c:pt>
                <c:pt idx="69">
                  <c:v>24.807470345005211</c:v>
                </c:pt>
                <c:pt idx="70">
                  <c:v>23.920621948062543</c:v>
                </c:pt>
                <c:pt idx="71">
                  <c:v>23.659820282005082</c:v>
                </c:pt>
                <c:pt idx="72">
                  <c:v>23.409505955777803</c:v>
                </c:pt>
                <c:pt idx="73">
                  <c:v>25.599525002136726</c:v>
                </c:pt>
                <c:pt idx="74">
                  <c:v>25.464324284988336</c:v>
                </c:pt>
                <c:pt idx="75">
                  <c:v>24.383839583770332</c:v>
                </c:pt>
                <c:pt idx="76">
                  <c:v>22.161837036501556</c:v>
                </c:pt>
                <c:pt idx="77">
                  <c:v>24.435206400337528</c:v>
                </c:pt>
                <c:pt idx="78">
                  <c:v>24.454507335197224</c:v>
                </c:pt>
                <c:pt idx="79">
                  <c:v>23.807645416106954</c:v>
                </c:pt>
                <c:pt idx="80">
                  <c:v>21.715954398453757</c:v>
                </c:pt>
                <c:pt idx="81">
                  <c:v>21.709714220040325</c:v>
                </c:pt>
                <c:pt idx="82">
                  <c:v>21.325109429470039</c:v>
                </c:pt>
                <c:pt idx="83">
                  <c:v>21.301801852177192</c:v>
                </c:pt>
                <c:pt idx="84">
                  <c:v>21.643111970713626</c:v>
                </c:pt>
                <c:pt idx="85">
                  <c:v>22.059693014135359</c:v>
                </c:pt>
                <c:pt idx="86">
                  <c:v>22.597116956547989</c:v>
                </c:pt>
                <c:pt idx="87">
                  <c:v>23.133948970398084</c:v>
                </c:pt>
                <c:pt idx="88">
                  <c:v>23.436113324393588</c:v>
                </c:pt>
                <c:pt idx="89">
                  <c:v>23.862274226760764</c:v>
                </c:pt>
                <c:pt idx="90">
                  <c:v>23.880988359299625</c:v>
                </c:pt>
                <c:pt idx="91">
                  <c:v>28.114744528626485</c:v>
                </c:pt>
                <c:pt idx="92">
                  <c:v>28.242767880744079</c:v>
                </c:pt>
                <c:pt idx="93">
                  <c:v>28.848766611174238</c:v>
                </c:pt>
                <c:pt idx="94">
                  <c:v>25.864583427978715</c:v>
                </c:pt>
                <c:pt idx="95">
                  <c:v>26.115407151186652</c:v>
                </c:pt>
                <c:pt idx="96">
                  <c:v>25.986136467803401</c:v>
                </c:pt>
                <c:pt idx="97">
                  <c:v>25.101124761266057</c:v>
                </c:pt>
                <c:pt idx="98">
                  <c:v>25.410667921051783</c:v>
                </c:pt>
                <c:pt idx="99">
                  <c:v>23.780814576634512</c:v>
                </c:pt>
                <c:pt idx="100">
                  <c:v>24.429747604265071</c:v>
                </c:pt>
                <c:pt idx="101">
                  <c:v>25.116598079561037</c:v>
                </c:pt>
                <c:pt idx="102">
                  <c:v>25.390247271722604</c:v>
                </c:pt>
                <c:pt idx="103">
                  <c:v>25.970191226096734</c:v>
                </c:pt>
                <c:pt idx="104">
                  <c:v>26.488225830042424</c:v>
                </c:pt>
                <c:pt idx="105">
                  <c:v>27.338129496402896</c:v>
                </c:pt>
                <c:pt idx="106">
                  <c:v>28.286189683860226</c:v>
                </c:pt>
                <c:pt idx="107">
                  <c:v>28.74902874902876</c:v>
                </c:pt>
                <c:pt idx="108">
                  <c:v>29.360374414976594</c:v>
                </c:pt>
                <c:pt idx="109">
                  <c:v>29.739298358545231</c:v>
                </c:pt>
                <c:pt idx="110">
                  <c:v>30.34326424870466</c:v>
                </c:pt>
                <c:pt idx="111">
                  <c:v>31.161426942498771</c:v>
                </c:pt>
                <c:pt idx="112">
                  <c:v>31.796476206158395</c:v>
                </c:pt>
                <c:pt idx="113">
                  <c:v>32.092257001647454</c:v>
                </c:pt>
                <c:pt idx="114">
                  <c:v>32.097315436241622</c:v>
                </c:pt>
                <c:pt idx="115">
                  <c:v>31.967213114754102</c:v>
                </c:pt>
                <c:pt idx="116">
                  <c:v>32.121212121212118</c:v>
                </c:pt>
              </c:numCache>
            </c:numRef>
          </c:yVal>
          <c:smooth val="1"/>
        </c:ser>
        <c:dLbls>
          <c:showLegendKey val="0"/>
          <c:showVal val="0"/>
          <c:showCatName val="0"/>
          <c:showSerName val="0"/>
          <c:showPercent val="0"/>
          <c:showBubbleSize val="0"/>
        </c:dLbls>
        <c:axId val="154389888"/>
        <c:axId val="221786624"/>
      </c:scatterChart>
      <c:valAx>
        <c:axId val="154389888"/>
        <c:scaling>
          <c:orientation val="minMax"/>
          <c:max val="2020"/>
          <c:min val="1890"/>
        </c:scaling>
        <c:delete val="0"/>
        <c:axPos val="b"/>
        <c:numFmt formatCode="General" sourceLinked="1"/>
        <c:majorTickMark val="out"/>
        <c:minorTickMark val="none"/>
        <c:tickLblPos val="nextTo"/>
        <c:crossAx val="221786624"/>
        <c:crosses val="autoZero"/>
        <c:crossBetween val="midCat"/>
        <c:majorUnit val="30"/>
      </c:valAx>
      <c:valAx>
        <c:axId val="221786624"/>
        <c:scaling>
          <c:orientation val="minMax"/>
        </c:scaling>
        <c:delete val="0"/>
        <c:axPos val="l"/>
        <c:title>
          <c:tx>
            <c:rich>
              <a:bodyPr rot="-5400000" vert="horz"/>
              <a:lstStyle/>
              <a:p>
                <a:pPr>
                  <a:defRPr/>
                </a:pPr>
                <a:r>
                  <a:rPr lang="en-US"/>
                  <a:t>"Market Share"</a:t>
                </a:r>
              </a:p>
              <a:p>
                <a:pPr>
                  <a:defRPr/>
                </a:pPr>
                <a:r>
                  <a:rPr lang="en-US" sz="1200" b="0"/>
                  <a:t>%</a:t>
                </a:r>
                <a:endParaRPr lang="en-US" sz="1200" b="0" baseline="30000"/>
              </a:p>
            </c:rich>
          </c:tx>
          <c:layout/>
          <c:overlay val="0"/>
        </c:title>
        <c:numFmt formatCode="0" sourceLinked="0"/>
        <c:majorTickMark val="out"/>
        <c:minorTickMark val="none"/>
        <c:tickLblPos val="nextTo"/>
        <c:crossAx val="154389888"/>
        <c:crosses val="autoZero"/>
        <c:crossBetween val="midCat"/>
      </c:valAx>
    </c:plotArea>
    <c:legend>
      <c:legendPos val="r"/>
      <c:layout>
        <c:manualLayout>
          <c:xMode val="edge"/>
          <c:yMode val="edge"/>
          <c:x val="0.66326939395733431"/>
          <c:y val="0.26292906095071455"/>
          <c:w val="0.33673060604266575"/>
          <c:h val="0.37883858267716536"/>
        </c:manualLayout>
      </c:layout>
      <c:overlay val="0"/>
      <c:txPr>
        <a:bodyPr/>
        <a:lstStyle/>
        <a:p>
          <a:pPr>
            <a:defRPr sz="1000"/>
          </a:pPr>
          <a:endParaRPr lang="he-IL"/>
        </a:p>
      </c:txPr>
    </c:legend>
    <c:plotVisOnly val="1"/>
    <c:dispBlanksAs val="span"/>
    <c:showDLblsOverMax val="0"/>
  </c:chart>
  <c:spPr>
    <a:ln>
      <a:noFill/>
    </a:ln>
  </c:spPr>
  <c:txPr>
    <a:bodyPr/>
    <a:lstStyle/>
    <a:p>
      <a:pPr>
        <a:defRPr sz="1400">
          <a:latin typeface="Times New Roman" pitchFamily="18" charset="0"/>
          <a:cs typeface="Times New Roman" pitchFamily="18" charset="0"/>
        </a:defRPr>
      </a:pPr>
      <a:endParaRPr lang="he-I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58573928258969"/>
          <c:y val="5.1400554097404488E-2"/>
          <c:w val="0.54335739282589679"/>
          <c:h val="0.83588363954505684"/>
        </c:manualLayout>
      </c:layout>
      <c:scatterChart>
        <c:scatterStyle val="smoothMarker"/>
        <c:varyColors val="0"/>
        <c:ser>
          <c:idx val="0"/>
          <c:order val="0"/>
          <c:tx>
            <c:strRef>
              <c:f>Cum!$B$1</c:f>
              <c:strCache>
                <c:ptCount val="1"/>
                <c:pt idx="0">
                  <c:v>Heart Attack+ Stroke</c:v>
                </c:pt>
              </c:strCache>
            </c:strRef>
          </c:tx>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Cum!$B$2:$B$168</c:f>
              <c:numCache>
                <c:formatCode>0.00</c:formatCode>
                <c:ptCount val="167"/>
                <c:pt idx="0" formatCode="0.0">
                  <c:v>0.18618632642400001</c:v>
                </c:pt>
                <c:pt idx="1">
                  <c:v>0.37830860059920002</c:v>
                </c:pt>
                <c:pt idx="2">
                  <c:v>0.57629127656400003</c:v>
                </c:pt>
                <c:pt idx="3">
                  <c:v>0.78450513721199999</c:v>
                </c:pt>
                <c:pt idx="4">
                  <c:v>1.0094758551335998</c:v>
                </c:pt>
                <c:pt idx="5">
                  <c:v>1.2350179042295999</c:v>
                </c:pt>
                <c:pt idx="6">
                  <c:v>1.4519758312439999</c:v>
                </c:pt>
                <c:pt idx="7">
                  <c:v>1.6889812043375998</c:v>
                </c:pt>
                <c:pt idx="8">
                  <c:v>1.9094076748079998</c:v>
                </c:pt>
                <c:pt idx="9">
                  <c:v>2.1346154298599997</c:v>
                </c:pt>
                <c:pt idx="10">
                  <c:v>2.3695214091719996</c:v>
                </c:pt>
                <c:pt idx="11">
                  <c:v>2.6018559690201997</c:v>
                </c:pt>
                <c:pt idx="12">
                  <c:v>2.8398936521453995</c:v>
                </c:pt>
                <c:pt idx="13">
                  <c:v>3.0766659173384996</c:v>
                </c:pt>
                <c:pt idx="14">
                  <c:v>3.3227896211616996</c:v>
                </c:pt>
                <c:pt idx="15">
                  <c:v>3.5789286637976994</c:v>
                </c:pt>
                <c:pt idx="16">
                  <c:v>3.8421494794490991</c:v>
                </c:pt>
                <c:pt idx="17">
                  <c:v>4.1053702951004993</c:v>
                </c:pt>
                <c:pt idx="18">
                  <c:v>4.3685911107518995</c:v>
                </c:pt>
                <c:pt idx="19">
                  <c:v>4.6318119264032998</c:v>
                </c:pt>
                <c:pt idx="20">
                  <c:v>4.8950327420547</c:v>
                </c:pt>
                <c:pt idx="21">
                  <c:v>5.1594258326024995</c:v>
                </c:pt>
                <c:pt idx="22">
                  <c:v>5.4408417191648999</c:v>
                </c:pt>
                <c:pt idx="23">
                  <c:v>5.7406830219455998</c:v>
                </c:pt>
                <c:pt idx="24">
                  <c:v>6.0487706709877997</c:v>
                </c:pt>
                <c:pt idx="25">
                  <c:v>6.3631516077993</c:v>
                </c:pt>
                <c:pt idx="26">
                  <c:v>6.7003928262901002</c:v>
                </c:pt>
                <c:pt idx="27">
                  <c:v>7.0349417025387</c:v>
                </c:pt>
                <c:pt idx="28">
                  <c:v>7.3938816231189</c:v>
                </c:pt>
                <c:pt idx="29">
                  <c:v>7.7607648593249001</c:v>
                </c:pt>
                <c:pt idx="30">
                  <c:v>8.1343152152929008</c:v>
                </c:pt>
                <c:pt idx="31">
                  <c:v>8.5068598684299008</c:v>
                </c:pt>
                <c:pt idx="32">
                  <c:v>8.8963443289379001</c:v>
                </c:pt>
                <c:pt idx="33">
                  <c:v>9.2892507875454005</c:v>
                </c:pt>
                <c:pt idx="34">
                  <c:v>9.7023241432614</c:v>
                </c:pt>
                <c:pt idx="35">
                  <c:v>10.125084531272901</c:v>
                </c:pt>
                <c:pt idx="36">
                  <c:v>10.5848858638889</c:v>
                </c:pt>
                <c:pt idx="37">
                  <c:v>11.0453024683269</c:v>
                </c:pt>
                <c:pt idx="38">
                  <c:v>11.508905940406901</c:v>
                </c:pt>
                <c:pt idx="39">
                  <c:v>11.985803944965401</c:v>
                </c:pt>
                <c:pt idx="40">
                  <c:v>12.4925229025114</c:v>
                </c:pt>
                <c:pt idx="41">
                  <c:v>13.000956886196199</c:v>
                </c:pt>
                <c:pt idx="42">
                  <c:v>13.524544623176199</c:v>
                </c:pt>
                <c:pt idx="43">
                  <c:v>14.093297578250999</c:v>
                </c:pt>
                <c:pt idx="44">
                  <c:v>14.663939974559598</c:v>
                </c:pt>
                <c:pt idx="45">
                  <c:v>15.256151351222599</c:v>
                </c:pt>
                <c:pt idx="46">
                  <c:v>15.825337447179399</c:v>
                </c:pt>
                <c:pt idx="47">
                  <c:v>16.425844343041899</c:v>
                </c:pt>
                <c:pt idx="48">
                  <c:v>17.0341077523147</c:v>
                </c:pt>
                <c:pt idx="49">
                  <c:v>17.7060030612394</c:v>
                </c:pt>
                <c:pt idx="50">
                  <c:v>18.401345103049401</c:v>
                </c:pt>
                <c:pt idx="51">
                  <c:v>19.114329831197601</c:v>
                </c:pt>
                <c:pt idx="52">
                  <c:v>19.841521548133201</c:v>
                </c:pt>
                <c:pt idx="53">
                  <c:v>20.5885554250479</c:v>
                </c:pt>
                <c:pt idx="54">
                  <c:v>21.322517190628702</c:v>
                </c:pt>
                <c:pt idx="55">
                  <c:v>22.085985669285702</c:v>
                </c:pt>
                <c:pt idx="56">
                  <c:v>22.870621423627099</c:v>
                </c:pt>
                <c:pt idx="57">
                  <c:v>23.68951812509</c:v>
                </c:pt>
                <c:pt idx="58">
                  <c:v>24.519569961778799</c:v>
                </c:pt>
                <c:pt idx="59">
                  <c:v>25.3520544920856</c:v>
                </c:pt>
                <c:pt idx="60">
                  <c:v>26.207426036835599</c:v>
                </c:pt>
                <c:pt idx="61">
                  <c:v>27.073647379662301</c:v>
                </c:pt>
                <c:pt idx="62">
                  <c:v>27.951256490090699</c:v>
                </c:pt>
                <c:pt idx="63">
                  <c:v>28.850510307137299</c:v>
                </c:pt>
                <c:pt idx="64">
                  <c:v>29.7378623241665</c:v>
                </c:pt>
                <c:pt idx="65">
                  <c:v>30.640453894975998</c:v>
                </c:pt>
                <c:pt idx="66">
                  <c:v>31.563033106534398</c:v>
                </c:pt>
                <c:pt idx="67">
                  <c:v>32.479936977908295</c:v>
                </c:pt>
                <c:pt idx="68">
                  <c:v>33.431428850869295</c:v>
                </c:pt>
                <c:pt idx="69">
                  <c:v>34.375297190099296</c:v>
                </c:pt>
                <c:pt idx="70">
                  <c:v>35.317997314813297</c:v>
                </c:pt>
                <c:pt idx="71">
                  <c:v>36.264533485322801</c:v>
                </c:pt>
                <c:pt idx="72">
                  <c:v>37.227219753358604</c:v>
                </c:pt>
                <c:pt idx="73">
                  <c:v>38.193354517619802</c:v>
                </c:pt>
                <c:pt idx="74">
                  <c:v>39.135356074343001</c:v>
                </c:pt>
                <c:pt idx="75">
                  <c:v>40.043219281080503</c:v>
                </c:pt>
                <c:pt idx="76">
                  <c:v>40.954207471840107</c:v>
                </c:pt>
                <c:pt idx="77">
                  <c:v>41.854125055528804</c:v>
                </c:pt>
                <c:pt idx="78">
                  <c:v>42.758503978548006</c:v>
                </c:pt>
                <c:pt idx="79">
                  <c:v>43.659837895290003</c:v>
                </c:pt>
                <c:pt idx="80">
                  <c:v>44.591167699645005</c:v>
                </c:pt>
                <c:pt idx="81">
                  <c:v>45.505759022421408</c:v>
                </c:pt>
                <c:pt idx="82">
                  <c:v>46.41650771556121</c:v>
                </c:pt>
                <c:pt idx="83">
                  <c:v>47.340193211170607</c:v>
                </c:pt>
                <c:pt idx="84">
                  <c:v>48.25782697388621</c:v>
                </c:pt>
                <c:pt idx="85">
                  <c:v>49.180773500562211</c:v>
                </c:pt>
                <c:pt idx="86">
                  <c:v>50.094819921306012</c:v>
                </c:pt>
                <c:pt idx="87">
                  <c:v>51.003999732471613</c:v>
                </c:pt>
                <c:pt idx="88">
                  <c:v>51.918817319924614</c:v>
                </c:pt>
                <c:pt idx="89">
                  <c:v>52.797073539995218</c:v>
                </c:pt>
                <c:pt idx="90">
                  <c:v>53.661091638797217</c:v>
                </c:pt>
                <c:pt idx="91">
                  <c:v>54.524882768353613</c:v>
                </c:pt>
                <c:pt idx="92">
                  <c:v>55.387124968842414</c:v>
                </c:pt>
                <c:pt idx="93">
                  <c:v>56.283167360573813</c:v>
                </c:pt>
                <c:pt idx="94">
                  <c:v>57.173792883026216</c:v>
                </c:pt>
                <c:pt idx="95">
                  <c:v>58.077137434442214</c:v>
                </c:pt>
                <c:pt idx="96">
                  <c:v>58.980628425899816</c:v>
                </c:pt>
                <c:pt idx="97">
                  <c:v>59.880466710879119</c:v>
                </c:pt>
                <c:pt idx="98">
                  <c:v>60.778772914918321</c:v>
                </c:pt>
                <c:pt idx="99">
                  <c:v>61.691385370477022</c:v>
                </c:pt>
                <c:pt idx="100">
                  <c:v>62.587714141087019</c:v>
                </c:pt>
                <c:pt idx="101">
                  <c:v>63.462625135953822</c:v>
                </c:pt>
                <c:pt idx="102">
                  <c:v>64.32844899253702</c:v>
                </c:pt>
                <c:pt idx="103">
                  <c:v>65.170950650737424</c:v>
                </c:pt>
                <c:pt idx="104">
                  <c:v>65.968485157543824</c:v>
                </c:pt>
                <c:pt idx="105">
                  <c:v>66.749866853399823</c:v>
                </c:pt>
                <c:pt idx="106">
                  <c:v>67.495300514655426</c:v>
                </c:pt>
                <c:pt idx="107">
                  <c:v>68.21541459702182</c:v>
                </c:pt>
                <c:pt idx="108">
                  <c:v>68.933583558890618</c:v>
                </c:pt>
                <c:pt idx="109">
                  <c:v>69.623643268064612</c:v>
                </c:pt>
                <c:pt idx="110">
                  <c:v>70.306897143658617</c:v>
                </c:pt>
                <c:pt idx="111">
                  <c:v>70.980533125278612</c:v>
                </c:pt>
                <c:pt idx="112">
                  <c:v>71.645946238478615</c:v>
                </c:pt>
                <c:pt idx="113">
                  <c:v>72.315672568348617</c:v>
                </c:pt>
                <c:pt idx="114">
                  <c:v>72.976324389848614</c:v>
                </c:pt>
                <c:pt idx="115">
                  <c:v>73.655336622238607</c:v>
                </c:pt>
                <c:pt idx="116">
                  <c:v>74.343155505098608</c:v>
                </c:pt>
              </c:numCache>
            </c:numRef>
          </c:yVal>
          <c:smooth val="1"/>
        </c:ser>
        <c:ser>
          <c:idx val="1"/>
          <c:order val="1"/>
          <c:tx>
            <c:strRef>
              <c:f>Cum!$C$1</c:f>
              <c:strCache>
                <c:ptCount val="1"/>
                <c:pt idx="0">
                  <c:v>Cancer</c:v>
                </c:pt>
              </c:strCache>
            </c:strRef>
          </c:tx>
          <c:spPr>
            <a:ln>
              <a:solidFill>
                <a:srgbClr val="00B050"/>
              </a:solidFill>
            </a:ln>
          </c:spPr>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Cum!$C$2:$C$168</c:f>
              <c:numCache>
                <c:formatCode>0.00</c:formatCode>
                <c:ptCount val="167"/>
                <c:pt idx="0" formatCode="0.0">
                  <c:v>4.8775787519999995E-2</c:v>
                </c:pt>
                <c:pt idx="1">
                  <c:v>0.10044415125119999</c:v>
                </c:pt>
                <c:pt idx="2">
                  <c:v>0.15309658372799997</c:v>
                </c:pt>
                <c:pt idx="3">
                  <c:v>0.20980853020799994</c:v>
                </c:pt>
                <c:pt idx="4">
                  <c:v>0.26888090013599997</c:v>
                </c:pt>
                <c:pt idx="5">
                  <c:v>0.33069862382399995</c:v>
                </c:pt>
                <c:pt idx="6">
                  <c:v>0.39017324543039994</c:v>
                </c:pt>
                <c:pt idx="7">
                  <c:v>0.45259369411679995</c:v>
                </c:pt>
                <c:pt idx="8">
                  <c:v>0.51624673385279995</c:v>
                </c:pt>
                <c:pt idx="9">
                  <c:v>0.58331061262079997</c:v>
                </c:pt>
                <c:pt idx="10">
                  <c:v>0.65358872657279998</c:v>
                </c:pt>
                <c:pt idx="11">
                  <c:v>0.72304571424699993</c:v>
                </c:pt>
                <c:pt idx="12">
                  <c:v>0.79618578448099986</c:v>
                </c:pt>
                <c:pt idx="13">
                  <c:v>0.8718334149964998</c:v>
                </c:pt>
                <c:pt idx="14">
                  <c:v>0.94875929065529974</c:v>
                </c:pt>
                <c:pt idx="15">
                  <c:v>1.0287531789707998</c:v>
                </c:pt>
                <c:pt idx="16">
                  <c:v>1.1101616786567998</c:v>
                </c:pt>
                <c:pt idx="17">
                  <c:v>1.1977593647855123</c:v>
                </c:pt>
                <c:pt idx="18">
                  <c:v>1.2853570509142247</c:v>
                </c:pt>
                <c:pt idx="19">
                  <c:v>1.3729547370429371</c:v>
                </c:pt>
                <c:pt idx="20">
                  <c:v>1.4605524231716496</c:v>
                </c:pt>
                <c:pt idx="21">
                  <c:v>1.5526698202451497</c:v>
                </c:pt>
                <c:pt idx="22">
                  <c:v>1.6470224045379496</c:v>
                </c:pt>
                <c:pt idx="23">
                  <c:v>1.7453018675183496</c:v>
                </c:pt>
                <c:pt idx="24">
                  <c:v>1.8473580180255496</c:v>
                </c:pt>
                <c:pt idx="25">
                  <c:v>1.9528011320855496</c:v>
                </c:pt>
                <c:pt idx="26">
                  <c:v>2.0628494910687496</c:v>
                </c:pt>
                <c:pt idx="27">
                  <c:v>2.1752314706695497</c:v>
                </c:pt>
                <c:pt idx="28">
                  <c:v>2.2898479217857499</c:v>
                </c:pt>
                <c:pt idx="29">
                  <c:v>2.4062300874431499</c:v>
                </c:pt>
                <c:pt idx="30">
                  <c:v>2.5262294432191501</c:v>
                </c:pt>
                <c:pt idx="31">
                  <c:v>2.6490872735341502</c:v>
                </c:pt>
                <c:pt idx="32">
                  <c:v>2.7769571718331503</c:v>
                </c:pt>
                <c:pt idx="33">
                  <c:v>2.9057438771056501</c:v>
                </c:pt>
                <c:pt idx="34">
                  <c:v>3.0406456728336502</c:v>
                </c:pt>
                <c:pt idx="35">
                  <c:v>3.1787993242466501</c:v>
                </c:pt>
                <c:pt idx="36">
                  <c:v>3.3220372114206502</c:v>
                </c:pt>
                <c:pt idx="37">
                  <c:v>3.4675682191226502</c:v>
                </c:pt>
                <c:pt idx="38">
                  <c:v>3.6173658539426503</c:v>
                </c:pt>
                <c:pt idx="39">
                  <c:v>3.7716061939801504</c:v>
                </c:pt>
                <c:pt idx="40">
                  <c:v>3.9306001704871503</c:v>
                </c:pt>
                <c:pt idx="41">
                  <c:v>4.0916310814590506</c:v>
                </c:pt>
                <c:pt idx="42">
                  <c:v>4.257547195515051</c:v>
                </c:pt>
                <c:pt idx="43">
                  <c:v>4.4289729770761515</c:v>
                </c:pt>
                <c:pt idx="44">
                  <c:v>4.6090728071289515</c:v>
                </c:pt>
                <c:pt idx="45">
                  <c:v>4.7990113530189511</c:v>
                </c:pt>
                <c:pt idx="46">
                  <c:v>4.9857710513389515</c:v>
                </c:pt>
                <c:pt idx="47">
                  <c:v>5.1783699903028513</c:v>
                </c:pt>
                <c:pt idx="48">
                  <c:v>5.3773387922206517</c:v>
                </c:pt>
                <c:pt idx="49">
                  <c:v>5.584719421259452</c:v>
                </c:pt>
                <c:pt idx="50">
                  <c:v>5.7962728868634521</c:v>
                </c:pt>
                <c:pt idx="51">
                  <c:v>6.0129733900576525</c:v>
                </c:pt>
                <c:pt idx="52">
                  <c:v>6.2378473068398526</c:v>
                </c:pt>
                <c:pt idx="53">
                  <c:v>6.4691291229126522</c:v>
                </c:pt>
                <c:pt idx="54">
                  <c:v>6.7057651571654517</c:v>
                </c:pt>
                <c:pt idx="55">
                  <c:v>6.9479655298879512</c:v>
                </c:pt>
                <c:pt idx="56">
                  <c:v>7.1964531332555515</c:v>
                </c:pt>
                <c:pt idx="57">
                  <c:v>7.4504461406389515</c:v>
                </c:pt>
                <c:pt idx="58">
                  <c:v>7.7054725316517514</c:v>
                </c:pt>
                <c:pt idx="59">
                  <c:v>7.9654915547946512</c:v>
                </c:pt>
                <c:pt idx="60">
                  <c:v>8.2330417318946516</c:v>
                </c:pt>
                <c:pt idx="61">
                  <c:v>8.5054280949945511</c:v>
                </c:pt>
                <c:pt idx="62">
                  <c:v>8.781395381869352</c:v>
                </c:pt>
                <c:pt idx="63">
                  <c:v>9.0637409395235515</c:v>
                </c:pt>
                <c:pt idx="64">
                  <c:v>9.349892132754551</c:v>
                </c:pt>
                <c:pt idx="65">
                  <c:v>9.6440616254235518</c:v>
                </c:pt>
                <c:pt idx="66">
                  <c:v>9.9448100543803513</c:v>
                </c:pt>
                <c:pt idx="67">
                  <c:v>10.253581402982851</c:v>
                </c:pt>
                <c:pt idx="68">
                  <c:v>10.570679215911252</c:v>
                </c:pt>
                <c:pt idx="69">
                  <c:v>10.892799389554852</c:v>
                </c:pt>
                <c:pt idx="70">
                  <c:v>11.223628405082852</c:v>
                </c:pt>
                <c:pt idx="71">
                  <c:v>11.558872812053753</c:v>
                </c:pt>
                <c:pt idx="72">
                  <c:v>11.902080548725554</c:v>
                </c:pt>
                <c:pt idx="73">
                  <c:v>12.251242829717254</c:v>
                </c:pt>
                <c:pt idx="74">
                  <c:v>12.610444686861255</c:v>
                </c:pt>
                <c:pt idx="75">
                  <c:v>12.975094121614756</c:v>
                </c:pt>
                <c:pt idx="76">
                  <c:v>13.351740169010355</c:v>
                </c:pt>
                <c:pt idx="77">
                  <c:v>13.738140497698355</c:v>
                </c:pt>
                <c:pt idx="78">
                  <c:v>14.134638322878756</c:v>
                </c:pt>
                <c:pt idx="79">
                  <c:v>14.537323823990356</c:v>
                </c:pt>
                <c:pt idx="80">
                  <c:v>14.953941559385356</c:v>
                </c:pt>
                <c:pt idx="81">
                  <c:v>15.374635266885557</c:v>
                </c:pt>
                <c:pt idx="82">
                  <c:v>15.807258219523357</c:v>
                </c:pt>
                <c:pt idx="83">
                  <c:v>16.249162792656357</c:v>
                </c:pt>
                <c:pt idx="84">
                  <c:v>16.701858976776958</c:v>
                </c:pt>
                <c:pt idx="85">
                  <c:v>17.162856984436957</c:v>
                </c:pt>
                <c:pt idx="86">
                  <c:v>17.631752484975955</c:v>
                </c:pt>
                <c:pt idx="87">
                  <c:v>18.108127849292757</c:v>
                </c:pt>
                <c:pt idx="88">
                  <c:v>18.592773535142356</c:v>
                </c:pt>
                <c:pt idx="89">
                  <c:v>19.088225402204358</c:v>
                </c:pt>
                <c:pt idx="90">
                  <c:v>19.593603864140359</c:v>
                </c:pt>
                <c:pt idx="91">
                  <c:v>20.10789724086866</c:v>
                </c:pt>
                <c:pt idx="92">
                  <c:v>20.628867143532261</c:v>
                </c:pt>
                <c:pt idx="93">
                  <c:v>21.160391424374662</c:v>
                </c:pt>
                <c:pt idx="94">
                  <c:v>21.697594120457062</c:v>
                </c:pt>
                <c:pt idx="95">
                  <c:v>22.240714128042562</c:v>
                </c:pt>
                <c:pt idx="96">
                  <c:v>22.786511774797763</c:v>
                </c:pt>
                <c:pt idx="97">
                  <c:v>23.334074099735364</c:v>
                </c:pt>
                <c:pt idx="98">
                  <c:v>23.884657737033564</c:v>
                </c:pt>
                <c:pt idx="99">
                  <c:v>24.443184348055166</c:v>
                </c:pt>
                <c:pt idx="100">
                  <c:v>25.004902472431166</c:v>
                </c:pt>
                <c:pt idx="101">
                  <c:v>25.563265611409165</c:v>
                </c:pt>
                <c:pt idx="102">
                  <c:v>26.120686338162365</c:v>
                </c:pt>
                <c:pt idx="103">
                  <c:v>26.673569000762765</c:v>
                </c:pt>
                <c:pt idx="104">
                  <c:v>27.219681339001166</c:v>
                </c:pt>
                <c:pt idx="105">
                  <c:v>27.765881308423165</c:v>
                </c:pt>
                <c:pt idx="106">
                  <c:v>28.307310951316765</c:v>
                </c:pt>
                <c:pt idx="107">
                  <c:v>28.846194319297965</c:v>
                </c:pt>
                <c:pt idx="108">
                  <c:v>29.381181670960366</c:v>
                </c:pt>
                <c:pt idx="109">
                  <c:v>29.912114529238366</c:v>
                </c:pt>
                <c:pt idx="110">
                  <c:v>30.445626818902365</c:v>
                </c:pt>
                <c:pt idx="111">
                  <c:v>30.972197035802367</c:v>
                </c:pt>
                <c:pt idx="112">
                  <c:v>31.494797428952367</c:v>
                </c:pt>
                <c:pt idx="113">
                  <c:v>32.010603644312368</c:v>
                </c:pt>
                <c:pt idx="114">
                  <c:v>32.523842553352367</c:v>
                </c:pt>
                <c:pt idx="115">
                  <c:v>33.032219685302366</c:v>
                </c:pt>
                <c:pt idx="116">
                  <c:v>33.535564833022363</c:v>
                </c:pt>
              </c:numCache>
            </c:numRef>
          </c:yVal>
          <c:smooth val="1"/>
        </c:ser>
        <c:ser>
          <c:idx val="2"/>
          <c:order val="2"/>
          <c:tx>
            <c:strRef>
              <c:f>Cum!$D$1</c:f>
              <c:strCache>
                <c:ptCount val="1"/>
                <c:pt idx="0">
                  <c:v>Pneumonia+influenza</c:v>
                </c:pt>
              </c:strCache>
            </c:strRef>
          </c:tx>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Cum!$D$2:$D$168</c:f>
              <c:numCache>
                <c:formatCode>0.00</c:formatCode>
                <c:ptCount val="167"/>
                <c:pt idx="0" formatCode="0.0">
                  <c:v>0.15410100369599997</c:v>
                </c:pt>
                <c:pt idx="1">
                  <c:v>0.30754981887359994</c:v>
                </c:pt>
                <c:pt idx="2">
                  <c:v>0.43564691327039995</c:v>
                </c:pt>
                <c:pt idx="3">
                  <c:v>0.57280880668559986</c:v>
                </c:pt>
                <c:pt idx="4">
                  <c:v>0.73151932784879981</c:v>
                </c:pt>
                <c:pt idx="5">
                  <c:v>0.87410434992479979</c:v>
                </c:pt>
                <c:pt idx="6">
                  <c:v>1.0082440809071997</c:v>
                </c:pt>
                <c:pt idx="7">
                  <c:v>1.1656065565871998</c:v>
                </c:pt>
                <c:pt idx="8">
                  <c:v>1.2999456292607998</c:v>
                </c:pt>
                <c:pt idx="9">
                  <c:v>1.4341640136599998</c:v>
                </c:pt>
                <c:pt idx="10">
                  <c:v>1.5779482389239998</c:v>
                </c:pt>
                <c:pt idx="11">
                  <c:v>1.7140539802693997</c:v>
                </c:pt>
                <c:pt idx="12">
                  <c:v>1.8455161324821998</c:v>
                </c:pt>
                <c:pt idx="13">
                  <c:v>1.9812000353685999</c:v>
                </c:pt>
                <c:pt idx="14">
                  <c:v>2.1106153585862</c:v>
                </c:pt>
                <c:pt idx="15">
                  <c:v>2.2552387576596997</c:v>
                </c:pt>
                <c:pt idx="16">
                  <c:v>2.4193623131994997</c:v>
                </c:pt>
                <c:pt idx="17">
                  <c:v>2.5598254956908373</c:v>
                </c:pt>
                <c:pt idx="18">
                  <c:v>2.7002886781821749</c:v>
                </c:pt>
                <c:pt idx="19">
                  <c:v>2.8407518606735125</c:v>
                </c:pt>
                <c:pt idx="20">
                  <c:v>2.9812150431648501</c:v>
                </c:pt>
                <c:pt idx="21">
                  <c:v>3.0875540734707503</c:v>
                </c:pt>
                <c:pt idx="22">
                  <c:v>3.2323666825419504</c:v>
                </c:pt>
                <c:pt idx="23">
                  <c:v>3.4010204668646504</c:v>
                </c:pt>
                <c:pt idx="24">
                  <c:v>3.5310743223782506</c:v>
                </c:pt>
                <c:pt idx="25">
                  <c:v>3.6705572243467506</c:v>
                </c:pt>
                <c:pt idx="26">
                  <c:v>3.8353971024431504</c:v>
                </c:pt>
                <c:pt idx="27">
                  <c:v>3.9560424628969502</c:v>
                </c:pt>
                <c:pt idx="28">
                  <c:v>4.1267095923019506</c:v>
                </c:pt>
                <c:pt idx="29">
                  <c:v>4.3046844072164507</c:v>
                </c:pt>
                <c:pt idx="30">
                  <c:v>4.4309670968164507</c:v>
                </c:pt>
                <c:pt idx="31">
                  <c:v>4.5643733267039508</c:v>
                </c:pt>
                <c:pt idx="32">
                  <c:v>4.6984929756529512</c:v>
                </c:pt>
                <c:pt idx="33">
                  <c:v>4.8189708612304516</c:v>
                </c:pt>
                <c:pt idx="34">
                  <c:v>4.9418278537684515</c:v>
                </c:pt>
                <c:pt idx="35">
                  <c:v>5.0748741613214516</c:v>
                </c:pt>
                <c:pt idx="36">
                  <c:v>5.2286555913574517</c:v>
                </c:pt>
                <c:pt idx="37">
                  <c:v>5.3774234986969516</c:v>
                </c:pt>
                <c:pt idx="38">
                  <c:v>5.4822427314169513</c:v>
                </c:pt>
                <c:pt idx="39">
                  <c:v>5.5816128909134513</c:v>
                </c:pt>
                <c:pt idx="40">
                  <c:v>5.6745245829204514</c:v>
                </c:pt>
                <c:pt idx="41">
                  <c:v>5.7600680643526516</c:v>
                </c:pt>
                <c:pt idx="42">
                  <c:v>5.8358182901962516</c:v>
                </c:pt>
                <c:pt idx="43">
                  <c:v>5.9283578713929517</c:v>
                </c:pt>
                <c:pt idx="44">
                  <c:v>6.0144925727225518</c:v>
                </c:pt>
                <c:pt idx="45">
                  <c:v>6.0876330874085518</c:v>
                </c:pt>
                <c:pt idx="46">
                  <c:v>6.1515623687565517</c:v>
                </c:pt>
                <c:pt idx="47">
                  <c:v>6.2143062407848522</c:v>
                </c:pt>
                <c:pt idx="48">
                  <c:v>6.2713862454862523</c:v>
                </c:pt>
                <c:pt idx="49">
                  <c:v>6.3162091480162523</c:v>
                </c:pt>
                <c:pt idx="50">
                  <c:v>6.3635741227902525</c:v>
                </c:pt>
                <c:pt idx="51">
                  <c:v>6.4119695410000528</c:v>
                </c:pt>
                <c:pt idx="52">
                  <c:v>6.4585763471998527</c:v>
                </c:pt>
                <c:pt idx="53">
                  <c:v>6.5112856008628528</c:v>
                </c:pt>
                <c:pt idx="54">
                  <c:v>6.5525668870580525</c:v>
                </c:pt>
                <c:pt idx="55">
                  <c:v>6.5973698228995525</c:v>
                </c:pt>
                <c:pt idx="56">
                  <c:v>6.6447808541239528</c:v>
                </c:pt>
                <c:pt idx="57">
                  <c:v>6.705971632484153</c:v>
                </c:pt>
                <c:pt idx="58">
                  <c:v>6.7634741770517532</c:v>
                </c:pt>
                <c:pt idx="59">
                  <c:v>6.818549489489353</c:v>
                </c:pt>
                <c:pt idx="60">
                  <c:v>6.8854370337643527</c:v>
                </c:pt>
                <c:pt idx="61">
                  <c:v>6.9441300259466523</c:v>
                </c:pt>
                <c:pt idx="62">
                  <c:v>7.0035946247862526</c:v>
                </c:pt>
                <c:pt idx="63">
                  <c:v>7.0735282998987525</c:v>
                </c:pt>
                <c:pt idx="64">
                  <c:v>7.1322695679481525</c:v>
                </c:pt>
                <c:pt idx="65">
                  <c:v>7.1934751841081521</c:v>
                </c:pt>
                <c:pt idx="66">
                  <c:v>7.2564135224281525</c:v>
                </c:pt>
                <c:pt idx="67">
                  <c:v>7.3128745690297521</c:v>
                </c:pt>
                <c:pt idx="68">
                  <c:v>7.3860967798999519</c:v>
                </c:pt>
                <c:pt idx="69">
                  <c:v>7.4541757941550522</c:v>
                </c:pt>
                <c:pt idx="70">
                  <c:v>7.5169682792890518</c:v>
                </c:pt>
                <c:pt idx="71">
                  <c:v>7.5739043312393521</c:v>
                </c:pt>
                <c:pt idx="72">
                  <c:v>7.6360600630775517</c:v>
                </c:pt>
                <c:pt idx="73">
                  <c:v>7.6982828416287514</c:v>
                </c:pt>
                <c:pt idx="74">
                  <c:v>7.7529070293719515</c:v>
                </c:pt>
                <c:pt idx="75">
                  <c:v>7.8083457766709516</c:v>
                </c:pt>
                <c:pt idx="76">
                  <c:v>7.8700340566365519</c:v>
                </c:pt>
                <c:pt idx="77">
                  <c:v>7.9211881910594517</c:v>
                </c:pt>
                <c:pt idx="78">
                  <c:v>7.9795423757390518</c:v>
                </c:pt>
                <c:pt idx="79">
                  <c:v>8.0246090715761511</c:v>
                </c:pt>
                <c:pt idx="80">
                  <c:v>8.0792066105811511</c:v>
                </c:pt>
                <c:pt idx="81">
                  <c:v>8.1327369681423516</c:v>
                </c:pt>
                <c:pt idx="82">
                  <c:v>8.1814734566669518</c:v>
                </c:pt>
                <c:pt idx="83">
                  <c:v>8.2372070677375522</c:v>
                </c:pt>
                <c:pt idx="84">
                  <c:v>8.2960599257875529</c:v>
                </c:pt>
                <c:pt idx="85">
                  <c:v>8.3635462320635536</c:v>
                </c:pt>
                <c:pt idx="86">
                  <c:v>8.4333409075913544</c:v>
                </c:pt>
                <c:pt idx="87">
                  <c:v>8.5025702542349535</c:v>
                </c:pt>
                <c:pt idx="88">
                  <c:v>8.5802503591241539</c:v>
                </c:pt>
                <c:pt idx="89">
                  <c:v>8.6566633336461543</c:v>
                </c:pt>
                <c:pt idx="90">
                  <c:v>8.7362504930061551</c:v>
                </c:pt>
                <c:pt idx="91">
                  <c:v>8.8141126455828545</c:v>
                </c:pt>
                <c:pt idx="92">
                  <c:v>8.8899225726240552</c:v>
                </c:pt>
                <c:pt idx="93">
                  <c:v>8.9729086106349545</c:v>
                </c:pt>
                <c:pt idx="94">
                  <c:v>9.0548503474155542</c:v>
                </c:pt>
                <c:pt idx="95">
                  <c:v>9.1386111684975546</c:v>
                </c:pt>
                <c:pt idx="96">
                  <c:v>9.2234056898223553</c:v>
                </c:pt>
                <c:pt idx="97">
                  <c:v>9.3111351694626556</c:v>
                </c:pt>
                <c:pt idx="98">
                  <c:v>9.4045941992586553</c:v>
                </c:pt>
                <c:pt idx="99">
                  <c:v>9.4699596143931561</c:v>
                </c:pt>
                <c:pt idx="100">
                  <c:v>9.536656606115157</c:v>
                </c:pt>
                <c:pt idx="101">
                  <c:v>9.5997388538775574</c:v>
                </c:pt>
                <c:pt idx="102">
                  <c:v>9.6662965525943569</c:v>
                </c:pt>
                <c:pt idx="103">
                  <c:v>9.7317504455999568</c:v>
                </c:pt>
                <c:pt idx="104">
                  <c:v>9.7978218526887559</c:v>
                </c:pt>
                <c:pt idx="105">
                  <c:v>9.868641945968756</c:v>
                </c:pt>
                <c:pt idx="106">
                  <c:v>9.938926542075956</c:v>
                </c:pt>
                <c:pt idx="107">
                  <c:v>10.007451588311156</c:v>
                </c:pt>
                <c:pt idx="108">
                  <c:v>10.074173366863155</c:v>
                </c:pt>
                <c:pt idx="109">
                  <c:v>10.138742146745955</c:v>
                </c:pt>
                <c:pt idx="110">
                  <c:v>10.202961218649955</c:v>
                </c:pt>
                <c:pt idx="111">
                  <c:v>10.270574080819955</c:v>
                </c:pt>
                <c:pt idx="112">
                  <c:v>10.337115392139955</c:v>
                </c:pt>
                <c:pt idx="113">
                  <c:v>10.404119630899954</c:v>
                </c:pt>
                <c:pt idx="114">
                  <c:v>10.470662392679953</c:v>
                </c:pt>
                <c:pt idx="115">
                  <c:v>10.538980581389954</c:v>
                </c:pt>
                <c:pt idx="116">
                  <c:v>10.606825562789954</c:v>
                </c:pt>
              </c:numCache>
            </c:numRef>
          </c:yVal>
          <c:smooth val="1"/>
        </c:ser>
        <c:ser>
          <c:idx val="3"/>
          <c:order val="3"/>
          <c:tx>
            <c:strRef>
              <c:f>Cum!$E$1</c:f>
              <c:strCache>
                <c:ptCount val="1"/>
                <c:pt idx="0">
                  <c:v>Alzheimer's disease</c:v>
                </c:pt>
              </c:strCache>
            </c:strRef>
          </c:tx>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Cum!$E$2:$E$168</c:f>
              <c:numCache>
                <c:formatCode>0.00</c:formatCode>
                <c:ptCount val="167"/>
                <c:pt idx="0" formatCode="0.0">
                  <c:v>3.8258508336000009E-2</c:v>
                </c:pt>
                <c:pt idx="1">
                  <c:v>7.5842574122400003E-2</c:v>
                </c:pt>
                <c:pt idx="2">
                  <c:v>0.1117383501096</c:v>
                </c:pt>
                <c:pt idx="3">
                  <c:v>0.14503636440000001</c:v>
                </c:pt>
                <c:pt idx="4">
                  <c:v>0.17874479367359999</c:v>
                </c:pt>
                <c:pt idx="5">
                  <c:v>0.21066429950159998</c:v>
                </c:pt>
                <c:pt idx="6">
                  <c:v>0.23932883574479999</c:v>
                </c:pt>
                <c:pt idx="7">
                  <c:v>0.26651757459839998</c:v>
                </c:pt>
                <c:pt idx="8">
                  <c:v>0.29251294187519994</c:v>
                </c:pt>
                <c:pt idx="9">
                  <c:v>0.31634780689679992</c:v>
                </c:pt>
                <c:pt idx="10">
                  <c:v>0.33986607337679992</c:v>
                </c:pt>
                <c:pt idx="11">
                  <c:v>0.3622383376006999</c:v>
                </c:pt>
                <c:pt idx="12">
                  <c:v>0.38503524260869992</c:v>
                </c:pt>
                <c:pt idx="13">
                  <c:v>0.4065249516595999</c:v>
                </c:pt>
                <c:pt idx="14">
                  <c:v>0.42617183985199991</c:v>
                </c:pt>
                <c:pt idx="15">
                  <c:v>0.44470821793749993</c:v>
                </c:pt>
                <c:pt idx="16">
                  <c:v>0.46357029230704755</c:v>
                </c:pt>
                <c:pt idx="17">
                  <c:v>0.48275806296064278</c:v>
                </c:pt>
                <c:pt idx="18">
                  <c:v>0.50227152989828561</c:v>
                </c:pt>
                <c:pt idx="19">
                  <c:v>0.52211069311997604</c:v>
                </c:pt>
                <c:pt idx="20">
                  <c:v>0.54227555262571414</c:v>
                </c:pt>
                <c:pt idx="21">
                  <c:v>0.5627661084154999</c:v>
                </c:pt>
                <c:pt idx="22">
                  <c:v>0.58358236048933321</c:v>
                </c:pt>
                <c:pt idx="23">
                  <c:v>0.60472430884721418</c:v>
                </c:pt>
                <c:pt idx="24">
                  <c:v>0.62619195348914269</c:v>
                </c:pt>
                <c:pt idx="25">
                  <c:v>0.64798529441511887</c:v>
                </c:pt>
                <c:pt idx="26">
                  <c:v>0.67010433162514271</c:v>
                </c:pt>
                <c:pt idx="27">
                  <c:v>0.6925490651192141</c:v>
                </c:pt>
                <c:pt idx="28">
                  <c:v>0.71531949489733315</c:v>
                </c:pt>
                <c:pt idx="29">
                  <c:v>0.73841562095949986</c:v>
                </c:pt>
                <c:pt idx="30">
                  <c:v>0.76183744330571412</c:v>
                </c:pt>
                <c:pt idx="31">
                  <c:v>0.78558496193597604</c:v>
                </c:pt>
                <c:pt idx="32">
                  <c:v>0.80965817685028552</c:v>
                </c:pt>
                <c:pt idx="33">
                  <c:v>0.83405708804864265</c:v>
                </c:pt>
                <c:pt idx="34">
                  <c:v>0.85878169553104744</c:v>
                </c:pt>
                <c:pt idx="35">
                  <c:v>0.88383199929749978</c:v>
                </c:pt>
                <c:pt idx="36">
                  <c:v>0.90920799934799978</c:v>
                </c:pt>
                <c:pt idx="37">
                  <c:v>0.93490969568254734</c:v>
                </c:pt>
                <c:pt idx="38">
                  <c:v>0.96093708830114255</c:v>
                </c:pt>
                <c:pt idx="39">
                  <c:v>0.98729017720378542</c:v>
                </c:pt>
                <c:pt idx="40">
                  <c:v>1.013968962390476</c:v>
                </c:pt>
                <c:pt idx="41">
                  <c:v>1.0409734438612139</c:v>
                </c:pt>
                <c:pt idx="42">
                  <c:v>1.0683036216159996</c:v>
                </c:pt>
                <c:pt idx="43">
                  <c:v>1.0959594956548329</c:v>
                </c:pt>
                <c:pt idx="44">
                  <c:v>1.1239410659777138</c:v>
                </c:pt>
                <c:pt idx="45">
                  <c:v>1.1522483325846424</c:v>
                </c:pt>
                <c:pt idx="46">
                  <c:v>1.1808812954756185</c:v>
                </c:pt>
                <c:pt idx="47">
                  <c:v>1.2098399546506422</c:v>
                </c:pt>
                <c:pt idx="48">
                  <c:v>1.2391243101097136</c:v>
                </c:pt>
                <c:pt idx="49">
                  <c:v>1.2687343618528326</c:v>
                </c:pt>
                <c:pt idx="50">
                  <c:v>1.2986701098799993</c:v>
                </c:pt>
                <c:pt idx="51">
                  <c:v>1.3289315541912134</c:v>
                </c:pt>
                <c:pt idx="52">
                  <c:v>1.3595186947864752</c:v>
                </c:pt>
                <c:pt idx="53">
                  <c:v>1.3904315316657847</c:v>
                </c:pt>
                <c:pt idx="54">
                  <c:v>1.4216700648291418</c:v>
                </c:pt>
                <c:pt idx="55">
                  <c:v>1.4532342942765466</c:v>
                </c:pt>
                <c:pt idx="56">
                  <c:v>1.4851242200079988</c:v>
                </c:pt>
                <c:pt idx="57">
                  <c:v>1.5173398420234987</c:v>
                </c:pt>
                <c:pt idx="58">
                  <c:v>1.5498811603230462</c:v>
                </c:pt>
                <c:pt idx="59">
                  <c:v>1.5827481749066414</c:v>
                </c:pt>
                <c:pt idx="60">
                  <c:v>1.6159408857742843</c:v>
                </c:pt>
                <c:pt idx="61">
                  <c:v>1.6494592929259746</c:v>
                </c:pt>
                <c:pt idx="62">
                  <c:v>1.6833033963617126</c:v>
                </c:pt>
                <c:pt idx="63">
                  <c:v>1.7174731960814982</c:v>
                </c:pt>
                <c:pt idx="64">
                  <c:v>1.7519686920853315</c:v>
                </c:pt>
                <c:pt idx="65">
                  <c:v>1.7867898843732124</c:v>
                </c:pt>
                <c:pt idx="66">
                  <c:v>1.8219367729451408</c:v>
                </c:pt>
                <c:pt idx="67">
                  <c:v>1.8574093578011168</c:v>
                </c:pt>
                <c:pt idx="68">
                  <c:v>1.8932076389411405</c:v>
                </c:pt>
                <c:pt idx="69">
                  <c:v>1.9293316163652119</c:v>
                </c:pt>
                <c:pt idx="70">
                  <c:v>1.9657812900733309</c:v>
                </c:pt>
                <c:pt idx="71">
                  <c:v>2.0025566600654976</c:v>
                </c:pt>
                <c:pt idx="72">
                  <c:v>2.0396577263417117</c:v>
                </c:pt>
                <c:pt idx="73">
                  <c:v>2.0770844889019737</c:v>
                </c:pt>
                <c:pt idx="74">
                  <c:v>2.1148369477462832</c:v>
                </c:pt>
                <c:pt idx="75">
                  <c:v>2.1529151028746401</c:v>
                </c:pt>
                <c:pt idx="76">
                  <c:v>2.1913189542870448</c:v>
                </c:pt>
                <c:pt idx="77">
                  <c:v>2.230048501983497</c:v>
                </c:pt>
                <c:pt idx="78">
                  <c:v>2.2691037459639971</c:v>
                </c:pt>
                <c:pt idx="79">
                  <c:v>2.3084846862285446</c:v>
                </c:pt>
                <c:pt idx="80">
                  <c:v>2.3481913227771396</c:v>
                </c:pt>
                <c:pt idx="81">
                  <c:v>2.3882236556097824</c:v>
                </c:pt>
                <c:pt idx="82">
                  <c:v>2.4285816847264727</c:v>
                </c:pt>
                <c:pt idx="83">
                  <c:v>2.4692654101272109</c:v>
                </c:pt>
                <c:pt idx="84">
                  <c:v>2.5102748318119965</c:v>
                </c:pt>
                <c:pt idx="85">
                  <c:v>2.5516099497808296</c:v>
                </c:pt>
                <c:pt idx="86">
                  <c:v>2.5932707640337105</c:v>
                </c:pt>
                <c:pt idx="87">
                  <c:v>2.6352572745706389</c:v>
                </c:pt>
                <c:pt idx="88">
                  <c:v>2.6775694813916151</c:v>
                </c:pt>
                <c:pt idx="89">
                  <c:v>2.7202073844966388</c:v>
                </c:pt>
                <c:pt idx="90">
                  <c:v>2.7631709838857099</c:v>
                </c:pt>
                <c:pt idx="91">
                  <c:v>2.8064602795588289</c:v>
                </c:pt>
                <c:pt idx="92">
                  <c:v>2.8500752715159954</c:v>
                </c:pt>
                <c:pt idx="93">
                  <c:v>2.8940159597572097</c:v>
                </c:pt>
                <c:pt idx="94">
                  <c:v>2.9382823442824715</c:v>
                </c:pt>
                <c:pt idx="95">
                  <c:v>2.9828744250917807</c:v>
                </c:pt>
                <c:pt idx="96">
                  <c:v>3.0277922021851378</c:v>
                </c:pt>
                <c:pt idx="97">
                  <c:v>3.0730356755625423</c:v>
                </c:pt>
                <c:pt idx="98">
                  <c:v>3.1186048452239947</c:v>
                </c:pt>
                <c:pt idx="99">
                  <c:v>3.1644997111694946</c:v>
                </c:pt>
                <c:pt idx="100">
                  <c:v>3.2154370761554945</c:v>
                </c:pt>
                <c:pt idx="101">
                  <c:v>3.2702788501110946</c:v>
                </c:pt>
                <c:pt idx="102">
                  <c:v>3.3299512696502949</c:v>
                </c:pt>
                <c:pt idx="103">
                  <c:v>3.3939570676778947</c:v>
                </c:pt>
                <c:pt idx="104">
                  <c:v>3.4535967448730949</c:v>
                </c:pt>
                <c:pt idx="105">
                  <c:v>3.5155643264930947</c:v>
                </c:pt>
                <c:pt idx="106">
                  <c:v>3.5703624861698948</c:v>
                </c:pt>
                <c:pt idx="107">
                  <c:v>3.6208546255010949</c:v>
                </c:pt>
                <c:pt idx="108">
                  <c:v>3.6742320483426951</c:v>
                </c:pt>
                <c:pt idx="109">
                  <c:v>3.7247242221846952</c:v>
                </c:pt>
                <c:pt idx="110">
                  <c:v>3.7719622894986951</c:v>
                </c:pt>
                <c:pt idx="111">
                  <c:v>3.8208803510686948</c:v>
                </c:pt>
                <c:pt idx="112">
                  <c:v>3.8663920970186947</c:v>
                </c:pt>
                <c:pt idx="113">
                  <c:v>3.9166452760886945</c:v>
                </c:pt>
                <c:pt idx="114">
                  <c:v>3.9647216255086946</c:v>
                </c:pt>
                <c:pt idx="115">
                  <c:v>4.0134745113486945</c:v>
                </c:pt>
                <c:pt idx="116">
                  <c:v>4.0570891422486941</c:v>
                </c:pt>
              </c:numCache>
            </c:numRef>
          </c:yVal>
          <c:smooth val="1"/>
        </c:ser>
        <c:ser>
          <c:idx val="4"/>
          <c:order val="4"/>
          <c:tx>
            <c:strRef>
              <c:f>Cum!$F$1</c:f>
              <c:strCache>
                <c:ptCount val="1"/>
                <c:pt idx="0">
                  <c:v>Other</c:v>
                </c:pt>
              </c:strCache>
            </c:strRef>
          </c:tx>
          <c:spPr>
            <a:ln w="34925">
              <a:solidFill>
                <a:srgbClr val="FF0000">
                  <a:alpha val="49000"/>
                </a:srgbClr>
              </a:solidFill>
            </a:ln>
          </c:spPr>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Cum!$F$2:$F$168</c:f>
              <c:numCache>
                <c:formatCode>0.00</c:formatCode>
                <c:ptCount val="167"/>
                <c:pt idx="0" formatCode="0.0">
                  <c:v>0.76021637579999979</c:v>
                </c:pt>
                <c:pt idx="1">
                  <c:v>1.4675438250719997</c:v>
                </c:pt>
                <c:pt idx="2">
                  <c:v>2.1528196016063994</c:v>
                </c:pt>
                <c:pt idx="3">
                  <c:v>2.8396012734791993</c:v>
                </c:pt>
                <c:pt idx="4">
                  <c:v>3.5629279849751994</c:v>
                </c:pt>
                <c:pt idx="5">
                  <c:v>4.2855384335351996</c:v>
                </c:pt>
                <c:pt idx="6">
                  <c:v>5.032275349259999</c:v>
                </c:pt>
                <c:pt idx="7">
                  <c:v>5.770043089406399</c:v>
                </c:pt>
                <c:pt idx="8">
                  <c:v>6.478594898159999</c:v>
                </c:pt>
                <c:pt idx="9">
                  <c:v>7.1642777451311987</c:v>
                </c:pt>
                <c:pt idx="10">
                  <c:v>7.8819999010031987</c:v>
                </c:pt>
                <c:pt idx="11">
                  <c:v>8.5581290411254987</c:v>
                </c:pt>
                <c:pt idx="12">
                  <c:v>9.214489931147499</c:v>
                </c:pt>
                <c:pt idx="13">
                  <c:v>9.9012933231015996</c:v>
                </c:pt>
                <c:pt idx="14">
                  <c:v>10.5605881532396</c:v>
                </c:pt>
                <c:pt idx="15">
                  <c:v>11.198655884450099</c:v>
                </c:pt>
                <c:pt idx="16">
                  <c:v>11.898467468787899</c:v>
                </c:pt>
                <c:pt idx="17">
                  <c:v>12.5367700549397</c:v>
                </c:pt>
                <c:pt idx="18">
                  <c:v>13.1750726410915</c:v>
                </c:pt>
                <c:pt idx="19">
                  <c:v>13.8133752272433</c:v>
                </c:pt>
                <c:pt idx="20">
                  <c:v>14.451677813395101</c:v>
                </c:pt>
                <c:pt idx="21">
                  <c:v>15.075921320580902</c:v>
                </c:pt>
                <c:pt idx="22">
                  <c:v>15.656923080936101</c:v>
                </c:pt>
                <c:pt idx="23">
                  <c:v>16.2721703073315</c:v>
                </c:pt>
                <c:pt idx="24">
                  <c:v>16.874120964969102</c:v>
                </c:pt>
                <c:pt idx="25">
                  <c:v>17.475146715111102</c:v>
                </c:pt>
                <c:pt idx="26">
                  <c:v>18.088439472573501</c:v>
                </c:pt>
                <c:pt idx="27">
                  <c:v>18.681868266116801</c:v>
                </c:pt>
                <c:pt idx="28">
                  <c:v>19.292796706183402</c:v>
                </c:pt>
                <c:pt idx="29">
                  <c:v>19.897060685285602</c:v>
                </c:pt>
                <c:pt idx="30">
                  <c:v>20.493607790693602</c:v>
                </c:pt>
                <c:pt idx="31">
                  <c:v>21.065827442797101</c:v>
                </c:pt>
                <c:pt idx="32">
                  <c:v>21.5775570260191</c:v>
                </c:pt>
                <c:pt idx="33">
                  <c:v>22.089682458129101</c:v>
                </c:pt>
                <c:pt idx="34">
                  <c:v>22.620287735499101</c:v>
                </c:pt>
                <c:pt idx="35">
                  <c:v>23.127957715183101</c:v>
                </c:pt>
                <c:pt idx="36">
                  <c:v>23.646391432495101</c:v>
                </c:pt>
                <c:pt idx="37">
                  <c:v>24.149405636162601</c:v>
                </c:pt>
                <c:pt idx="38">
                  <c:v>24.624742604442602</c:v>
                </c:pt>
                <c:pt idx="39">
                  <c:v>25.083525573320102</c:v>
                </c:pt>
                <c:pt idx="40">
                  <c:v>25.542004463181101</c:v>
                </c:pt>
                <c:pt idx="41">
                  <c:v>25.998012896333002</c:v>
                </c:pt>
                <c:pt idx="42">
                  <c:v>26.437690598581401</c:v>
                </c:pt>
                <c:pt idx="43">
                  <c:v>26.8878384272342</c:v>
                </c:pt>
                <c:pt idx="44">
                  <c:v>27.328160139063598</c:v>
                </c:pt>
                <c:pt idx="45">
                  <c:v>27.805841407458598</c:v>
                </c:pt>
                <c:pt idx="46">
                  <c:v>28.231940842240999</c:v>
                </c:pt>
                <c:pt idx="47">
                  <c:v>28.655425584074699</c:v>
                </c:pt>
                <c:pt idx="48">
                  <c:v>29.065752646295099</c:v>
                </c:pt>
                <c:pt idx="49">
                  <c:v>29.482456230148998</c:v>
                </c:pt>
                <c:pt idx="50">
                  <c:v>29.880594404686999</c:v>
                </c:pt>
                <c:pt idx="51">
                  <c:v>30.285482186970899</c:v>
                </c:pt>
                <c:pt idx="52">
                  <c:v>30.690035541796099</c:v>
                </c:pt>
                <c:pt idx="53">
                  <c:v>31.1070775457782</c:v>
                </c:pt>
                <c:pt idx="54">
                  <c:v>31.491286051941401</c:v>
                </c:pt>
                <c:pt idx="55">
                  <c:v>31.897984288731401</c:v>
                </c:pt>
                <c:pt idx="56">
                  <c:v>32.307703023106804</c:v>
                </c:pt>
                <c:pt idx="57">
                  <c:v>32.728005045418904</c:v>
                </c:pt>
                <c:pt idx="58">
                  <c:v>33.137298081676505</c:v>
                </c:pt>
                <c:pt idx="59">
                  <c:v>33.533240151540404</c:v>
                </c:pt>
                <c:pt idx="60">
                  <c:v>33.938869173390401</c:v>
                </c:pt>
                <c:pt idx="61">
                  <c:v>34.344632181263698</c:v>
                </c:pt>
                <c:pt idx="62">
                  <c:v>34.754440840758896</c:v>
                </c:pt>
                <c:pt idx="63">
                  <c:v>35.177026728238694</c:v>
                </c:pt>
                <c:pt idx="64">
                  <c:v>35.602192626564097</c:v>
                </c:pt>
                <c:pt idx="65">
                  <c:v>36.031588277436597</c:v>
                </c:pt>
                <c:pt idx="66">
                  <c:v>36.464410388652595</c:v>
                </c:pt>
                <c:pt idx="67">
                  <c:v>36.894729823689097</c:v>
                </c:pt>
                <c:pt idx="68">
                  <c:v>37.290606004410094</c:v>
                </c:pt>
                <c:pt idx="69">
                  <c:v>37.742658691985994</c:v>
                </c:pt>
                <c:pt idx="70">
                  <c:v>38.174280822809997</c:v>
                </c:pt>
                <c:pt idx="71">
                  <c:v>38.600581803838594</c:v>
                </c:pt>
                <c:pt idx="72">
                  <c:v>39.030059201757396</c:v>
                </c:pt>
                <c:pt idx="73">
                  <c:v>39.516910401502599</c:v>
                </c:pt>
                <c:pt idx="74">
                  <c:v>39.993012271326599</c:v>
                </c:pt>
                <c:pt idx="75">
                  <c:v>40.433513945601597</c:v>
                </c:pt>
                <c:pt idx="76">
                  <c:v>40.8286230345362</c:v>
                </c:pt>
                <c:pt idx="77">
                  <c:v>41.273642049451297</c:v>
                </c:pt>
                <c:pt idx="78">
                  <c:v>41.726275269019297</c:v>
                </c:pt>
                <c:pt idx="79">
                  <c:v>42.160126296107798</c:v>
                </c:pt>
                <c:pt idx="80">
                  <c:v>42.560206187737798</c:v>
                </c:pt>
                <c:pt idx="81">
                  <c:v>42.9564223385754</c:v>
                </c:pt>
                <c:pt idx="82">
                  <c:v>43.344697396442001</c:v>
                </c:pt>
                <c:pt idx="83">
                  <c:v>43.740429354545803</c:v>
                </c:pt>
                <c:pt idx="84">
                  <c:v>44.146514075090806</c:v>
                </c:pt>
                <c:pt idx="85">
                  <c:v>44.569016372832806</c:v>
                </c:pt>
                <c:pt idx="86">
                  <c:v>45.005293055943007</c:v>
                </c:pt>
                <c:pt idx="87">
                  <c:v>45.455767930431605</c:v>
                </c:pt>
                <c:pt idx="88">
                  <c:v>45.920871451529209</c:v>
                </c:pt>
                <c:pt idx="89">
                  <c:v>46.388716050376807</c:v>
                </c:pt>
                <c:pt idx="90">
                  <c:v>46.856788031362811</c:v>
                </c:pt>
                <c:pt idx="91">
                  <c:v>47.443147995912909</c:v>
                </c:pt>
                <c:pt idx="92">
                  <c:v>48.034567527746113</c:v>
                </c:pt>
                <c:pt idx="93">
                  <c:v>48.664847779056309</c:v>
                </c:pt>
                <c:pt idx="94">
                  <c:v>49.207024574176508</c:v>
                </c:pt>
                <c:pt idx="95">
                  <c:v>49.763662942126508</c:v>
                </c:pt>
                <c:pt idx="96">
                  <c:v>50.318047375851307</c:v>
                </c:pt>
                <c:pt idx="97">
                  <c:v>50.847683553246306</c:v>
                </c:pt>
                <c:pt idx="98">
                  <c:v>51.388646408065505</c:v>
                </c:pt>
                <c:pt idx="99">
                  <c:v>51.882363905358005</c:v>
                </c:pt>
                <c:pt idx="100">
                  <c:v>52.391737555218008</c:v>
                </c:pt>
                <c:pt idx="101">
                  <c:v>52.912024022123205</c:v>
                </c:pt>
                <c:pt idx="102">
                  <c:v>53.439321652474405</c:v>
                </c:pt>
                <c:pt idx="103">
                  <c:v>53.974247937347606</c:v>
                </c:pt>
                <c:pt idx="104">
                  <c:v>54.503696248134403</c:v>
                </c:pt>
                <c:pt idx="105">
                  <c:v>55.053142138498401</c:v>
                </c:pt>
                <c:pt idx="106">
                  <c:v>55.610058217822399</c:v>
                </c:pt>
                <c:pt idx="107">
                  <c:v>56.1660728473624</c:v>
                </c:pt>
                <c:pt idx="108">
                  <c:v>56.736847334793602</c:v>
                </c:pt>
                <c:pt idx="109">
                  <c:v>57.302359681824001</c:v>
                </c:pt>
                <c:pt idx="110">
                  <c:v>57.880948820036004</c:v>
                </c:pt>
                <c:pt idx="111">
                  <c:v>58.477001379166005</c:v>
                </c:pt>
                <c:pt idx="112">
                  <c:v>59.083092285576008</c:v>
                </c:pt>
                <c:pt idx="113">
                  <c:v>59.698772743616011</c:v>
                </c:pt>
                <c:pt idx="114">
                  <c:v>60.307845965076012</c:v>
                </c:pt>
                <c:pt idx="115">
                  <c:v>60.920785207446009</c:v>
                </c:pt>
                <c:pt idx="116">
                  <c:v>61.53720532416601</c:v>
                </c:pt>
              </c:numCache>
            </c:numRef>
          </c:yVal>
          <c:smooth val="1"/>
        </c:ser>
        <c:dLbls>
          <c:showLegendKey val="0"/>
          <c:showVal val="0"/>
          <c:showCatName val="0"/>
          <c:showSerName val="0"/>
          <c:showPercent val="0"/>
          <c:showBubbleSize val="0"/>
        </c:dLbls>
        <c:axId val="222807744"/>
        <c:axId val="222807168"/>
      </c:scatterChart>
      <c:valAx>
        <c:axId val="222807744"/>
        <c:scaling>
          <c:orientation val="minMax"/>
          <c:max val="2020"/>
          <c:min val="1890"/>
        </c:scaling>
        <c:delete val="0"/>
        <c:axPos val="b"/>
        <c:numFmt formatCode="General" sourceLinked="1"/>
        <c:majorTickMark val="out"/>
        <c:minorTickMark val="none"/>
        <c:tickLblPos val="nextTo"/>
        <c:crossAx val="222807168"/>
        <c:crosses val="autoZero"/>
        <c:crossBetween val="midCat"/>
        <c:majorUnit val="20"/>
      </c:valAx>
      <c:valAx>
        <c:axId val="222807168"/>
        <c:scaling>
          <c:orientation val="minMax"/>
          <c:max val="75"/>
          <c:min val="0"/>
        </c:scaling>
        <c:delete val="0"/>
        <c:axPos val="l"/>
        <c:title>
          <c:tx>
            <c:rich>
              <a:bodyPr rot="-5400000" vert="horz"/>
              <a:lstStyle/>
              <a:p>
                <a:pPr>
                  <a:defRPr/>
                </a:pPr>
                <a:r>
                  <a:rPr lang="en-US"/>
                  <a:t>Number</a:t>
                </a:r>
              </a:p>
              <a:p>
                <a:pPr>
                  <a:defRPr/>
                </a:pPr>
                <a:r>
                  <a:rPr lang="en-US" sz="1200" b="0"/>
                  <a:t>cumulative, 10</a:t>
                </a:r>
                <a:r>
                  <a:rPr lang="en-US" sz="1200" b="0" baseline="30000"/>
                  <a:t>6</a:t>
                </a:r>
              </a:p>
            </c:rich>
          </c:tx>
          <c:layout>
            <c:manualLayout>
              <c:xMode val="edge"/>
              <c:yMode val="edge"/>
              <c:x val="2.5000000000000001E-3"/>
              <c:y val="0.29130941965587637"/>
            </c:manualLayout>
          </c:layout>
          <c:overlay val="0"/>
        </c:title>
        <c:numFmt formatCode="0" sourceLinked="0"/>
        <c:majorTickMark val="out"/>
        <c:minorTickMark val="none"/>
        <c:tickLblPos val="nextTo"/>
        <c:crossAx val="222807744"/>
        <c:crosses val="autoZero"/>
        <c:crossBetween val="midCat"/>
        <c:majorUnit val="25"/>
      </c:valAx>
    </c:plotArea>
    <c:legend>
      <c:legendPos val="r"/>
      <c:layout>
        <c:manualLayout>
          <c:xMode val="edge"/>
          <c:yMode val="edge"/>
          <c:x val="0.69623468941382316"/>
          <c:y val="0.29070683872849229"/>
          <c:w val="0.27382376637948502"/>
          <c:h val="0.36725357247010793"/>
        </c:manualLayout>
      </c:layout>
      <c:overlay val="0"/>
      <c:txPr>
        <a:bodyPr/>
        <a:lstStyle/>
        <a:p>
          <a:pPr>
            <a:defRPr sz="900"/>
          </a:pPr>
          <a:endParaRPr lang="he-IL"/>
        </a:p>
      </c:txPr>
    </c:legend>
    <c:plotVisOnly val="1"/>
    <c:dispBlanksAs val="gap"/>
    <c:showDLblsOverMax val="0"/>
  </c:chart>
  <c:spPr>
    <a:ln>
      <a:noFill/>
    </a:ln>
  </c:spPr>
  <c:txPr>
    <a:bodyPr/>
    <a:lstStyle/>
    <a:p>
      <a:pPr>
        <a:defRPr sz="1400">
          <a:latin typeface="Times New Roman" pitchFamily="18" charset="0"/>
          <a:cs typeface="Times New Roman" pitchFamily="18" charset="0"/>
        </a:defRPr>
      </a:pPr>
      <a:endParaRPr lang="he-I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58573928258969"/>
          <c:y val="5.1400554097404488E-2"/>
          <c:w val="0.54335739282589679"/>
          <c:h val="0.83588363954505684"/>
        </c:manualLayout>
      </c:layout>
      <c:scatterChart>
        <c:scatterStyle val="smoothMarker"/>
        <c:varyColors val="0"/>
        <c:ser>
          <c:idx val="0"/>
          <c:order val="0"/>
          <c:tx>
            <c:strRef>
              <c:f>Cum!$G$1</c:f>
              <c:strCache>
                <c:ptCount val="1"/>
                <c:pt idx="0">
                  <c:v>Heart Attack+ Stroke</c:v>
                </c:pt>
              </c:strCache>
            </c:strRef>
          </c:tx>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Cum!$G$2:$G$168</c:f>
              <c:numCache>
                <c:formatCode>General</c:formatCode>
                <c:ptCount val="167"/>
                <c:pt idx="1">
                  <c:v>1.9505247507000001</c:v>
                </c:pt>
                <c:pt idx="2">
                  <c:v>2.0527755940319992</c:v>
                </c:pt>
                <c:pt idx="3">
                  <c:v>2.1466031858303998</c:v>
                </c:pt>
                <c:pt idx="4">
                  <c:v>2.2018818763775996</c:v>
                </c:pt>
                <c:pt idx="5">
                  <c:v>2.2514521103615994</c:v>
                </c:pt>
                <c:pt idx="6">
                  <c:v>2.2538269394567996</c:v>
                </c:pt>
                <c:pt idx="7">
                  <c:v>2.2566268948247998</c:v>
                </c:pt>
                <c:pt idx="8">
                  <c:v>2.2807253813783994</c:v>
                </c:pt>
                <c:pt idx="9">
                  <c:v>2.2858632637291993</c:v>
                </c:pt>
                <c:pt idx="10">
                  <c:v>2.3282124938349993</c:v>
                </c:pt>
                <c:pt idx="11">
                  <c:v>2.3544732179303995</c:v>
                </c:pt>
                <c:pt idx="12">
                  <c:v>2.3813463722977</c:v>
                </c:pt>
                <c:pt idx="13">
                  <c:v>2.4370413585712996</c:v>
                </c:pt>
                <c:pt idx="14">
                  <c:v>2.5067744010665995</c:v>
                </c:pt>
                <c:pt idx="15">
                  <c:v>2.5767686138113985</c:v>
                </c:pt>
                <c:pt idx="16">
                  <c:v>2.6180446104832003</c:v>
                </c:pt>
                <c:pt idx="17">
                  <c:v>2.6322081565140012</c:v>
                </c:pt>
                <c:pt idx="18">
                  <c:v>2.6322081565140021</c:v>
                </c:pt>
                <c:pt idx="19">
                  <c:v>2.6345527063068008</c:v>
                </c:pt>
                <c:pt idx="20">
                  <c:v>2.6721151230252005</c:v>
                </c:pt>
                <c:pt idx="21">
                  <c:v>2.7635511681948</c:v>
                </c:pt>
                <c:pt idx="22">
                  <c:v>2.8887330472092998</c:v>
                </c:pt>
                <c:pt idx="23">
                  <c:v>3.0153805022165008</c:v>
                </c:pt>
                <c:pt idx="24">
                  <c:v>3.1415708001041009</c:v>
                </c:pt>
                <c:pt idx="25">
                  <c:v>3.240139516488501</c:v>
                </c:pt>
                <c:pt idx="26">
                  <c:v>3.3620119990016004</c:v>
                </c:pt>
                <c:pt idx="27">
                  <c:v>3.48871529988</c:v>
                </c:pt>
                <c:pt idx="28">
                  <c:v>3.5936679347918012</c:v>
                </c:pt>
                <c:pt idx="29">
                  <c:v>3.6842699239564025</c:v>
                </c:pt>
                <c:pt idx="30">
                  <c:v>3.7510204207430009</c:v>
                </c:pt>
                <c:pt idx="31">
                  <c:v>3.8190009700859999</c:v>
                </c:pt>
                <c:pt idx="32">
                  <c:v>3.9184087750524981</c:v>
                </c:pt>
                <c:pt idx="33">
                  <c:v>4.0424291400094994</c:v>
                </c:pt>
                <c:pt idx="34">
                  <c:v>4.2129168136294997</c:v>
                </c:pt>
                <c:pt idx="35">
                  <c:v>4.3946650821904996</c:v>
                </c:pt>
                <c:pt idx="36">
                  <c:v>4.5333815313450021</c:v>
                </c:pt>
                <c:pt idx="37">
                  <c:v>4.6454589039030019</c:v>
                </c:pt>
                <c:pt idx="38">
                  <c:v>4.7557755538835007</c:v>
                </c:pt>
                <c:pt idx="39">
                  <c:v>4.8949257978430971</c:v>
                </c:pt>
                <c:pt idx="40">
                  <c:v>5.0464303067693947</c:v>
                </c:pt>
                <c:pt idx="41">
                  <c:v>5.2470089872359953</c:v>
                </c:pt>
                <c:pt idx="42">
                  <c:v>5.4351748361511962</c:v>
                </c:pt>
                <c:pt idx="43">
                  <c:v>5.6497842814361974</c:v>
                </c:pt>
                <c:pt idx="44">
                  <c:v>5.7644394209779986</c:v>
                </c:pt>
                <c:pt idx="45">
                  <c:v>5.8264910022015997</c:v>
                </c:pt>
                <c:pt idx="46">
                  <c:v>5.9100285473295031</c:v>
                </c:pt>
                <c:pt idx="47">
                  <c:v>6.1084737251689045</c:v>
                </c:pt>
                <c:pt idx="48">
                  <c:v>6.4321740299375065</c:v>
                </c:pt>
                <c:pt idx="49">
                  <c:v>6.7442083270461062</c:v>
                </c:pt>
                <c:pt idx="50">
                  <c:v>7.0231543615952035</c:v>
                </c:pt>
                <c:pt idx="51">
                  <c:v>7.2052811727008006</c:v>
                </c:pt>
                <c:pt idx="52">
                  <c:v>7.3165697690089004</c:v>
                </c:pt>
                <c:pt idx="53">
                  <c:v>7.4243073186717012</c:v>
                </c:pt>
                <c:pt idx="54">
                  <c:v>7.5556299952255976</c:v>
                </c:pt>
                <c:pt idx="55">
                  <c:v>7.7500296330825975</c:v>
                </c:pt>
                <c:pt idx="56">
                  <c:v>7.9976379981044943</c:v>
                </c:pt>
                <c:pt idx="57">
                  <c:v>8.1810861837514963</c:v>
                </c:pt>
                <c:pt idx="58">
                  <c:v>8.3361455934125992</c:v>
                </c:pt>
                <c:pt idx="59">
                  <c:v>8.4561145842014014</c:v>
                </c:pt>
                <c:pt idx="60">
                  <c:v>8.5849659442005013</c:v>
                </c:pt>
                <c:pt idx="61">
                  <c:v>8.7407420833584979</c:v>
                </c:pt>
                <c:pt idx="62">
                  <c:v>8.8377355021367983</c:v>
                </c:pt>
                <c:pt idx="63">
                  <c:v>8.9202188647031946</c:v>
                </c:pt>
                <c:pt idx="64">
                  <c:v>9.0134968207260968</c:v>
                </c:pt>
                <c:pt idx="65">
                  <c:v>9.0840241239098916</c:v>
                </c:pt>
                <c:pt idx="66">
                  <c:v>9.2266161363378885</c:v>
                </c:pt>
                <c:pt idx="67">
                  <c:v>9.3380823345814932</c:v>
                </c:pt>
                <c:pt idx="68">
                  <c:v>9.4052886287487993</c:v>
                </c:pt>
                <c:pt idx="69">
                  <c:v>9.4557614787730131</c:v>
                </c:pt>
                <c:pt idx="70">
                  <c:v>9.4808181002021215</c:v>
                </c:pt>
                <c:pt idx="71">
                  <c:v>9.5453370935863191</c:v>
                </c:pt>
                <c:pt idx="72">
                  <c:v>9.5635385513564088</c:v>
                </c:pt>
                <c:pt idx="73">
                  <c:v>9.4655079124998025</c:v>
                </c:pt>
                <c:pt idx="74">
                  <c:v>9.3038402004237071</c:v>
                </c:pt>
                <c:pt idx="75">
                  <c:v>9.1403924733151101</c:v>
                </c:pt>
                <c:pt idx="76">
                  <c:v>9.0572015828583119</c:v>
                </c:pt>
                <c:pt idx="77">
                  <c:v>9.0375337351268996</c:v>
                </c:pt>
                <c:pt idx="78">
                  <c:v>9.0796332953709964</c:v>
                </c:pt>
                <c:pt idx="79">
                  <c:v>9.1359316548822065</c:v>
                </c:pt>
                <c:pt idx="80">
                  <c:v>9.1619286011578112</c:v>
                </c:pt>
                <c:pt idx="81">
                  <c:v>9.186050647677412</c:v>
                </c:pt>
                <c:pt idx="82">
                  <c:v>9.1677527372316092</c:v>
                </c:pt>
                <c:pt idx="83">
                  <c:v>9.1913482146066059</c:v>
                </c:pt>
                <c:pt idx="84">
                  <c:v>9.1972047008812083</c:v>
                </c:pt>
                <c:pt idx="85">
                  <c:v>9.164605990021812</c:v>
                </c:pt>
                <c:pt idx="86">
                  <c:v>9.1452069239862084</c:v>
                </c:pt>
                <c:pt idx="87">
                  <c:v>9.0565974774846154</c:v>
                </c:pt>
                <c:pt idx="88">
                  <c:v>8.9256172425060143</c:v>
                </c:pt>
                <c:pt idx="89">
                  <c:v>8.7840403906366049</c:v>
                </c:pt>
                <c:pt idx="90">
                  <c:v>8.6644245261939972</c:v>
                </c:pt>
                <c:pt idx="91">
                  <c:v>8.6982209712023888</c:v>
                </c:pt>
                <c:pt idx="92">
                  <c:v>8.7836870806781988</c:v>
                </c:pt>
                <c:pt idx="93">
                  <c:v>8.8911772463610035</c:v>
                </c:pt>
                <c:pt idx="94">
                  <c:v>8.9809769879832047</c:v>
                </c:pt>
                <c:pt idx="95">
                  <c:v>9.0014342434842121</c:v>
                </c:pt>
                <c:pt idx="96">
                  <c:v>9.0132893402211138</c:v>
                </c:pt>
                <c:pt idx="97">
                  <c:v>9.0266403610881198</c:v>
                </c:pt>
                <c:pt idx="98">
                  <c:v>9.0250900899723092</c:v>
                </c:pt>
                <c:pt idx="99">
                  <c:v>8.9732580763181033</c:v>
                </c:pt>
                <c:pt idx="100">
                  <c:v>8.8705919207141974</c:v>
                </c:pt>
                <c:pt idx="101">
                  <c:v>8.699865411970805</c:v>
                </c:pt>
                <c:pt idx="102">
                  <c:v>8.4698675476972127</c:v>
                </c:pt>
                <c:pt idx="103">
                  <c:v>8.2145195998988072</c:v>
                </c:pt>
                <c:pt idx="104">
                  <c:v>7.9126192468992116</c:v>
                </c:pt>
                <c:pt idx="105">
                  <c:v>7.6157432496803921</c:v>
                </c:pt>
                <c:pt idx="106">
                  <c:v>7.3957445463155835</c:v>
                </c:pt>
                <c:pt idx="107">
                  <c:v>7.1858358735647698</c:v>
                </c:pt>
                <c:pt idx="108">
                  <c:v>7.0314219290491735</c:v>
                </c:pt>
                <c:pt idx="109">
                  <c:v>6.9035506412815835</c:v>
                </c:pt>
                <c:pt idx="110">
                  <c:v>6.7816152163899943</c:v>
                </c:pt>
                <c:pt idx="111">
                  <c:v>6.7231076953880091</c:v>
                </c:pt>
                <c:pt idx="112">
                  <c:v>6.6739939354499995</c:v>
                </c:pt>
                <c:pt idx="113">
                  <c:v>6.6799851452899901</c:v>
                </c:pt>
                <c:pt idx="114">
                  <c:v>6.7340825871299756</c:v>
                </c:pt>
                <c:pt idx="115">
                  <c:v>6.7614610426399651</c:v>
                </c:pt>
                <c:pt idx="116">
                  <c:v>6.8781888286000026</c:v>
                </c:pt>
              </c:numCache>
            </c:numRef>
          </c:yVal>
          <c:smooth val="1"/>
        </c:ser>
        <c:ser>
          <c:idx val="1"/>
          <c:order val="1"/>
          <c:tx>
            <c:strRef>
              <c:f>Cum!$H$1</c:f>
              <c:strCache>
                <c:ptCount val="1"/>
                <c:pt idx="0">
                  <c:v>Cancer</c:v>
                </c:pt>
              </c:strCache>
            </c:strRef>
          </c:tx>
          <c:spPr>
            <a:ln>
              <a:solidFill>
                <a:srgbClr val="00B050"/>
              </a:solidFill>
            </a:ln>
          </c:spPr>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Cum!$H$2:$H$168</c:f>
              <c:numCache>
                <c:formatCode>General</c:formatCode>
                <c:ptCount val="167"/>
                <c:pt idx="1">
                  <c:v>0.52160398103999983</c:v>
                </c:pt>
                <c:pt idx="2">
                  <c:v>0.54957460418879989</c:v>
                </c:pt>
                <c:pt idx="3">
                  <c:v>0.57629326155359983</c:v>
                </c:pt>
                <c:pt idx="4">
                  <c:v>0.59504341702079988</c:v>
                </c:pt>
                <c:pt idx="5">
                  <c:v>0.60686267311199993</c:v>
                </c:pt>
                <c:pt idx="6">
                  <c:v>0.61662673772639998</c:v>
                </c:pt>
                <c:pt idx="7">
                  <c:v>0.63129746601600001</c:v>
                </c:pt>
                <c:pt idx="8">
                  <c:v>0.65754788078880011</c:v>
                </c:pt>
                <c:pt idx="9">
                  <c:v>0.67824603298039987</c:v>
                </c:pt>
                <c:pt idx="10">
                  <c:v>0.69961320288259976</c:v>
                </c:pt>
                <c:pt idx="11">
                  <c:v>0.71964266265959953</c:v>
                </c:pt>
                <c:pt idx="12">
                  <c:v>0.73912882891449938</c:v>
                </c:pt>
                <c:pt idx="13">
                  <c:v>0.76398843562189955</c:v>
                </c:pt>
                <c:pt idx="14">
                  <c:v>0.78487155232589989</c:v>
                </c:pt>
                <c:pt idx="15">
                  <c:v>0.813254287579525</c:v>
                </c:pt>
                <c:pt idx="16">
                  <c:v>0.84220170633256242</c:v>
                </c:pt>
                <c:pt idx="17">
                  <c:v>0.86359848840169962</c:v>
                </c:pt>
                <c:pt idx="18">
                  <c:v>0.87597686128712438</c:v>
                </c:pt>
                <c:pt idx="19">
                  <c:v>0.88501628317669967</c:v>
                </c:pt>
                <c:pt idx="20">
                  <c:v>0.90304579044966227</c:v>
                </c:pt>
                <c:pt idx="21">
                  <c:v>0.93116424231712491</c:v>
                </c:pt>
                <c:pt idx="22">
                  <c:v>0.9662432369809999</c:v>
                </c:pt>
                <c:pt idx="23">
                  <c:v>1.0005982371683999</c:v>
                </c:pt>
                <c:pt idx="24">
                  <c:v>1.0391534376288001</c:v>
                </c:pt>
                <c:pt idx="25">
                  <c:v>1.0753506793456002</c:v>
                </c:pt>
                <c:pt idx="26">
                  <c:v>1.1074101461044008</c:v>
                </c:pt>
                <c:pt idx="27">
                  <c:v>1.1338563414322009</c:v>
                </c:pt>
                <c:pt idx="28">
                  <c:v>1.1577585210744012</c:v>
                </c:pt>
                <c:pt idx="29">
                  <c:v>1.1840931271626012</c:v>
                </c:pt>
                <c:pt idx="30">
                  <c:v>1.217075686185801</c:v>
                </c:pt>
                <c:pt idx="31">
                  <c:v>1.2497553079390005</c:v>
                </c:pt>
                <c:pt idx="32">
                  <c:v>1.2854890628005</c:v>
                </c:pt>
                <c:pt idx="33">
                  <c:v>1.3231126024254998</c:v>
                </c:pt>
                <c:pt idx="34">
                  <c:v>1.363215526316</c:v>
                </c:pt>
                <c:pt idx="35">
                  <c:v>1.4050402226210004</c:v>
                </c:pt>
                <c:pt idx="36">
                  <c:v>1.4422092570940004</c:v>
                </c:pt>
                <c:pt idx="37">
                  <c:v>1.4809423819890006</c:v>
                </c:pt>
                <c:pt idx="38">
                  <c:v>1.5211638929905003</c:v>
                </c:pt>
                <c:pt idx="39">
                  <c:v>1.5613600412173008</c:v>
                </c:pt>
                <c:pt idx="40">
                  <c:v>1.6003875706237016</c:v>
                </c:pt>
                <c:pt idx="41">
                  <c:v>1.6416805912199028</c:v>
                </c:pt>
                <c:pt idx="42">
                  <c:v>1.6942871689007033</c:v>
                </c:pt>
                <c:pt idx="43">
                  <c:v>1.7662861547337014</c:v>
                </c:pt>
                <c:pt idx="44">
                  <c:v>1.8264860875906006</c:v>
                </c:pt>
                <c:pt idx="45">
                  <c:v>1.8754922706633996</c:v>
                </c:pt>
                <c:pt idx="46">
                  <c:v>1.9158906074673006</c:v>
                </c:pt>
                <c:pt idx="47">
                  <c:v>1.962983877362702</c:v>
                </c:pt>
                <c:pt idx="48">
                  <c:v>2.0273531020056019</c:v>
                </c:pt>
                <c:pt idx="49">
                  <c:v>2.0881408941524029</c:v>
                </c:pt>
                <c:pt idx="50">
                  <c:v>2.1492709980366023</c:v>
                </c:pt>
                <c:pt idx="51">
                  <c:v>2.2103938232828009</c:v>
                </c:pt>
                <c:pt idx="52">
                  <c:v>2.2751402734589989</c:v>
                </c:pt>
                <c:pt idx="53">
                  <c:v>2.3379021299861966</c:v>
                </c:pt>
                <c:pt idx="54">
                  <c:v>2.3960480598066969</c:v>
                </c:pt>
                <c:pt idx="55">
                  <c:v>2.4533220115426984</c:v>
                </c:pt>
                <c:pt idx="56">
                  <c:v>2.5018953597235996</c:v>
                </c:pt>
                <c:pt idx="57">
                  <c:v>2.5440714482095999</c:v>
                </c:pt>
                <c:pt idx="58">
                  <c:v>2.5882226114339</c:v>
                </c:pt>
                <c:pt idx="59">
                  <c:v>2.6375331089540994</c:v>
                </c:pt>
                <c:pt idx="60">
                  <c:v>2.6917822406351011</c:v>
                </c:pt>
                <c:pt idx="61">
                  <c:v>2.744852419432501</c:v>
                </c:pt>
                <c:pt idx="62">
                  <c:v>2.7920136462487992</c:v>
                </c:pt>
                <c:pt idx="63">
                  <c:v>2.8457638117432005</c:v>
                </c:pt>
                <c:pt idx="64">
                  <c:v>2.9071500309219989</c:v>
                </c:pt>
                <c:pt idx="65">
                  <c:v>2.9745988485443995</c:v>
                </c:pt>
                <c:pt idx="66">
                  <c:v>3.0510939438727007</c:v>
                </c:pt>
                <c:pt idx="67">
                  <c:v>3.1233446897935018</c:v>
                </c:pt>
                <c:pt idx="68">
                  <c:v>3.1968546879770035</c:v>
                </c:pt>
                <c:pt idx="69">
                  <c:v>3.2635320073134046</c:v>
                </c:pt>
                <c:pt idx="70">
                  <c:v>3.3288760881275046</c:v>
                </c:pt>
                <c:pt idx="71">
                  <c:v>3.3953390239675052</c:v>
                </c:pt>
                <c:pt idx="72">
                  <c:v>3.466002581220307</c:v>
                </c:pt>
                <c:pt idx="73">
                  <c:v>3.5408067572577071</c:v>
                </c:pt>
                <c:pt idx="74">
                  <c:v>3.6231705324671051</c:v>
                </c:pt>
                <c:pt idx="75">
                  <c:v>3.7150908181113014</c:v>
                </c:pt>
                <c:pt idx="76">
                  <c:v>3.8114336481185997</c:v>
                </c:pt>
                <c:pt idx="77">
                  <c:v>3.9073575586195997</c:v>
                </c:pt>
                <c:pt idx="78">
                  <c:v>4.0035861070420022</c:v>
                </c:pt>
                <c:pt idx="79">
                  <c:v>4.0922927748810043</c:v>
                </c:pt>
                <c:pt idx="80">
                  <c:v>4.1825512361844037</c:v>
                </c:pt>
                <c:pt idx="81">
                  <c:v>4.2769945974700025</c:v>
                </c:pt>
                <c:pt idx="82">
                  <c:v>4.3703623605540027</c:v>
                </c:pt>
                <c:pt idx="83">
                  <c:v>4.4710441923564002</c:v>
                </c:pt>
                <c:pt idx="84">
                  <c:v>4.5626827226857962</c:v>
                </c:pt>
                <c:pt idx="85">
                  <c:v>4.6478236214717974</c:v>
                </c:pt>
                <c:pt idx="86">
                  <c:v>4.7270999815865977</c:v>
                </c:pt>
                <c:pt idx="87">
                  <c:v>4.8117578857012049</c:v>
                </c:pt>
                <c:pt idx="88">
                  <c:v>4.9038003112404098</c:v>
                </c:pt>
                <c:pt idx="89">
                  <c:v>5.0003691121498086</c:v>
                </c:pt>
                <c:pt idx="90">
                  <c:v>5.091859055444111</c:v>
                </c:pt>
                <c:pt idx="91">
                  <c:v>5.1795953237325101</c:v>
                </c:pt>
                <c:pt idx="92">
                  <c:v>5.2604746961394078</c:v>
                </c:pt>
                <c:pt idx="93">
                  <c:v>5.3343607512726052</c:v>
                </c:pt>
                <c:pt idx="94">
                  <c:v>5.3956119661989028</c:v>
                </c:pt>
                <c:pt idx="95">
                  <c:v>5.4362830050621049</c:v>
                </c:pt>
                <c:pt idx="96">
                  <c:v>5.4674872048458063</c:v>
                </c:pt>
                <c:pt idx="97">
                  <c:v>5.5030864022610082</c:v>
                </c:pt>
                <c:pt idx="98">
                  <c:v>5.5458916435866072</c:v>
                </c:pt>
                <c:pt idx="99">
                  <c:v>5.5786277587452027</c:v>
                </c:pt>
                <c:pt idx="100">
                  <c:v>5.5921384656116011</c:v>
                </c:pt>
                <c:pt idx="101">
                  <c:v>5.5765531711463971</c:v>
                </c:pt>
                <c:pt idx="102">
                  <c:v>5.5398611224936012</c:v>
                </c:pt>
                <c:pt idx="103">
                  <c:v>5.5042263948668015</c:v>
                </c:pt>
                <c:pt idx="104">
                  <c:v>5.4655615339692005</c:v>
                </c:pt>
                <c:pt idx="105">
                  <c:v>5.4328802493859989</c:v>
                </c:pt>
                <c:pt idx="106">
                  <c:v>5.4033136747931998</c:v>
                </c:pt>
                <c:pt idx="107">
                  <c:v>5.3663371612740036</c:v>
                </c:pt>
                <c:pt idx="108">
                  <c:v>5.3425519451116017</c:v>
                </c:pt>
                <c:pt idx="109">
                  <c:v>5.3164505809508036</c:v>
                </c:pt>
                <c:pt idx="110">
                  <c:v>5.2873140225480029</c:v>
                </c:pt>
                <c:pt idx="111">
                  <c:v>5.246148840198007</c:v>
                </c:pt>
                <c:pt idx="112">
                  <c:v>5.1948380774100045</c:v>
                </c:pt>
                <c:pt idx="113">
                  <c:v>5.149090423399997</c:v>
                </c:pt>
                <c:pt idx="114">
                  <c:v>5.1031508491299888</c:v>
                </c:pt>
                <c:pt idx="115">
                  <c:v>5.0832606980799824</c:v>
                </c:pt>
                <c:pt idx="116">
                  <c:v>5.033451477199975</c:v>
                </c:pt>
              </c:numCache>
            </c:numRef>
          </c:yVal>
          <c:smooth val="1"/>
        </c:ser>
        <c:ser>
          <c:idx val="2"/>
          <c:order val="2"/>
          <c:tx>
            <c:strRef>
              <c:f>Cum!$I$1</c:f>
              <c:strCache>
                <c:ptCount val="1"/>
                <c:pt idx="0">
                  <c:v>Pneumonia+influenza</c:v>
                </c:pt>
              </c:strCache>
            </c:strRef>
          </c:tx>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Cum!$I$2:$I$168</c:f>
              <c:numCache>
                <c:formatCode>General</c:formatCode>
                <c:ptCount val="167"/>
                <c:pt idx="1">
                  <c:v>1.4077295478719998</c:v>
                </c:pt>
                <c:pt idx="2">
                  <c:v>1.4200956361175996</c:v>
                </c:pt>
                <c:pt idx="3">
                  <c:v>1.4289814766807996</c:v>
                </c:pt>
                <c:pt idx="4">
                  <c:v>1.4464898785127995</c:v>
                </c:pt>
                <c:pt idx="5">
                  <c:v>1.4623202528615997</c:v>
                </c:pt>
                <c:pt idx="6">
                  <c:v>1.4283548094864003</c:v>
                </c:pt>
                <c:pt idx="7">
                  <c:v>1.4118208758240001</c:v>
                </c:pt>
                <c:pt idx="8">
                  <c:v>1.4079657731064001</c:v>
                </c:pt>
                <c:pt idx="9">
                  <c:v>1.3748974570275998</c:v>
                </c:pt>
                <c:pt idx="10">
                  <c:v>1.3710309730521999</c:v>
                </c:pt>
                <c:pt idx="11">
                  <c:v>1.3616399369754002</c:v>
                </c:pt>
                <c:pt idx="12">
                  <c:v>1.3324802944236005</c:v>
                </c:pt>
                <c:pt idx="13">
                  <c:v>1.3474687808846002</c:v>
                </c:pt>
                <c:pt idx="14">
                  <c:v>1.4217310837256996</c:v>
                </c:pt>
                <c:pt idx="15">
                  <c:v>1.4659978752577745</c:v>
                </c:pt>
                <c:pt idx="16">
                  <c:v>1.4839333772230874</c:v>
                </c:pt>
                <c:pt idx="17">
                  <c:v>1.4519525710103007</c:v>
                </c:pt>
                <c:pt idx="18">
                  <c:v>1.404631824913376</c:v>
                </c:pt>
                <c:pt idx="19">
                  <c:v>1.3363835205425012</c:v>
                </c:pt>
                <c:pt idx="20">
                  <c:v>1.3109582215167888</c:v>
                </c:pt>
                <c:pt idx="21">
                  <c:v>1.3716888517593762</c:v>
                </c:pt>
                <c:pt idx="22">
                  <c:v>1.4131849518207011</c:v>
                </c:pt>
                <c:pt idx="23">
                  <c:v>1.4647139415883008</c:v>
                </c:pt>
                <c:pt idx="24">
                  <c:v>1.4755975972845001</c:v>
                </c:pt>
                <c:pt idx="25">
                  <c:v>1.4143667721294992</c:v>
                </c:pt>
                <c:pt idx="26">
                  <c:v>1.4767557783975995</c:v>
                </c:pt>
                <c:pt idx="27">
                  <c:v>1.5595668555982005</c:v>
                </c:pt>
                <c:pt idx="28">
                  <c:v>1.5397819330661013</c:v>
                </c:pt>
                <c:pt idx="29">
                  <c:v>1.5209192321285014</c:v>
                </c:pt>
                <c:pt idx="30">
                  <c:v>1.4032556861895014</c:v>
                </c:pt>
                <c:pt idx="31">
                  <c:v>1.2960987868645022</c:v>
                </c:pt>
                <c:pt idx="32">
                  <c:v>1.2763190484305023</c:v>
                </c:pt>
                <c:pt idx="33">
                  <c:v>1.2643365473505019</c:v>
                </c:pt>
                <c:pt idx="34">
                  <c:v>1.3162285315000011</c:v>
                </c:pt>
                <c:pt idx="35">
                  <c:v>1.4037330125220002</c:v>
                </c:pt>
                <c:pt idx="36">
                  <c:v>1.3833790926724996</c:v>
                </c:pt>
                <c:pt idx="37">
                  <c:v>1.2670645992434988</c:v>
                </c:pt>
                <c:pt idx="38">
                  <c:v>1.095927375342499</c:v>
                </c:pt>
                <c:pt idx="39">
                  <c:v>0.95757098281490016</c:v>
                </c:pt>
                <c:pt idx="40">
                  <c:v>0.88560629099780108</c:v>
                </c:pt>
                <c:pt idx="41">
                  <c:v>0.85478366823480112</c:v>
                </c:pt>
                <c:pt idx="42">
                  <c:v>0.84822578664450088</c:v>
                </c:pt>
                <c:pt idx="43">
                  <c:v>0.8338043286381005</c:v>
                </c:pt>
                <c:pt idx="44">
                  <c:v>0.79076337313620026</c:v>
                </c:pt>
                <c:pt idx="45">
                  <c:v>0.70896653481780092</c:v>
                </c:pt>
                <c:pt idx="46">
                  <c:v>0.64046049890370149</c:v>
                </c:pt>
                <c:pt idx="47">
                  <c:v>0.57697599794510168</c:v>
                </c:pt>
                <c:pt idx="48">
                  <c:v>0.52592641529880169</c:v>
                </c:pt>
                <c:pt idx="49">
                  <c:v>0.48751447773440137</c:v>
                </c:pt>
                <c:pt idx="50">
                  <c:v>0.47014059641100125</c:v>
                </c:pt>
                <c:pt idx="51">
                  <c:v>0.4851551301028012</c:v>
                </c:pt>
                <c:pt idx="52">
                  <c:v>0.47730158839839998</c:v>
                </c:pt>
                <c:pt idx="53">
                  <c:v>0.46479110365719922</c:v>
                </c:pt>
                <c:pt idx="54">
                  <c:v>0.45849323588489987</c:v>
                </c:pt>
                <c:pt idx="55">
                  <c:v>0.48158603030850067</c:v>
                </c:pt>
                <c:pt idx="56">
                  <c:v>0.53041638957200199</c:v>
                </c:pt>
                <c:pt idx="57">
                  <c:v>0.5610526561074014</c:v>
                </c:pt>
                <c:pt idx="58">
                  <c:v>0.59389021628599981</c:v>
                </c:pt>
                <c:pt idx="59">
                  <c:v>0.59827964363759811</c:v>
                </c:pt>
                <c:pt idx="60">
                  <c:v>0.605821431926298</c:v>
                </c:pt>
                <c:pt idx="61">
                  <c:v>0.62811521184069896</c:v>
                </c:pt>
                <c:pt idx="62">
                  <c:v>0.62306334231969984</c:v>
                </c:pt>
                <c:pt idx="63">
                  <c:v>0.62736525948489952</c:v>
                </c:pt>
                <c:pt idx="64">
                  <c:v>0.6255846794931994</c:v>
                </c:pt>
                <c:pt idx="65">
                  <c:v>0.60283649274199913</c:v>
                </c:pt>
                <c:pt idx="66">
                  <c:v>0.6270538088251989</c:v>
                </c:pt>
                <c:pt idx="67">
                  <c:v>0.65108447756559951</c:v>
                </c:pt>
                <c:pt idx="68">
                  <c:v>0.66241073884709856</c:v>
                </c:pt>
                <c:pt idx="69">
                  <c:v>0.65293102380829993</c:v>
                </c:pt>
                <c:pt idx="70">
                  <c:v>0.61965510343949948</c:v>
                </c:pt>
                <c:pt idx="71">
                  <c:v>0.60730587873589847</c:v>
                </c:pt>
                <c:pt idx="72">
                  <c:v>0.59625601055519883</c:v>
                </c:pt>
                <c:pt idx="73">
                  <c:v>0.58572985715759884</c:v>
                </c:pt>
                <c:pt idx="74">
                  <c:v>0.57801092216020056</c:v>
                </c:pt>
                <c:pt idx="75">
                  <c:v>0.5629377261260009</c:v>
                </c:pt>
                <c:pt idx="76">
                  <c:v>0.56611310712270058</c:v>
                </c:pt>
                <c:pt idx="77">
                  <c:v>0.54203490891289885</c:v>
                </c:pt>
                <c:pt idx="78">
                  <c:v>0.52176598840589783</c:v>
                </c:pt>
                <c:pt idx="79">
                  <c:v>0.52276178900789905</c:v>
                </c:pt>
                <c:pt idx="80">
                  <c:v>0.51199005842200052</c:v>
                </c:pt>
                <c:pt idx="81">
                  <c:v>0.52746283840860286</c:v>
                </c:pt>
                <c:pt idx="82">
                  <c:v>0.53817673000800426</c:v>
                </c:pt>
                <c:pt idx="83">
                  <c:v>0.5762049969630052</c:v>
                </c:pt>
                <c:pt idx="84">
                  <c:v>0.63007406617480655</c:v>
                </c:pt>
                <c:pt idx="85">
                  <c:v>0.66800735479860407</c:v>
                </c:pt>
                <c:pt idx="86">
                  <c:v>0.70740488884460184</c:v>
                </c:pt>
                <c:pt idx="87">
                  <c:v>0.7331436546980008</c:v>
                </c:pt>
                <c:pt idx="88">
                  <c:v>0.75991225024080222</c:v>
                </c:pt>
                <c:pt idx="89">
                  <c:v>0.7790849165778031</c:v>
                </c:pt>
                <c:pt idx="90">
                  <c:v>0.77679373893650272</c:v>
                </c:pt>
                <c:pt idx="91">
                  <c:v>0.78616263359550054</c:v>
                </c:pt>
                <c:pt idx="92">
                  <c:v>0.7959956738708982</c:v>
                </c:pt>
                <c:pt idx="93">
                  <c:v>0.81392482062089933</c:v>
                </c:pt>
                <c:pt idx="94">
                  <c:v>0.83266879225920043</c:v>
                </c:pt>
                <c:pt idx="95">
                  <c:v>0.84500846006220343</c:v>
                </c:pt>
                <c:pt idx="96">
                  <c:v>0.87201170465130318</c:v>
                </c:pt>
                <c:pt idx="97">
                  <c:v>0.843885401227503</c:v>
                </c:pt>
                <c:pt idx="98">
                  <c:v>0.78532627751610384</c:v>
                </c:pt>
                <c:pt idx="99">
                  <c:v>0.70926977568630534</c:v>
                </c:pt>
                <c:pt idx="100">
                  <c:v>0.65318394615580466</c:v>
                </c:pt>
                <c:pt idx="101">
                  <c:v>0.65322160889280134</c:v>
                </c:pt>
                <c:pt idx="102">
                  <c:v>0.65434208486959733</c:v>
                </c:pt>
                <c:pt idx="103">
                  <c:v>0.66933148427679612</c:v>
                </c:pt>
                <c:pt idx="104">
                  <c:v>0.68215147933199738</c:v>
                </c:pt>
                <c:pt idx="105">
                  <c:v>0.69250697480959822</c:v>
                </c:pt>
                <c:pt idx="106">
                  <c:v>0.69151267069119804</c:v>
                </c:pt>
                <c:pt idx="107">
                  <c:v>0.67544722634159626</c:v>
                </c:pt>
                <c:pt idx="108">
                  <c:v>0.65935991158279705</c:v>
                </c:pt>
                <c:pt idx="109">
                  <c:v>0.6550328368043985</c:v>
                </c:pt>
                <c:pt idx="110">
                  <c:v>0.65771598462760039</c:v>
                </c:pt>
                <c:pt idx="111">
                  <c:v>0.66490914179799887</c:v>
                </c:pt>
                <c:pt idx="112">
                  <c:v>0.66894789813999544</c:v>
                </c:pt>
                <c:pt idx="113">
                  <c:v>0.67036000167999532</c:v>
                </c:pt>
                <c:pt idx="114">
                  <c:v>0.67428129178999718</c:v>
                </c:pt>
                <c:pt idx="115">
                  <c:v>0.67643598437999941</c:v>
                </c:pt>
                <c:pt idx="116">
                  <c:v>0.67844981400000393</c:v>
                </c:pt>
              </c:numCache>
            </c:numRef>
          </c:yVal>
          <c:smooth val="1"/>
        </c:ser>
        <c:ser>
          <c:idx val="3"/>
          <c:order val="3"/>
          <c:tx>
            <c:strRef>
              <c:f>Cum!$J$1</c:f>
              <c:strCache>
                <c:ptCount val="1"/>
                <c:pt idx="0">
                  <c:v>Alzheimer's disease</c:v>
                </c:pt>
              </c:strCache>
            </c:strRef>
          </c:tx>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Cum!$J$2:$J$168</c:f>
              <c:numCache>
                <c:formatCode>General</c:formatCode>
                <c:ptCount val="167"/>
                <c:pt idx="1">
                  <c:v>0.36739920886799993</c:v>
                </c:pt>
                <c:pt idx="2">
                  <c:v>0.35016636095279996</c:v>
                </c:pt>
                <c:pt idx="3">
                  <c:v>0.33664989432239995</c:v>
                </c:pt>
                <c:pt idx="4">
                  <c:v>0.32080890637199999</c:v>
                </c:pt>
                <c:pt idx="5">
                  <c:v>0.30354646246799993</c:v>
                </c:pt>
                <c:pt idx="6">
                  <c:v>0.28338957149999988</c:v>
                </c:pt>
                <c:pt idx="7">
                  <c:v>0.2645511209207998</c:v>
                </c:pt>
                <c:pt idx="8">
                  <c:v>0.2509047075623998</c:v>
                </c:pt>
                <c:pt idx="9">
                  <c:v>0.23879465750619983</c:v>
                </c:pt>
                <c:pt idx="10">
                  <c:v>0.23093513217089995</c:v>
                </c:pt>
                <c:pt idx="11">
                  <c:v>0.22552345875749996</c:v>
                </c:pt>
                <c:pt idx="12">
                  <c:v>0.21689814700929999</c:v>
                </c:pt>
                <c:pt idx="13">
                  <c:v>0.20607635791690004</c:v>
                </c:pt>
                <c:pt idx="14">
                  <c:v>0.19525336567459528</c:v>
                </c:pt>
                <c:pt idx="15">
                  <c:v>0.18986467505713339</c:v>
                </c:pt>
                <c:pt idx="16">
                  <c:v>0.19024922511571424</c:v>
                </c:pt>
                <c:pt idx="17">
                  <c:v>0.19350618795619029</c:v>
                </c:pt>
                <c:pt idx="18">
                  <c:v>0.19676315079666645</c:v>
                </c:pt>
                <c:pt idx="19">
                  <c:v>0.20002011363714278</c:v>
                </c:pt>
                <c:pt idx="20">
                  <c:v>0.20327707647761906</c:v>
                </c:pt>
                <c:pt idx="21">
                  <c:v>0.20653403931809533</c:v>
                </c:pt>
                <c:pt idx="22">
                  <c:v>0.20979100215857138</c:v>
                </c:pt>
                <c:pt idx="23">
                  <c:v>0.21304796499904743</c:v>
                </c:pt>
                <c:pt idx="24">
                  <c:v>0.21630492783952371</c:v>
                </c:pt>
                <c:pt idx="25">
                  <c:v>0.21956189067999987</c:v>
                </c:pt>
                <c:pt idx="26">
                  <c:v>0.22281885352047615</c:v>
                </c:pt>
                <c:pt idx="27">
                  <c:v>0.22607581636095242</c:v>
                </c:pt>
                <c:pt idx="28">
                  <c:v>0.22933277920142858</c:v>
                </c:pt>
                <c:pt idx="29">
                  <c:v>0.23258974204190486</c:v>
                </c:pt>
                <c:pt idx="30">
                  <c:v>0.23584670488238091</c:v>
                </c:pt>
                <c:pt idx="31">
                  <c:v>0.23910366772285696</c:v>
                </c:pt>
                <c:pt idx="32">
                  <c:v>0.24236063056333323</c:v>
                </c:pt>
                <c:pt idx="33">
                  <c:v>0.2456175934038094</c:v>
                </c:pt>
                <c:pt idx="34">
                  <c:v>0.24887455624428567</c:v>
                </c:pt>
                <c:pt idx="35">
                  <c:v>0.25213151908476172</c:v>
                </c:pt>
                <c:pt idx="36">
                  <c:v>0.25538848192523778</c:v>
                </c:pt>
                <c:pt idx="37">
                  <c:v>0.25864544476571405</c:v>
                </c:pt>
                <c:pt idx="38">
                  <c:v>0.26190240760619043</c:v>
                </c:pt>
                <c:pt idx="39">
                  <c:v>0.2651593704466666</c:v>
                </c:pt>
                <c:pt idx="40">
                  <c:v>0.26841633328714254</c:v>
                </c:pt>
                <c:pt idx="41">
                  <c:v>0.27167329612761848</c:v>
                </c:pt>
                <c:pt idx="42">
                  <c:v>0.27493025896809464</c:v>
                </c:pt>
                <c:pt idx="43">
                  <c:v>0.27818722180857125</c:v>
                </c:pt>
                <c:pt idx="44">
                  <c:v>0.28144418464904741</c:v>
                </c:pt>
                <c:pt idx="45">
                  <c:v>0.28470114748952335</c:v>
                </c:pt>
                <c:pt idx="46">
                  <c:v>0.2879581103299993</c:v>
                </c:pt>
                <c:pt idx="47">
                  <c:v>0.29121507317047546</c:v>
                </c:pt>
                <c:pt idx="48">
                  <c:v>0.29447203601095207</c:v>
                </c:pt>
                <c:pt idx="49">
                  <c:v>0.29772899885142823</c:v>
                </c:pt>
                <c:pt idx="50">
                  <c:v>0.30098596169190417</c:v>
                </c:pt>
                <c:pt idx="51">
                  <c:v>0.30424292453238011</c:v>
                </c:pt>
                <c:pt idx="52">
                  <c:v>0.30749988737285627</c:v>
                </c:pt>
                <c:pt idx="53">
                  <c:v>0.31075685021333288</c:v>
                </c:pt>
                <c:pt idx="54">
                  <c:v>0.31401381305380904</c:v>
                </c:pt>
                <c:pt idx="55">
                  <c:v>0.31727077589428498</c:v>
                </c:pt>
                <c:pt idx="56">
                  <c:v>0.32052773873476093</c:v>
                </c:pt>
                <c:pt idx="57">
                  <c:v>0.32378470157523709</c:v>
                </c:pt>
                <c:pt idx="58">
                  <c:v>0.3270416644157137</c:v>
                </c:pt>
                <c:pt idx="59">
                  <c:v>0.33029862725618986</c:v>
                </c:pt>
                <c:pt idx="60">
                  <c:v>0.3335555900966658</c:v>
                </c:pt>
                <c:pt idx="61">
                  <c:v>0.33681255293714174</c:v>
                </c:pt>
                <c:pt idx="62">
                  <c:v>0.3400695157776179</c:v>
                </c:pt>
                <c:pt idx="63">
                  <c:v>0.34332647861809451</c:v>
                </c:pt>
                <c:pt idx="64">
                  <c:v>0.34658344145857067</c:v>
                </c:pt>
                <c:pt idx="65">
                  <c:v>0.34984040429904661</c:v>
                </c:pt>
                <c:pt idx="66">
                  <c:v>0.35309736713952256</c:v>
                </c:pt>
                <c:pt idx="67">
                  <c:v>0.35635432997999872</c:v>
                </c:pt>
                <c:pt idx="68">
                  <c:v>0.35961129282047533</c:v>
                </c:pt>
                <c:pt idx="69">
                  <c:v>0.36286825566095193</c:v>
                </c:pt>
                <c:pt idx="70">
                  <c:v>0.3661252185014281</c:v>
                </c:pt>
                <c:pt idx="71">
                  <c:v>0.36938218134190448</c:v>
                </c:pt>
                <c:pt idx="72">
                  <c:v>0.37263914418238064</c:v>
                </c:pt>
                <c:pt idx="73">
                  <c:v>0.37589610702285636</c:v>
                </c:pt>
                <c:pt idx="74">
                  <c:v>0.37915306986333253</c:v>
                </c:pt>
                <c:pt idx="75">
                  <c:v>0.38241003270380824</c:v>
                </c:pt>
                <c:pt idx="76">
                  <c:v>0.38566699554428485</c:v>
                </c:pt>
                <c:pt idx="77">
                  <c:v>0.38892395838476146</c:v>
                </c:pt>
                <c:pt idx="78">
                  <c:v>0.39218092122523718</c:v>
                </c:pt>
                <c:pt idx="79">
                  <c:v>0.39543788406571334</c:v>
                </c:pt>
                <c:pt idx="80">
                  <c:v>0.39869484690618906</c:v>
                </c:pt>
                <c:pt idx="81">
                  <c:v>0.40195180974666567</c:v>
                </c:pt>
                <c:pt idx="82">
                  <c:v>0.40520877258714227</c:v>
                </c:pt>
                <c:pt idx="83">
                  <c:v>0.40846573542761799</c:v>
                </c:pt>
                <c:pt idx="84">
                  <c:v>0.41172269826809416</c:v>
                </c:pt>
                <c:pt idx="85">
                  <c:v>0.41497966110856987</c:v>
                </c:pt>
                <c:pt idx="86">
                  <c:v>0.41823662394904648</c:v>
                </c:pt>
                <c:pt idx="87">
                  <c:v>0.42149358678952309</c:v>
                </c:pt>
                <c:pt idx="88">
                  <c:v>0.42475054962999881</c:v>
                </c:pt>
                <c:pt idx="89">
                  <c:v>0.42800751247047497</c:v>
                </c:pt>
                <c:pt idx="90">
                  <c:v>0.43126447531095069</c:v>
                </c:pt>
                <c:pt idx="91">
                  <c:v>0.4345214381514273</c:v>
                </c:pt>
                <c:pt idx="92">
                  <c:v>0.4377784009919039</c:v>
                </c:pt>
                <c:pt idx="93">
                  <c:v>0.44103536383237962</c:v>
                </c:pt>
                <c:pt idx="94">
                  <c:v>0.44429232667285579</c:v>
                </c:pt>
                <c:pt idx="95">
                  <c:v>0.44754928951333151</c:v>
                </c:pt>
                <c:pt idx="96">
                  <c:v>0.45080625235380811</c:v>
                </c:pt>
                <c:pt idx="97">
                  <c:v>0.45406321519428472</c:v>
                </c:pt>
                <c:pt idx="98">
                  <c:v>0.46675378354766561</c:v>
                </c:pt>
                <c:pt idx="99">
                  <c:v>0.4913185800286044</c:v>
                </c:pt>
                <c:pt idx="100">
                  <c:v>0.52847198779420035</c:v>
                </c:pt>
                <c:pt idx="101">
                  <c:v>0.57342890651160072</c:v>
                </c:pt>
                <c:pt idx="102">
                  <c:v>0.59999755500200092</c:v>
                </c:pt>
                <c:pt idx="103">
                  <c:v>0.6142164279868001</c:v>
                </c:pt>
                <c:pt idx="104">
                  <c:v>0.60242969185439987</c:v>
                </c:pt>
                <c:pt idx="105">
                  <c:v>0.57056085694320036</c:v>
                </c:pt>
                <c:pt idx="106">
                  <c:v>0.54656090594720075</c:v>
                </c:pt>
                <c:pt idx="107">
                  <c:v>0.52218935355600138</c:v>
                </c:pt>
                <c:pt idx="108">
                  <c:v>0.50706920334120076</c:v>
                </c:pt>
                <c:pt idx="109">
                  <c:v>0.49778169229119973</c:v>
                </c:pt>
                <c:pt idx="110">
                  <c:v>0.48047622623599873</c:v>
                </c:pt>
                <c:pt idx="111">
                  <c:v>0.47827191532799818</c:v>
                </c:pt>
                <c:pt idx="112">
                  <c:v>0.48128359703999868</c:v>
                </c:pt>
                <c:pt idx="113">
                  <c:v>0.48351784904999917</c:v>
                </c:pt>
                <c:pt idx="114">
                  <c:v>0.47822332571999882</c:v>
                </c:pt>
                <c:pt idx="115">
                  <c:v>0.47008448431999872</c:v>
                </c:pt>
                <c:pt idx="116">
                  <c:v>0.43614630899999618</c:v>
                </c:pt>
              </c:numCache>
            </c:numRef>
          </c:yVal>
          <c:smooth val="1"/>
        </c:ser>
        <c:ser>
          <c:idx val="4"/>
          <c:order val="4"/>
          <c:tx>
            <c:strRef>
              <c:f>Cum!$K$1</c:f>
              <c:strCache>
                <c:ptCount val="1"/>
                <c:pt idx="0">
                  <c:v>Other</c:v>
                </c:pt>
              </c:strCache>
            </c:strRef>
          </c:tx>
          <c:spPr>
            <a:ln w="34925">
              <a:solidFill>
                <a:srgbClr val="FF0000">
                  <a:alpha val="49000"/>
                </a:srgbClr>
              </a:solidFill>
            </a:ln>
          </c:spPr>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Cum!$K$2:$K$168</c:f>
              <c:numCache>
                <c:formatCode>General</c:formatCode>
                <c:ptCount val="167"/>
                <c:pt idx="1">
                  <c:v>6.9630161290319981</c:v>
                </c:pt>
                <c:pt idx="2">
                  <c:v>6.9774806667575993</c:v>
                </c:pt>
                <c:pt idx="3">
                  <c:v>7.0460976002951998</c:v>
                </c:pt>
                <c:pt idx="4">
                  <c:v>7.2048486553631994</c:v>
                </c:pt>
                <c:pt idx="5">
                  <c:v>7.3302309961391989</c:v>
                </c:pt>
                <c:pt idx="6">
                  <c:v>7.3158384822407987</c:v>
                </c:pt>
                <c:pt idx="7">
                  <c:v>7.2037981720919984</c:v>
                </c:pt>
                <c:pt idx="8">
                  <c:v>7.0936837592111992</c:v>
                </c:pt>
                <c:pt idx="9">
                  <c:v>6.9795769062813999</c:v>
                </c:pt>
                <c:pt idx="10">
                  <c:v>6.8656413619693</c:v>
                </c:pt>
                <c:pt idx="11">
                  <c:v>6.8065211860851011</c:v>
                </c:pt>
                <c:pt idx="12">
                  <c:v>6.7003407864489031</c:v>
                </c:pt>
                <c:pt idx="13">
                  <c:v>6.6271519087413022</c:v>
                </c:pt>
                <c:pt idx="14">
                  <c:v>6.6653176366293003</c:v>
                </c:pt>
                <c:pt idx="15">
                  <c:v>6.6088327792244996</c:v>
                </c:pt>
                <c:pt idx="16">
                  <c:v>6.5670831461934007</c:v>
                </c:pt>
                <c:pt idx="17">
                  <c:v>6.5060438578900026</c:v>
                </c:pt>
                <c:pt idx="18">
                  <c:v>6.3830258615180036</c:v>
                </c:pt>
                <c:pt idx="19">
                  <c:v>6.3549077035860044</c:v>
                </c:pt>
                <c:pt idx="20">
                  <c:v>6.2262469730268037</c:v>
                </c:pt>
                <c:pt idx="21">
                  <c:v>6.1228354277173995</c:v>
                </c:pt>
                <c:pt idx="22">
                  <c:v>6.0411352898985999</c:v>
                </c:pt>
                <c:pt idx="23">
                  <c:v>6.0156486730934002</c:v>
                </c:pt>
                <c:pt idx="24">
                  <c:v>6.0660091910544018</c:v>
                </c:pt>
                <c:pt idx="25">
                  <c:v>6.0337144251750026</c:v>
                </c:pt>
                <c:pt idx="26">
                  <c:v>6.0440730334343016</c:v>
                </c:pt>
                <c:pt idx="27">
                  <c:v>6.0481851739589025</c:v>
                </c:pt>
                <c:pt idx="28">
                  <c:v>6.0255290554090024</c:v>
                </c:pt>
                <c:pt idx="29">
                  <c:v>5.9687294378707989</c:v>
                </c:pt>
                <c:pt idx="30">
                  <c:v>5.7382873971828943</c:v>
                </c:pt>
                <c:pt idx="31">
                  <c:v>5.4691927810124952</c:v>
                </c:pt>
                <c:pt idx="32">
                  <c:v>5.2772149049429977</c:v>
                </c:pt>
                <c:pt idx="33">
                  <c:v>5.1669912542520002</c:v>
                </c:pt>
                <c:pt idx="34">
                  <c:v>5.1759440700060004</c:v>
                </c:pt>
                <c:pt idx="35">
                  <c:v>5.1455500530630012</c:v>
                </c:pt>
                <c:pt idx="36">
                  <c:v>5.0303576588665031</c:v>
                </c:pt>
                <c:pt idx="37">
                  <c:v>4.889486888221505</c:v>
                </c:pt>
                <c:pt idx="38">
                  <c:v>4.7253459985295017</c:v>
                </c:pt>
                <c:pt idx="39">
                  <c:v>4.6144763790792993</c:v>
                </c:pt>
                <c:pt idx="40">
                  <c:v>4.5403833112904977</c:v>
                </c:pt>
                <c:pt idx="41">
                  <c:v>4.5043118432284963</c:v>
                </c:pt>
                <c:pt idx="42">
                  <c:v>4.4621368826661936</c:v>
                </c:pt>
                <c:pt idx="43">
                  <c:v>4.5061265627333889</c:v>
                </c:pt>
                <c:pt idx="44">
                  <c:v>4.5065034675435918</c:v>
                </c:pt>
                <c:pt idx="45">
                  <c:v>4.4389550168583973</c:v>
                </c:pt>
                <c:pt idx="46">
                  <c:v>4.3247691910791026</c:v>
                </c:pt>
                <c:pt idx="47">
                  <c:v>4.1870414494349006</c:v>
                </c:pt>
                <c:pt idx="48">
                  <c:v>4.1243377709662994</c:v>
                </c:pt>
                <c:pt idx="49">
                  <c:v>4.0749549641843004</c:v>
                </c:pt>
                <c:pt idx="50">
                  <c:v>4.0515917478239025</c:v>
                </c:pt>
                <c:pt idx="51">
                  <c:v>4.058683768367505</c:v>
                </c:pt>
                <c:pt idx="52">
                  <c:v>4.042978653316105</c:v>
                </c:pt>
                <c:pt idx="53">
                  <c:v>4.0262547136663045</c:v>
                </c:pt>
                <c:pt idx="54">
                  <c:v>4.0262417055746091</c:v>
                </c:pt>
                <c:pt idx="55">
                  <c:v>4.0582719704468104</c:v>
                </c:pt>
                <c:pt idx="56">
                  <c:v>4.122044816157711</c:v>
                </c:pt>
                <c:pt idx="57">
                  <c:v>4.1001067841877088</c:v>
                </c:pt>
                <c:pt idx="58">
                  <c:v>4.0675674066886955</c:v>
                </c:pt>
                <c:pt idx="59">
                  <c:v>4.0348253634034847</c:v>
                </c:pt>
                <c:pt idx="60">
                  <c:v>4.0456775478880758</c:v>
                </c:pt>
                <c:pt idx="61">
                  <c:v>4.103144820765074</c:v>
                </c:pt>
                <c:pt idx="62">
                  <c:v>4.1590414533223878</c:v>
                </c:pt>
                <c:pt idx="63">
                  <c:v>4.2216639781509997</c:v>
                </c:pt>
                <c:pt idx="64">
                  <c:v>4.2745006449853022</c:v>
                </c:pt>
                <c:pt idx="65">
                  <c:v>4.297623952989305</c:v>
                </c:pt>
                <c:pt idx="66">
                  <c:v>4.2399683019444936</c:v>
                </c:pt>
                <c:pt idx="67">
                  <c:v>4.2483364448562924</c:v>
                </c:pt>
                <c:pt idx="68">
                  <c:v>4.2676697366117011</c:v>
                </c:pt>
                <c:pt idx="69">
                  <c:v>4.2953787786988968</c:v>
                </c:pt>
                <c:pt idx="70">
                  <c:v>4.336829506547204</c:v>
                </c:pt>
                <c:pt idx="71">
                  <c:v>4.4042817979806088</c:v>
                </c:pt>
                <c:pt idx="72">
                  <c:v>4.553791494697208</c:v>
                </c:pt>
                <c:pt idx="73">
                  <c:v>4.6288173530952079</c:v>
                </c:pt>
                <c:pt idx="74">
                  <c:v>4.5137312096566049</c:v>
                </c:pt>
                <c:pt idx="75">
                  <c:v>4.3490740591069965</c:v>
                </c:pt>
                <c:pt idx="76">
                  <c:v>4.3066540992350966</c:v>
                </c:pt>
                <c:pt idx="77">
                  <c:v>4.3508769354954993</c:v>
                </c:pt>
                <c:pt idx="78">
                  <c:v>4.3496505530596963</c:v>
                </c:pt>
                <c:pt idx="79">
                  <c:v>4.1994914969667079</c:v>
                </c:pt>
                <c:pt idx="80">
                  <c:v>4.033140297313011</c:v>
                </c:pt>
                <c:pt idx="81">
                  <c:v>3.945097325580214</c:v>
                </c:pt>
                <c:pt idx="82">
                  <c:v>3.9566227906764198</c:v>
                </c:pt>
                <c:pt idx="83">
                  <c:v>4.0270047471636161</c:v>
                </c:pt>
                <c:pt idx="84">
                  <c:v>4.149778337289014</c:v>
                </c:pt>
                <c:pt idx="85">
                  <c:v>4.2894561326238048</c:v>
                </c:pt>
                <c:pt idx="86">
                  <c:v>4.4354663104756042</c:v>
                </c:pt>
                <c:pt idx="87">
                  <c:v>4.5549777506742046</c:v>
                </c:pt>
                <c:pt idx="88">
                  <c:v>4.6359380707848103</c:v>
                </c:pt>
                <c:pt idx="89">
                  <c:v>4.9106767107962099</c:v>
                </c:pt>
                <c:pt idx="90">
                  <c:v>5.2818240979699098</c:v>
                </c:pt>
                <c:pt idx="91">
                  <c:v>5.7300429537423057</c:v>
                </c:pt>
                <c:pt idx="92">
                  <c:v>5.9221728687707937</c:v>
                </c:pt>
                <c:pt idx="93">
                  <c:v>5.8134869388575936</c:v>
                </c:pt>
                <c:pt idx="94">
                  <c:v>5.6657748592805888</c:v>
                </c:pt>
                <c:pt idx="95">
                  <c:v>5.4766943500547924</c:v>
                </c:pt>
                <c:pt idx="96">
                  <c:v>5.4472642788977907</c:v>
                </c:pt>
                <c:pt idx="97">
                  <c:v>5.3080009586771908</c:v>
                </c:pt>
                <c:pt idx="98">
                  <c:v>5.1820607108451</c:v>
                </c:pt>
                <c:pt idx="99">
                  <c:v>5.1317720849063022</c:v>
                </c:pt>
                <c:pt idx="100">
                  <c:v>5.1310106055830005</c:v>
                </c:pt>
                <c:pt idx="101">
                  <c:v>5.2313521612355984</c:v>
                </c:pt>
                <c:pt idx="102">
                  <c:v>5.2861413010571923</c:v>
                </c:pt>
                <c:pt idx="103">
                  <c:v>5.346610828410391</c:v>
                </c:pt>
                <c:pt idx="104">
                  <c:v>5.4203673318467835</c:v>
                </c:pt>
                <c:pt idx="105">
                  <c:v>5.4900117897175846</c:v>
                </c:pt>
                <c:pt idx="106">
                  <c:v>5.5792328821823958</c:v>
                </c:pt>
                <c:pt idx="107">
                  <c:v>5.6252242036224018</c:v>
                </c:pt>
                <c:pt idx="108">
                  <c:v>5.6780680388888101</c:v>
                </c:pt>
                <c:pt idx="109">
                  <c:v>5.7659585488496106</c:v>
                </c:pt>
                <c:pt idx="110">
                  <c:v>5.8671315989068162</c:v>
                </c:pt>
                <c:pt idx="111">
                  <c:v>5.9949695891240253</c:v>
                </c:pt>
                <c:pt idx="112">
                  <c:v>6.0755656545300241</c:v>
                </c:pt>
                <c:pt idx="113">
                  <c:v>6.1123213360600133</c:v>
                </c:pt>
                <c:pt idx="114">
                  <c:v>6.1302385410100015</c:v>
                </c:pt>
                <c:pt idx="115">
                  <c:v>6.128236984019992</c:v>
                </c:pt>
                <c:pt idx="116">
                  <c:v>6.1642011672000052</c:v>
                </c:pt>
              </c:numCache>
            </c:numRef>
          </c:yVal>
          <c:smooth val="1"/>
        </c:ser>
        <c:dLbls>
          <c:showLegendKey val="0"/>
          <c:showVal val="0"/>
          <c:showCatName val="0"/>
          <c:showSerName val="0"/>
          <c:showPercent val="0"/>
          <c:showBubbleSize val="0"/>
        </c:dLbls>
        <c:axId val="222811776"/>
        <c:axId val="223832320"/>
      </c:scatterChart>
      <c:valAx>
        <c:axId val="222811776"/>
        <c:scaling>
          <c:orientation val="minMax"/>
          <c:max val="2020"/>
          <c:min val="1890"/>
        </c:scaling>
        <c:delete val="0"/>
        <c:axPos val="b"/>
        <c:numFmt formatCode="General" sourceLinked="1"/>
        <c:majorTickMark val="out"/>
        <c:minorTickMark val="none"/>
        <c:tickLblPos val="nextTo"/>
        <c:crossAx val="223832320"/>
        <c:crosses val="autoZero"/>
        <c:crossBetween val="midCat"/>
        <c:majorUnit val="20"/>
      </c:valAx>
      <c:valAx>
        <c:axId val="223832320"/>
        <c:scaling>
          <c:orientation val="minMax"/>
          <c:max val="10"/>
          <c:min val="0"/>
        </c:scaling>
        <c:delete val="0"/>
        <c:axPos val="l"/>
        <c:title>
          <c:tx>
            <c:rich>
              <a:bodyPr rot="-5400000" vert="horz"/>
              <a:lstStyle/>
              <a:p>
                <a:pPr>
                  <a:defRPr/>
                </a:pPr>
                <a:r>
                  <a:rPr lang="en-US"/>
                  <a:t>Number</a:t>
                </a:r>
              </a:p>
              <a:p>
                <a:pPr>
                  <a:defRPr/>
                </a:pPr>
                <a:r>
                  <a:rPr lang="en-US" sz="1200" b="0"/>
                  <a:t>10</a:t>
                </a:r>
                <a:r>
                  <a:rPr lang="en-US" sz="1200" b="0" baseline="30000"/>
                  <a:t>5</a:t>
                </a:r>
              </a:p>
            </c:rich>
          </c:tx>
          <c:layout>
            <c:manualLayout>
              <c:xMode val="edge"/>
              <c:yMode val="edge"/>
              <c:x val="2.5000000000000001E-3"/>
              <c:y val="0.29130941965587637"/>
            </c:manualLayout>
          </c:layout>
          <c:overlay val="0"/>
        </c:title>
        <c:numFmt formatCode="0" sourceLinked="0"/>
        <c:majorTickMark val="out"/>
        <c:minorTickMark val="none"/>
        <c:tickLblPos val="nextTo"/>
        <c:crossAx val="222811776"/>
        <c:crosses val="autoZero"/>
        <c:crossBetween val="midCat"/>
        <c:majorUnit val="2"/>
      </c:valAx>
    </c:plotArea>
    <c:legend>
      <c:legendPos val="r"/>
      <c:layout>
        <c:manualLayout>
          <c:xMode val="edge"/>
          <c:yMode val="edge"/>
          <c:x val="0.69623468941382316"/>
          <c:y val="0.29070683872849229"/>
          <c:w val="0.27382376637948502"/>
          <c:h val="0.36725357247010793"/>
        </c:manualLayout>
      </c:layout>
      <c:overlay val="0"/>
      <c:txPr>
        <a:bodyPr/>
        <a:lstStyle/>
        <a:p>
          <a:pPr>
            <a:defRPr sz="900"/>
          </a:pPr>
          <a:endParaRPr lang="he-IL"/>
        </a:p>
      </c:txPr>
    </c:legend>
    <c:plotVisOnly val="1"/>
    <c:dispBlanksAs val="gap"/>
    <c:showDLblsOverMax val="0"/>
  </c:chart>
  <c:spPr>
    <a:ln>
      <a:noFill/>
    </a:ln>
  </c:spPr>
  <c:txPr>
    <a:bodyPr/>
    <a:lstStyle/>
    <a:p>
      <a:pPr>
        <a:defRPr sz="1400">
          <a:latin typeface="Times New Roman" pitchFamily="18" charset="0"/>
          <a:cs typeface="Times New Roman" pitchFamily="18" charset="0"/>
        </a:defRPr>
      </a:pPr>
      <a:endParaRPr lang="he-I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58573928258969"/>
          <c:y val="5.1400554097404488E-2"/>
          <c:w val="0.54335739282589679"/>
          <c:h val="0.83588363954505684"/>
        </c:manualLayout>
      </c:layout>
      <c:scatterChart>
        <c:scatterStyle val="smoothMarker"/>
        <c:varyColors val="0"/>
        <c:ser>
          <c:idx val="0"/>
          <c:order val="0"/>
          <c:tx>
            <c:strRef>
              <c:f>Cum!$L$1</c:f>
              <c:strCache>
                <c:ptCount val="1"/>
                <c:pt idx="0">
                  <c:v>Heart Attack+ Stroke</c:v>
                </c:pt>
              </c:strCache>
            </c:strRef>
          </c:tx>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Cum!$L$2:$L$168</c:f>
              <c:numCache>
                <c:formatCode>0.0</c:formatCode>
                <c:ptCount val="167"/>
                <c:pt idx="1">
                  <c:v>17.399439275532139</c:v>
                </c:pt>
                <c:pt idx="2">
                  <c:v>18.085980608104506</c:v>
                </c:pt>
                <c:pt idx="3">
                  <c:v>18.610081453998411</c:v>
                </c:pt>
                <c:pt idx="4">
                  <c:v>18.70905147932919</c:v>
                </c:pt>
                <c:pt idx="5">
                  <c:v>18.833649176102384</c:v>
                </c:pt>
                <c:pt idx="6">
                  <c:v>18.94284768585068</c:v>
                </c:pt>
                <c:pt idx="7">
                  <c:v>19.175805302497199</c:v>
                </c:pt>
                <c:pt idx="8">
                  <c:v>19.508673624506205</c:v>
                </c:pt>
                <c:pt idx="9">
                  <c:v>19.778389189381095</c:v>
                </c:pt>
                <c:pt idx="10">
                  <c:v>20.253368973902091</c:v>
                </c:pt>
                <c:pt idx="11">
                  <c:v>20.531166596841963</c:v>
                </c:pt>
                <c:pt idx="12">
                  <c:v>20.943761227198731</c:v>
                </c:pt>
                <c:pt idx="13">
                  <c:v>21.41187705924235</c:v>
                </c:pt>
                <c:pt idx="14">
                  <c:v>21.658766676057812</c:v>
                </c:pt>
                <c:pt idx="15">
                  <c:v>22.109231323782158</c:v>
                </c:pt>
                <c:pt idx="16">
                  <c:v>22.373558185151932</c:v>
                </c:pt>
                <c:pt idx="17">
                  <c:v>22.599281064453319</c:v>
                </c:pt>
                <c:pt idx="18">
                  <c:v>22.903492817185111</c:v>
                </c:pt>
                <c:pt idx="19">
                  <c:v>23.088075860505665</c:v>
                </c:pt>
                <c:pt idx="20">
                  <c:v>23.614345905554455</c:v>
                </c:pt>
                <c:pt idx="21">
                  <c:v>24.250667254718355</c:v>
                </c:pt>
                <c:pt idx="22">
                  <c:v>25.077794054176788</c:v>
                </c:pt>
                <c:pt idx="23">
                  <c:v>25.751816939818973</c:v>
                </c:pt>
                <c:pt idx="24">
                  <c:v>26.314319426708561</c:v>
                </c:pt>
                <c:pt idx="25">
                  <c:v>27.039167801494923</c:v>
                </c:pt>
                <c:pt idx="26">
                  <c:v>27.527984783339399</c:v>
                </c:pt>
                <c:pt idx="27">
                  <c:v>28.007413405908142</c:v>
                </c:pt>
                <c:pt idx="28">
                  <c:v>28.643773474567947</c:v>
                </c:pt>
                <c:pt idx="29">
                  <c:v>29.262064522783014</c:v>
                </c:pt>
                <c:pt idx="30">
                  <c:v>30.383740685382094</c:v>
                </c:pt>
                <c:pt idx="31">
                  <c:v>31.632179599304799</c:v>
                </c:pt>
                <c:pt idx="32">
                  <c:v>32.653971313180826</c:v>
                </c:pt>
                <c:pt idx="33">
                  <c:v>33.568058606773832</c:v>
                </c:pt>
                <c:pt idx="34">
                  <c:v>34.203583818987319</c:v>
                </c:pt>
                <c:pt idx="35">
                  <c:v>34.875194591703945</c:v>
                </c:pt>
                <c:pt idx="36">
                  <c:v>35.85198373369758</c:v>
                </c:pt>
                <c:pt idx="37">
                  <c:v>37.0404060400394</c:v>
                </c:pt>
                <c:pt idx="38">
                  <c:v>38.476789787319191</c:v>
                </c:pt>
                <c:pt idx="39">
                  <c:v>39.817210360791336</c:v>
                </c:pt>
                <c:pt idx="40">
                  <c:v>40.890841809922044</c:v>
                </c:pt>
                <c:pt idx="41">
                  <c:v>41.910830528290994</c:v>
                </c:pt>
                <c:pt idx="42">
                  <c:v>42.746988555031692</c:v>
                </c:pt>
                <c:pt idx="43">
                  <c:v>43.345884249295779</c:v>
                </c:pt>
                <c:pt idx="44">
                  <c:v>43.770679670170544</c:v>
                </c:pt>
                <c:pt idx="45">
                  <c:v>44.359846154568537</c:v>
                </c:pt>
                <c:pt idx="46">
                  <c:v>45.1867896456083</c:v>
                </c:pt>
                <c:pt idx="47">
                  <c:v>46.534759851058816</c:v>
                </c:pt>
                <c:pt idx="48">
                  <c:v>47.986031458512777</c:v>
                </c:pt>
                <c:pt idx="49">
                  <c:v>49.25459084417357</c:v>
                </c:pt>
                <c:pt idx="50">
                  <c:v>50.182795757065747</c:v>
                </c:pt>
                <c:pt idx="51">
                  <c:v>50.514610310167043</c:v>
                </c:pt>
                <c:pt idx="52">
                  <c:v>50.740835369075668</c:v>
                </c:pt>
                <c:pt idx="53">
                  <c:v>50.97707458246412</c:v>
                </c:pt>
                <c:pt idx="54">
                  <c:v>51.223127932379811</c:v>
                </c:pt>
                <c:pt idx="55">
                  <c:v>51.459378560956594</c:v>
                </c:pt>
                <c:pt idx="56">
                  <c:v>51.68929694752795</c:v>
                </c:pt>
                <c:pt idx="57">
                  <c:v>52.07532262699187</c:v>
                </c:pt>
                <c:pt idx="58">
                  <c:v>52.386193735851748</c:v>
                </c:pt>
                <c:pt idx="59">
                  <c:v>52.662935502634703</c:v>
                </c:pt>
                <c:pt idx="60">
                  <c:v>52.792215436844138</c:v>
                </c:pt>
                <c:pt idx="61">
                  <c:v>52.802451787365456</c:v>
                </c:pt>
                <c:pt idx="62">
                  <c:v>52.756541798570943</c:v>
                </c:pt>
                <c:pt idx="63">
                  <c:v>52.600783509207758</c:v>
                </c:pt>
                <c:pt idx="64">
                  <c:v>52.503821922474657</c:v>
                </c:pt>
                <c:pt idx="65">
                  <c:v>52.481738420441594</c:v>
                </c:pt>
                <c:pt idx="66">
                  <c:v>52.730060638042453</c:v>
                </c:pt>
                <c:pt idx="67">
                  <c:v>52.706303109839958</c:v>
                </c:pt>
                <c:pt idx="68">
                  <c:v>52.567490053780197</c:v>
                </c:pt>
                <c:pt idx="69">
                  <c:v>52.443228983581982</c:v>
                </c:pt>
                <c:pt idx="70">
                  <c:v>52.286891348218298</c:v>
                </c:pt>
                <c:pt idx="71">
                  <c:v>52.098687564927438</c:v>
                </c:pt>
                <c:pt idx="72">
                  <c:v>51.549273023854028</c:v>
                </c:pt>
                <c:pt idx="73">
                  <c:v>50.898699220045494</c:v>
                </c:pt>
                <c:pt idx="74">
                  <c:v>50.570104192896977</c:v>
                </c:pt>
                <c:pt idx="75">
                  <c:v>50.360552400903416</c:v>
                </c:pt>
                <c:pt idx="76">
                  <c:v>49.965062562348336</c:v>
                </c:pt>
                <c:pt idx="77">
                  <c:v>49.583963633507601</c:v>
                </c:pt>
                <c:pt idx="78">
                  <c:v>49.488875166354987</c:v>
                </c:pt>
                <c:pt idx="79">
                  <c:v>49.798177720713177</c:v>
                </c:pt>
                <c:pt idx="80">
                  <c:v>50.097199172516213</c:v>
                </c:pt>
                <c:pt idx="81">
                  <c:v>50.09418941699704</c:v>
                </c:pt>
                <c:pt idx="82">
                  <c:v>49.721723533307809</c:v>
                </c:pt>
                <c:pt idx="83">
                  <c:v>49.219850064070918</c:v>
                </c:pt>
                <c:pt idx="84">
                  <c:v>48.530316267694715</c:v>
                </c:pt>
                <c:pt idx="85">
                  <c:v>47.76995972117183</c:v>
                </c:pt>
                <c:pt idx="86">
                  <c:v>47.059186723439652</c:v>
                </c:pt>
                <c:pt idx="87">
                  <c:v>46.259123459193951</c:v>
                </c:pt>
                <c:pt idx="88">
                  <c:v>45.422945921627694</c:v>
                </c:pt>
                <c:pt idx="89">
                  <c:v>44.136074488955693</c:v>
                </c:pt>
                <c:pt idx="90">
                  <c:v>42.79538442794037</c:v>
                </c:pt>
                <c:pt idx="91">
                  <c:v>41.761062391113327</c:v>
                </c:pt>
                <c:pt idx="92">
                  <c:v>41.432273751524676</c:v>
                </c:pt>
                <c:pt idx="93">
                  <c:v>41.754407152354773</c:v>
                </c:pt>
                <c:pt idx="94">
                  <c:v>42.125991401991314</c:v>
                </c:pt>
                <c:pt idx="95">
                  <c:v>42.445641787369055</c:v>
                </c:pt>
                <c:pt idx="96">
                  <c:v>42.413765171187009</c:v>
                </c:pt>
                <c:pt idx="97">
                  <c:v>42.708074331492639</c:v>
                </c:pt>
                <c:pt idx="98">
                  <c:v>42.96613879601518</c:v>
                </c:pt>
                <c:pt idx="99">
                  <c:v>42.966635988992564</c:v>
                </c:pt>
                <c:pt idx="100">
                  <c:v>42.697580952944939</c:v>
                </c:pt>
                <c:pt idx="101">
                  <c:v>41.958563988743222</c:v>
                </c:pt>
                <c:pt idx="102">
                  <c:v>41.215480075269959</c:v>
                </c:pt>
                <c:pt idx="103">
                  <c:v>40.368362360026296</c:v>
                </c:pt>
                <c:pt idx="104">
                  <c:v>39.399334312117766</c:v>
                </c:pt>
                <c:pt idx="105">
                  <c:v>38.46004155966736</c:v>
                </c:pt>
                <c:pt idx="106">
                  <c:v>37.701911985162653</c:v>
                </c:pt>
                <c:pt idx="107">
                  <c:v>37.08812041791559</c:v>
                </c:pt>
                <c:pt idx="108">
                  <c:v>36.58679152370933</c:v>
                </c:pt>
                <c:pt idx="109">
                  <c:v>36.07101757408531</c:v>
                </c:pt>
                <c:pt idx="110">
                  <c:v>35.553765586900411</c:v>
                </c:pt>
                <c:pt idx="111">
                  <c:v>35.185871277078121</c:v>
                </c:pt>
                <c:pt idx="112">
                  <c:v>34.952205034348623</c:v>
                </c:pt>
                <c:pt idx="113">
                  <c:v>34.982398686737703</c:v>
                </c:pt>
                <c:pt idx="114">
                  <c:v>35.220140326785128</c:v>
                </c:pt>
                <c:pt idx="115">
                  <c:v>35.364253253090091</c:v>
                </c:pt>
                <c:pt idx="116">
                  <c:v>35.841750841750894</c:v>
                </c:pt>
              </c:numCache>
            </c:numRef>
          </c:yVal>
          <c:smooth val="1"/>
        </c:ser>
        <c:ser>
          <c:idx val="1"/>
          <c:order val="1"/>
          <c:tx>
            <c:strRef>
              <c:f>Cum!$M$1</c:f>
              <c:strCache>
                <c:ptCount val="1"/>
                <c:pt idx="0">
                  <c:v>Cancer</c:v>
                </c:pt>
              </c:strCache>
            </c:strRef>
          </c:tx>
          <c:spPr>
            <a:ln>
              <a:solidFill>
                <a:srgbClr val="00B050"/>
              </a:solidFill>
            </a:ln>
          </c:spPr>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Cum!$M$2:$M$168</c:f>
              <c:numCache>
                <c:formatCode>0.0</c:formatCode>
                <c:ptCount val="167"/>
                <c:pt idx="1">
                  <c:v>4.6529103466768396</c:v>
                </c:pt>
                <c:pt idx="2">
                  <c:v>4.8420273813477559</c:v>
                </c:pt>
                <c:pt idx="3">
                  <c:v>4.9962026562231427</c:v>
                </c:pt>
                <c:pt idx="4">
                  <c:v>5.0559923495046517</c:v>
                </c:pt>
                <c:pt idx="5">
                  <c:v>5.0764742589294771</c:v>
                </c:pt>
                <c:pt idx="6">
                  <c:v>5.1825924019655991</c:v>
                </c:pt>
                <c:pt idx="7">
                  <c:v>5.3644833020668745</c:v>
                </c:pt>
                <c:pt idx="8">
                  <c:v>5.624476801780335</c:v>
                </c:pt>
                <c:pt idx="9">
                  <c:v>5.8685111306943645</c:v>
                </c:pt>
                <c:pt idx="10">
                  <c:v>6.0860099215664247</c:v>
                </c:pt>
                <c:pt idx="11">
                  <c:v>6.2753329639683093</c:v>
                </c:pt>
                <c:pt idx="12">
                  <c:v>6.5005821450442385</c:v>
                </c:pt>
                <c:pt idx="13">
                  <c:v>6.7124123276303473</c:v>
                </c:pt>
                <c:pt idx="14">
                  <c:v>6.7813640570403813</c:v>
                </c:pt>
                <c:pt idx="15">
                  <c:v>6.9778974614867835</c:v>
                </c:pt>
                <c:pt idx="16">
                  <c:v>7.1973750198198685</c:v>
                </c:pt>
                <c:pt idx="17">
                  <c:v>7.4145750661582328</c:v>
                </c:pt>
                <c:pt idx="18">
                  <c:v>7.6220908672665937</c:v>
                </c:pt>
                <c:pt idx="19">
                  <c:v>7.7558983864135653</c:v>
                </c:pt>
                <c:pt idx="20">
                  <c:v>7.9805078308491932</c:v>
                </c:pt>
                <c:pt idx="21">
                  <c:v>8.1711366374573284</c:v>
                </c:pt>
                <c:pt idx="22">
                  <c:v>8.388192507666842</c:v>
                </c:pt>
                <c:pt idx="23">
                  <c:v>8.545264060348476</c:v>
                </c:pt>
                <c:pt idx="24">
                  <c:v>8.7041219921640511</c:v>
                </c:pt>
                <c:pt idx="25">
                  <c:v>8.9738689696266469</c:v>
                </c:pt>
                <c:pt idx="26">
                  <c:v>9.0674184565464113</c:v>
                </c:pt>
                <c:pt idx="27">
                  <c:v>9.1026009770686933</c:v>
                </c:pt>
                <c:pt idx="28">
                  <c:v>9.2280570764052019</c:v>
                </c:pt>
                <c:pt idx="29">
                  <c:v>9.4045795240777696</c:v>
                </c:pt>
                <c:pt idx="30">
                  <c:v>9.8584672690819435</c:v>
                </c:pt>
                <c:pt idx="31">
                  <c:v>10.351525088777528</c:v>
                </c:pt>
                <c:pt idx="32">
                  <c:v>10.712594165097755</c:v>
                </c:pt>
                <c:pt idx="33">
                  <c:v>10.987037705124955</c:v>
                </c:pt>
                <c:pt idx="34">
                  <c:v>11.067594870814549</c:v>
                </c:pt>
                <c:pt idx="35">
                  <c:v>11.150121853803267</c:v>
                </c:pt>
                <c:pt idx="36">
                  <c:v>11.405627889118254</c:v>
                </c:pt>
                <c:pt idx="37">
                  <c:v>11.808242906785402</c:v>
                </c:pt>
                <c:pt idx="38">
                  <c:v>12.307036503196876</c:v>
                </c:pt>
                <c:pt idx="39">
                  <c:v>12.700703499423277</c:v>
                </c:pt>
                <c:pt idx="40">
                  <c:v>12.967819033813852</c:v>
                </c:pt>
                <c:pt idx="41">
                  <c:v>13.113032054562268</c:v>
                </c:pt>
                <c:pt idx="42">
                  <c:v>13.325362366672664</c:v>
                </c:pt>
                <c:pt idx="43">
                  <c:v>13.551178487607421</c:v>
                </c:pt>
                <c:pt idx="44">
                  <c:v>13.868917968156468</c:v>
                </c:pt>
                <c:pt idx="45">
                  <c:v>14.279014343156826</c:v>
                </c:pt>
                <c:pt idx="46">
                  <c:v>14.648481842399958</c:v>
                </c:pt>
                <c:pt idx="47">
                  <c:v>14.954141973009438</c:v>
                </c:pt>
                <c:pt idx="48">
                  <c:v>15.124688678751355</c:v>
                </c:pt>
                <c:pt idx="49">
                  <c:v>15.25019993139963</c:v>
                </c:pt>
                <c:pt idx="50">
                  <c:v>15.357262843438019</c:v>
                </c:pt>
                <c:pt idx="51">
                  <c:v>15.496575350615743</c:v>
                </c:pt>
                <c:pt idx="52">
                  <c:v>15.778229648833738</c:v>
                </c:pt>
                <c:pt idx="53">
                  <c:v>16.052596711221636</c:v>
                </c:pt>
                <c:pt idx="54">
                  <c:v>16.243923587730457</c:v>
                </c:pt>
                <c:pt idx="55">
                  <c:v>16.289799149282523</c:v>
                </c:pt>
                <c:pt idx="56">
                  <c:v>16.169925696942723</c:v>
                </c:pt>
                <c:pt idx="57">
                  <c:v>16.193857206242281</c:v>
                </c:pt>
                <c:pt idx="58">
                  <c:v>16.264966780478531</c:v>
                </c:pt>
                <c:pt idx="59">
                  <c:v>16.426011570659327</c:v>
                </c:pt>
                <c:pt idx="60">
                  <c:v>16.552791109518282</c:v>
                </c:pt>
                <c:pt idx="61">
                  <c:v>16.581536917381388</c:v>
                </c:pt>
                <c:pt idx="62">
                  <c:v>16.666824278107399</c:v>
                </c:pt>
                <c:pt idx="63">
                  <c:v>16.780911819569194</c:v>
                </c:pt>
                <c:pt idx="64">
                  <c:v>16.934214385527397</c:v>
                </c:pt>
                <c:pt idx="65">
                  <c:v>17.185348315418288</c:v>
                </c:pt>
                <c:pt idx="66">
                  <c:v>17.43698516286468</c:v>
                </c:pt>
                <c:pt idx="67">
                  <c:v>17.628882037924672</c:v>
                </c:pt>
                <c:pt idx="68">
                  <c:v>17.8676735661187</c:v>
                </c:pt>
                <c:pt idx="69">
                  <c:v>18.100092386953314</c:v>
                </c:pt>
                <c:pt idx="70">
                  <c:v>18.358814660508472</c:v>
                </c:pt>
                <c:pt idx="71">
                  <c:v>18.531844947157083</c:v>
                </c:pt>
                <c:pt idx="72">
                  <c:v>18.682406350039486</c:v>
                </c:pt>
                <c:pt idx="73">
                  <c:v>19.039914159912065</c:v>
                </c:pt>
                <c:pt idx="74">
                  <c:v>19.693385461107912</c:v>
                </c:pt>
                <c:pt idx="75">
                  <c:v>20.468926948795733</c:v>
                </c:pt>
                <c:pt idx="76">
                  <c:v>21.026198758887066</c:v>
                </c:pt>
                <c:pt idx="77">
                  <c:v>21.437516115339275</c:v>
                </c:pt>
                <c:pt idx="78">
                  <c:v>21.821693302323943</c:v>
                </c:pt>
                <c:pt idx="79">
                  <c:v>22.306288026991844</c:v>
                </c:pt>
                <c:pt idx="80">
                  <c:v>22.870086796125516</c:v>
                </c:pt>
                <c:pt idx="81">
                  <c:v>23.323687808678329</c:v>
                </c:pt>
                <c:pt idx="82">
                  <c:v>23.702858842314221</c:v>
                </c:pt>
                <c:pt idx="83">
                  <c:v>23.942529391705342</c:v>
                </c:pt>
                <c:pt idx="84">
                  <c:v>24.07562327495793</c:v>
                </c:pt>
                <c:pt idx="85">
                  <c:v>24.226502201028101</c:v>
                </c:pt>
                <c:pt idx="86">
                  <c:v>24.324597851405304</c:v>
                </c:pt>
                <c:pt idx="87">
                  <c:v>24.577409191892642</c:v>
                </c:pt>
                <c:pt idx="88">
                  <c:v>24.95570337557908</c:v>
                </c:pt>
                <c:pt idx="89">
                  <c:v>25.124732331760448</c:v>
                </c:pt>
                <c:pt idx="90">
                  <c:v>25.149744806691743</c:v>
                </c:pt>
                <c:pt idx="91">
                  <c:v>24.86777516819183</c:v>
                </c:pt>
                <c:pt idx="92">
                  <c:v>24.813432636148523</c:v>
                </c:pt>
                <c:pt idx="93">
                  <c:v>25.051021314116532</c:v>
                </c:pt>
                <c:pt idx="94">
                  <c:v>25.308549793714434</c:v>
                </c:pt>
                <c:pt idx="95">
                  <c:v>25.634417232415686</c:v>
                </c:pt>
                <c:pt idx="96">
                  <c:v>25.728311788236763</c:v>
                </c:pt>
                <c:pt idx="97">
                  <c:v>26.036954361617909</c:v>
                </c:pt>
                <c:pt idx="98">
                  <c:v>26.402567479161199</c:v>
                </c:pt>
                <c:pt idx="99">
                  <c:v>26.712133562801288</c:v>
                </c:pt>
                <c:pt idx="100">
                  <c:v>26.917119733347455</c:v>
                </c:pt>
                <c:pt idx="101">
                  <c:v>26.8951474520765</c:v>
                </c:pt>
                <c:pt idx="102">
                  <c:v>26.957686696762512</c:v>
                </c:pt>
                <c:pt idx="103">
                  <c:v>27.049251379513588</c:v>
                </c:pt>
                <c:pt idx="104">
                  <c:v>27.214690782030331</c:v>
                </c:pt>
                <c:pt idx="105">
                  <c:v>27.436429161244426</c:v>
                </c:pt>
                <c:pt idx="106">
                  <c:v>27.544928751867992</c:v>
                </c:pt>
                <c:pt idx="107">
                  <c:v>27.697175713774197</c:v>
                </c:pt>
                <c:pt idx="108">
                  <c:v>27.799047787595647</c:v>
                </c:pt>
                <c:pt idx="109">
                  <c:v>27.778427696393653</c:v>
                </c:pt>
                <c:pt idx="110">
                  <c:v>27.719638661845401</c:v>
                </c:pt>
                <c:pt idx="111">
                  <c:v>27.456100088687712</c:v>
                </c:pt>
                <c:pt idx="112">
                  <c:v>27.205755258096936</c:v>
                </c:pt>
                <c:pt idx="113">
                  <c:v>26.965259674633916</c:v>
                </c:pt>
                <c:pt idx="114">
                  <c:v>26.690152175830722</c:v>
                </c:pt>
                <c:pt idx="115">
                  <c:v>26.586815711089528</c:v>
                </c:pt>
                <c:pt idx="116">
                  <c:v>26.228956228956125</c:v>
                </c:pt>
              </c:numCache>
            </c:numRef>
          </c:yVal>
          <c:smooth val="1"/>
        </c:ser>
        <c:ser>
          <c:idx val="2"/>
          <c:order val="2"/>
          <c:tx>
            <c:strRef>
              <c:f>Cum!$N$1</c:f>
              <c:strCache>
                <c:ptCount val="1"/>
                <c:pt idx="0">
                  <c:v>Pneumonia+influenza</c:v>
                </c:pt>
              </c:strCache>
            </c:strRef>
          </c:tx>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Cum!$N$2:$N$168</c:f>
              <c:numCache>
                <c:formatCode>0.0</c:formatCode>
                <c:ptCount val="167"/>
                <c:pt idx="1">
                  <c:v>12.557494989889733</c:v>
                </c:pt>
                <c:pt idx="2">
                  <c:v>12.511753457682806</c:v>
                </c:pt>
                <c:pt idx="3">
                  <c:v>12.38862489948141</c:v>
                </c:pt>
                <c:pt idx="4">
                  <c:v>12.290601912735696</c:v>
                </c:pt>
                <c:pt idx="5">
                  <c:v>12.23247276668987</c:v>
                </c:pt>
                <c:pt idx="6">
                  <c:v>12.004962370346965</c:v>
                </c:pt>
                <c:pt idx="7">
                  <c:v>11.997021882035126</c:v>
                </c:pt>
                <c:pt idx="8">
                  <c:v>12.043337162060162</c:v>
                </c:pt>
                <c:pt idx="9">
                  <c:v>11.896274563780624</c:v>
                </c:pt>
                <c:pt idx="10">
                  <c:v>11.926744764664999</c:v>
                </c:pt>
                <c:pt idx="11">
                  <c:v>11.87359286062677</c:v>
                </c:pt>
                <c:pt idx="12">
                  <c:v>11.719063405055378</c:v>
                </c:pt>
                <c:pt idx="13">
                  <c:v>11.838878226663514</c:v>
                </c:pt>
                <c:pt idx="14">
                  <c:v>12.283890327510825</c:v>
                </c:pt>
                <c:pt idx="15">
                  <c:v>12.578578445313063</c:v>
                </c:pt>
                <c:pt idx="16">
                  <c:v>12.68155234072273</c:v>
                </c:pt>
                <c:pt idx="17">
                  <c:v>12.465991400913305</c:v>
                </c:pt>
                <c:pt idx="18">
                  <c:v>12.22204818151584</c:v>
                </c:pt>
                <c:pt idx="19">
                  <c:v>11.711484847941321</c:v>
                </c:pt>
                <c:pt idx="20">
                  <c:v>11.585361964337782</c:v>
                </c:pt>
                <c:pt idx="21">
                  <c:v>12.036820705133602</c:v>
                </c:pt>
                <c:pt idx="22">
                  <c:v>12.268202219813341</c:v>
                </c:pt>
                <c:pt idx="23">
                  <c:v>12.508884124327482</c:v>
                </c:pt>
                <c:pt idx="24">
                  <c:v>12.359850848798736</c:v>
                </c:pt>
                <c:pt idx="25">
                  <c:v>11.802979559940189</c:v>
                </c:pt>
                <c:pt idx="26">
                  <c:v>12.091601876647049</c:v>
                </c:pt>
                <c:pt idx="27">
                  <c:v>12.520205836341383</c:v>
                </c:pt>
                <c:pt idx="28">
                  <c:v>12.2730217959142</c:v>
                </c:pt>
                <c:pt idx="29">
                  <c:v>12.079798066666426</c:v>
                </c:pt>
                <c:pt idx="30">
                  <c:v>11.366548859263306</c:v>
                </c:pt>
                <c:pt idx="31">
                  <c:v>10.735380777768109</c:v>
                </c:pt>
                <c:pt idx="32">
                  <c:v>10.636176056786596</c:v>
                </c:pt>
                <c:pt idx="33">
                  <c:v>10.498965312734706</c:v>
                </c:pt>
                <c:pt idx="34">
                  <c:v>10.686119592121168</c:v>
                </c:pt>
                <c:pt idx="35">
                  <c:v>11.139748092498994</c:v>
                </c:pt>
                <c:pt idx="36">
                  <c:v>10.940372961134145</c:v>
                </c:pt>
                <c:pt idx="37">
                  <c:v>10.102895796905527</c:v>
                </c:pt>
                <c:pt idx="38">
                  <c:v>8.8666436768211589</c:v>
                </c:pt>
                <c:pt idx="39">
                  <c:v>7.7892509167209942</c:v>
                </c:pt>
                <c:pt idx="40">
                  <c:v>7.1760005686565602</c:v>
                </c:pt>
                <c:pt idx="41">
                  <c:v>6.8276409559975422</c:v>
                </c:pt>
                <c:pt idx="42">
                  <c:v>6.6711925718752658</c:v>
                </c:pt>
                <c:pt idx="43">
                  <c:v>6.3970559078622813</c:v>
                </c:pt>
                <c:pt idx="44">
                  <c:v>6.0044434111818328</c:v>
                </c:pt>
                <c:pt idx="45">
                  <c:v>5.3976993015816275</c:v>
                </c:pt>
                <c:pt idx="46">
                  <c:v>4.896821328106757</c:v>
                </c:pt>
                <c:pt idx="47">
                  <c:v>4.3954415967399285</c:v>
                </c:pt>
                <c:pt idx="48">
                  <c:v>3.9235756669407698</c:v>
                </c:pt>
                <c:pt idx="49">
                  <c:v>3.5604365949258949</c:v>
                </c:pt>
                <c:pt idx="50">
                  <c:v>3.3593123989716167</c:v>
                </c:pt>
                <c:pt idx="51">
                  <c:v>3.4013138071522508</c:v>
                </c:pt>
                <c:pt idx="52">
                  <c:v>3.3101141768517821</c:v>
                </c:pt>
                <c:pt idx="53">
                  <c:v>3.1913671861091482</c:v>
                </c:pt>
                <c:pt idx="54">
                  <c:v>3.1083387742257731</c:v>
                </c:pt>
                <c:pt idx="55">
                  <c:v>3.1976803982175603</c:v>
                </c:pt>
                <c:pt idx="56">
                  <c:v>3.4281184360833663</c:v>
                </c:pt>
                <c:pt idx="57">
                  <c:v>3.5712859419023966</c:v>
                </c:pt>
                <c:pt idx="58">
                  <c:v>3.7321382621688342</c:v>
                </c:pt>
                <c:pt idx="59">
                  <c:v>3.7259620800658353</c:v>
                </c:pt>
                <c:pt idx="60">
                  <c:v>3.7254260247958393</c:v>
                </c:pt>
                <c:pt idx="61">
                  <c:v>3.7944173245054502</c:v>
                </c:pt>
                <c:pt idx="62">
                  <c:v>3.7193540420279669</c:v>
                </c:pt>
                <c:pt idx="63">
                  <c:v>3.6994500578838836</c:v>
                </c:pt>
                <c:pt idx="64">
                  <c:v>3.6440448432857373</c:v>
                </c:pt>
                <c:pt idx="65">
                  <c:v>3.4828074750603637</c:v>
                </c:pt>
                <c:pt idx="66">
                  <c:v>3.5836090798713771</c:v>
                </c:pt>
                <c:pt idx="67">
                  <c:v>3.6748718414702481</c:v>
                </c:pt>
                <c:pt idx="68">
                  <c:v>3.7023074251464387</c:v>
                </c:pt>
                <c:pt idx="69">
                  <c:v>3.6212642703532465</c:v>
                </c:pt>
                <c:pt idx="70">
                  <c:v>3.4174096290508249</c:v>
                </c:pt>
                <c:pt idx="71">
                  <c:v>3.3146906099172391</c:v>
                </c:pt>
                <c:pt idx="72">
                  <c:v>3.2139321355968731</c:v>
                </c:pt>
                <c:pt idx="73">
                  <c:v>3.1496342403660171</c:v>
                </c:pt>
                <c:pt idx="74">
                  <c:v>3.1417212601031821</c:v>
                </c:pt>
                <c:pt idx="75">
                  <c:v>3.1016014835008212</c:v>
                </c:pt>
                <c:pt idx="76">
                  <c:v>3.1230260865878354</c:v>
                </c:pt>
                <c:pt idx="77">
                  <c:v>2.9738466266705892</c:v>
                </c:pt>
                <c:pt idx="78">
                  <c:v>2.8439047069702412</c:v>
                </c:pt>
                <c:pt idx="79">
                  <c:v>2.8494723316698205</c:v>
                </c:pt>
                <c:pt idx="80">
                  <c:v>2.7995489866482721</c:v>
                </c:pt>
                <c:pt idx="81">
                  <c:v>2.8764073213931343</c:v>
                </c:pt>
                <c:pt idx="82">
                  <c:v>2.9188259487895043</c:v>
                </c:pt>
                <c:pt idx="83">
                  <c:v>3.0855890664241805</c:v>
                </c:pt>
                <c:pt idx="84">
                  <c:v>3.324672517140566</c:v>
                </c:pt>
                <c:pt idx="85">
                  <c:v>3.4819483201917669</c:v>
                </c:pt>
                <c:pt idx="86">
                  <c:v>3.6401471317066494</c:v>
                </c:pt>
                <c:pt idx="87">
                  <c:v>3.7447377914623776</c:v>
                </c:pt>
                <c:pt idx="88">
                  <c:v>3.8672342886819813</c:v>
                </c:pt>
                <c:pt idx="89">
                  <c:v>3.9145710154012296</c:v>
                </c:pt>
                <c:pt idx="90">
                  <c:v>3.8367449076975735</c:v>
                </c:pt>
                <c:pt idx="91">
                  <c:v>3.7744484647882324</c:v>
                </c:pt>
                <c:pt idx="92">
                  <c:v>3.7546773196640326</c:v>
                </c:pt>
                <c:pt idx="93">
                  <c:v>3.8223226699840871</c:v>
                </c:pt>
                <c:pt idx="94">
                  <c:v>3.9056996171298026</c:v>
                </c:pt>
                <c:pt idx="95">
                  <c:v>3.984579060726829</c:v>
                </c:pt>
                <c:pt idx="96">
                  <c:v>4.1034186601070024</c:v>
                </c:pt>
                <c:pt idx="97">
                  <c:v>3.9927059239281739</c:v>
                </c:pt>
                <c:pt idx="98">
                  <c:v>3.7387369548150828</c:v>
                </c:pt>
                <c:pt idx="99">
                  <c:v>3.3961952292820188</c:v>
                </c:pt>
                <c:pt idx="100">
                  <c:v>3.1440263138500955</c:v>
                </c:pt>
                <c:pt idx="101">
                  <c:v>3.1504212281083488</c:v>
                </c:pt>
                <c:pt idx="102">
                  <c:v>3.1841139202567379</c:v>
                </c:pt>
                <c:pt idx="103">
                  <c:v>3.2892752360823145</c:v>
                </c:pt>
                <c:pt idx="104">
                  <c:v>3.3966393866657141</c:v>
                </c:pt>
                <c:pt idx="105">
                  <c:v>3.4972091571829713</c:v>
                </c:pt>
                <c:pt idx="106">
                  <c:v>3.5251825808413781</c:v>
                </c:pt>
                <c:pt idx="107">
                  <c:v>3.4861731477422131</c:v>
                </c:pt>
                <c:pt idx="108">
                  <c:v>3.4308656012388341</c:v>
                </c:pt>
                <c:pt idx="109">
                  <c:v>3.4225432962983438</c:v>
                </c:pt>
                <c:pt idx="110">
                  <c:v>3.4481873704204462</c:v>
                </c:pt>
                <c:pt idx="111">
                  <c:v>3.4798501726078124</c:v>
                </c:pt>
                <c:pt idx="112">
                  <c:v>3.5033301377294679</c:v>
                </c:pt>
                <c:pt idx="113">
                  <c:v>3.510606735248019</c:v>
                </c:pt>
                <c:pt idx="114">
                  <c:v>3.526580110846401</c:v>
                </c:pt>
                <c:pt idx="115">
                  <c:v>3.5379414760005106</c:v>
                </c:pt>
                <c:pt idx="116">
                  <c:v>3.5353535353535595</c:v>
                </c:pt>
              </c:numCache>
            </c:numRef>
          </c:yVal>
          <c:smooth val="1"/>
        </c:ser>
        <c:ser>
          <c:idx val="3"/>
          <c:order val="3"/>
          <c:tx>
            <c:strRef>
              <c:f>Cum!$O$1</c:f>
              <c:strCache>
                <c:ptCount val="1"/>
                <c:pt idx="0">
                  <c:v>Alzheimer's disease</c:v>
                </c:pt>
              </c:strCache>
            </c:strRef>
          </c:tx>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Cum!$O$2:$O$168</c:f>
              <c:numCache>
                <c:formatCode>0.0</c:formatCode>
                <c:ptCount val="167"/>
                <c:pt idx="1">
                  <c:v>3.2773438133933817</c:v>
                </c:pt>
                <c:pt idx="2">
                  <c:v>3.0851409341649356</c:v>
                </c:pt>
                <c:pt idx="3">
                  <c:v>2.9186027469703086</c:v>
                </c:pt>
                <c:pt idx="4">
                  <c:v>2.7258639115624201</c:v>
                </c:pt>
                <c:pt idx="5">
                  <c:v>2.53920017061836</c:v>
                </c:pt>
                <c:pt idx="6">
                  <c:v>2.3818179624637876</c:v>
                </c:pt>
                <c:pt idx="7">
                  <c:v>2.2480370144345492</c:v>
                </c:pt>
                <c:pt idx="8">
                  <c:v>2.1461672197153154</c:v>
                </c:pt>
                <c:pt idx="9">
                  <c:v>2.0661663133766965</c:v>
                </c:pt>
                <c:pt idx="10">
                  <c:v>2.0089293624525832</c:v>
                </c:pt>
                <c:pt idx="11">
                  <c:v>1.9665798990554175</c:v>
                </c:pt>
                <c:pt idx="12">
                  <c:v>1.9076027974886864</c:v>
                </c:pt>
                <c:pt idx="13">
                  <c:v>1.8105895597602322</c:v>
                </c:pt>
                <c:pt idx="14">
                  <c:v>1.6870074499171896</c:v>
                </c:pt>
                <c:pt idx="15">
                  <c:v>1.6290799253580714</c:v>
                </c:pt>
                <c:pt idx="16">
                  <c:v>1.6258516339875846</c:v>
                </c:pt>
                <c:pt idx="17">
                  <c:v>1.6613810418110886</c:v>
                </c:pt>
                <c:pt idx="18">
                  <c:v>1.7120847376016359</c:v>
                </c:pt>
                <c:pt idx="19">
                  <c:v>1.7528894169496749</c:v>
                </c:pt>
                <c:pt idx="20">
                  <c:v>1.7964252951713384</c:v>
                </c:pt>
                <c:pt idx="21">
                  <c:v>1.8123739925350273</c:v>
                </c:pt>
                <c:pt idx="22">
                  <c:v>1.8212467059337882</c:v>
                </c:pt>
                <c:pt idx="23">
                  <c:v>1.8194626482540392</c:v>
                </c:pt>
                <c:pt idx="24">
                  <c:v>1.81180604446405</c:v>
                </c:pt>
                <c:pt idx="25">
                  <c:v>1.8322577699814517</c:v>
                </c:pt>
                <c:pt idx="26">
                  <c:v>1.8244295412908422</c:v>
                </c:pt>
                <c:pt idx="27">
                  <c:v>1.8149371059648114</c:v>
                </c:pt>
                <c:pt idx="28">
                  <c:v>1.8279251998054735</c:v>
                </c:pt>
                <c:pt idx="29">
                  <c:v>1.8473282846928063</c:v>
                </c:pt>
                <c:pt idx="30">
                  <c:v>1.9103881927757356</c:v>
                </c:pt>
                <c:pt idx="31">
                  <c:v>1.9804577740370648</c:v>
                </c:pt>
                <c:pt idx="32">
                  <c:v>2.0197068586223419</c:v>
                </c:pt>
                <c:pt idx="33">
                  <c:v>2.0395919098818003</c:v>
                </c:pt>
                <c:pt idx="34">
                  <c:v>2.0205482618065558</c:v>
                </c:pt>
                <c:pt idx="35">
                  <c:v>2.0008659650578164</c:v>
                </c:pt>
                <c:pt idx="36">
                  <c:v>2.0197249308157854</c:v>
                </c:pt>
                <c:pt idx="37">
                  <c:v>2.0623005159898131</c:v>
                </c:pt>
                <c:pt idx="38">
                  <c:v>2.118931763721966</c:v>
                </c:pt>
                <c:pt idx="39">
                  <c:v>2.1569083716983335</c:v>
                </c:pt>
                <c:pt idx="40">
                  <c:v>2.1749571789232309</c:v>
                </c:pt>
                <c:pt idx="41">
                  <c:v>2.1700083801580727</c:v>
                </c:pt>
                <c:pt idx="42">
                  <c:v>2.1622930242044029</c:v>
                </c:pt>
                <c:pt idx="43">
                  <c:v>2.1342887649300195</c:v>
                </c:pt>
                <c:pt idx="44">
                  <c:v>2.1370687332534644</c:v>
                </c:pt>
                <c:pt idx="45">
                  <c:v>2.1675651945385779</c:v>
                </c:pt>
                <c:pt idx="46">
                  <c:v>2.2016649249703009</c:v>
                </c:pt>
                <c:pt idx="47">
                  <c:v>2.2184958313169929</c:v>
                </c:pt>
                <c:pt idx="48">
                  <c:v>2.1968535549420047</c:v>
                </c:pt>
                <c:pt idx="49">
                  <c:v>2.174387164474711</c:v>
                </c:pt>
                <c:pt idx="50">
                  <c:v>2.1506457445850762</c:v>
                </c:pt>
                <c:pt idx="51">
                  <c:v>2.1329789086659598</c:v>
                </c:pt>
                <c:pt idx="52">
                  <c:v>2.1325295396327446</c:v>
                </c:pt>
                <c:pt idx="53">
                  <c:v>2.133731060741022</c:v>
                </c:pt>
                <c:pt idx="54">
                  <c:v>2.1288456063562697</c:v>
                </c:pt>
                <c:pt idx="55">
                  <c:v>2.1066444563488074</c:v>
                </c:pt>
                <c:pt idx="56">
                  <c:v>2.0715933218417031</c:v>
                </c:pt>
                <c:pt idx="57">
                  <c:v>2.0609968429012357</c:v>
                </c:pt>
                <c:pt idx="58">
                  <c:v>2.0552025873103075</c:v>
                </c:pt>
                <c:pt idx="59">
                  <c:v>2.0570316462243454</c:v>
                </c:pt>
                <c:pt idx="60">
                  <c:v>2.0511599797833275</c:v>
                </c:pt>
                <c:pt idx="61">
                  <c:v>2.0346703309897305</c:v>
                </c:pt>
                <c:pt idx="62">
                  <c:v>2.0300326502421253</c:v>
                </c:pt>
                <c:pt idx="63">
                  <c:v>2.0245289996446658</c:v>
                </c:pt>
                <c:pt idx="64">
                  <c:v>2.0188563499324927</c:v>
                </c:pt>
                <c:pt idx="65">
                  <c:v>2.0211562999924748</c:v>
                </c:pt>
                <c:pt idx="66">
                  <c:v>2.0179495174912652</c:v>
                </c:pt>
                <c:pt idx="67">
                  <c:v>2.0113465117858702</c:v>
                </c:pt>
                <c:pt idx="68">
                  <c:v>2.0099184410762931</c:v>
                </c:pt>
                <c:pt idx="69">
                  <c:v>2.0125278186447675</c:v>
                </c:pt>
                <c:pt idx="70">
                  <c:v>2.0191875128601753</c:v>
                </c:pt>
                <c:pt idx="71">
                  <c:v>2.0160971445119369</c:v>
                </c:pt>
                <c:pt idx="72">
                  <c:v>2.0085951324061289</c:v>
                </c:pt>
                <c:pt idx="73">
                  <c:v>2.021299127971417</c:v>
                </c:pt>
                <c:pt idx="74">
                  <c:v>2.0608490510372564</c:v>
                </c:pt>
                <c:pt idx="75">
                  <c:v>2.1069533443815618</c:v>
                </c:pt>
                <c:pt idx="76">
                  <c:v>2.1275749892851383</c:v>
                </c:pt>
                <c:pt idx="77">
                  <c:v>2.1338112779369953</c:v>
                </c:pt>
                <c:pt idx="78">
                  <c:v>2.1375965330050062</c:v>
                </c:pt>
                <c:pt idx="79">
                  <c:v>2.1554546128509831</c:v>
                </c:pt>
                <c:pt idx="80">
                  <c:v>2.180053569942809</c:v>
                </c:pt>
                <c:pt idx="81">
                  <c:v>2.1919594030373917</c:v>
                </c:pt>
                <c:pt idx="82">
                  <c:v>2.1976681899399577</c:v>
                </c:pt>
                <c:pt idx="83">
                  <c:v>2.1873420291169228</c:v>
                </c:pt>
                <c:pt idx="84">
                  <c:v>2.1725114761906754</c:v>
                </c:pt>
                <c:pt idx="85">
                  <c:v>2.1630566243486413</c:v>
                </c:pt>
                <c:pt idx="86">
                  <c:v>2.1521520009981652</c:v>
                </c:pt>
                <c:pt idx="87">
                  <c:v>2.1528972571684166</c:v>
                </c:pt>
                <c:pt idx="88">
                  <c:v>2.1615783784840104</c:v>
                </c:pt>
                <c:pt idx="89">
                  <c:v>2.150556078085208</c:v>
                </c:pt>
                <c:pt idx="90">
                  <c:v>2.1301044235829147</c:v>
                </c:pt>
                <c:pt idx="91">
                  <c:v>2.0861825595136203</c:v>
                </c:pt>
                <c:pt idx="92">
                  <c:v>2.0649818676146232</c:v>
                </c:pt>
                <c:pt idx="93">
                  <c:v>2.0711734385433713</c:v>
                </c:pt>
                <c:pt idx="94">
                  <c:v>2.0839887195384539</c:v>
                </c:pt>
                <c:pt idx="95">
                  <c:v>2.1103877794391752</c:v>
                </c:pt>
                <c:pt idx="96">
                  <c:v>2.1213554567380863</c:v>
                </c:pt>
                <c:pt idx="97">
                  <c:v>2.1483259296902366</c:v>
                </c:pt>
                <c:pt idx="98">
                  <c:v>2.2220950314675205</c:v>
                </c:pt>
                <c:pt idx="99">
                  <c:v>2.3525798994270888</c:v>
                </c:pt>
                <c:pt idx="100">
                  <c:v>2.5437395476974967</c:v>
                </c:pt>
                <c:pt idx="101">
                  <c:v>2.76558915885707</c:v>
                </c:pt>
                <c:pt idx="102">
                  <c:v>2.9196663506407523</c:v>
                </c:pt>
                <c:pt idx="103">
                  <c:v>3.0184250011111531</c:v>
                </c:pt>
                <c:pt idx="104">
                  <c:v>2.99968039511303</c:v>
                </c:pt>
                <c:pt idx="105">
                  <c:v>2.8813726449189074</c:v>
                </c:pt>
                <c:pt idx="106">
                  <c:v>2.786249719890316</c:v>
                </c:pt>
                <c:pt idx="107">
                  <c:v>2.6951661527486057</c:v>
                </c:pt>
                <c:pt idx="108">
                  <c:v>2.6384471616037115</c:v>
                </c:pt>
                <c:pt idx="109">
                  <c:v>2.6009068526743673</c:v>
                </c:pt>
                <c:pt idx="110">
                  <c:v>2.5189779385281539</c:v>
                </c:pt>
                <c:pt idx="111">
                  <c:v>2.5030707242302084</c:v>
                </c:pt>
                <c:pt idx="112">
                  <c:v>2.5205181673987576</c:v>
                </c:pt>
                <c:pt idx="113">
                  <c:v>2.5321335002589493</c:v>
                </c:pt>
                <c:pt idx="114">
                  <c:v>2.5011710832876273</c:v>
                </c:pt>
                <c:pt idx="115">
                  <c:v>2.4586678306660619</c:v>
                </c:pt>
                <c:pt idx="116">
                  <c:v>2.2727272727272552</c:v>
                </c:pt>
              </c:numCache>
            </c:numRef>
          </c:yVal>
          <c:smooth val="1"/>
        </c:ser>
        <c:ser>
          <c:idx val="4"/>
          <c:order val="4"/>
          <c:tx>
            <c:strRef>
              <c:f>Cum!$P$1</c:f>
              <c:strCache>
                <c:ptCount val="1"/>
                <c:pt idx="0">
                  <c:v>Other</c:v>
                </c:pt>
              </c:strCache>
            </c:strRef>
          </c:tx>
          <c:spPr>
            <a:ln w="34925">
              <a:solidFill>
                <a:srgbClr val="FF0000">
                  <a:alpha val="49000"/>
                </a:srgbClr>
              </a:solidFill>
            </a:ln>
          </c:spPr>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Cum!$P$2:$P$168</c:f>
              <c:numCache>
                <c:formatCode>0.0</c:formatCode>
                <c:ptCount val="167"/>
                <c:pt idx="1">
                  <c:v>62.112811574507901</c:v>
                </c:pt>
                <c:pt idx="2">
                  <c:v>61.475097618700005</c:v>
                </c:pt>
                <c:pt idx="3">
                  <c:v>61.086488243326734</c:v>
                </c:pt>
                <c:pt idx="4">
                  <c:v>61.218490346868052</c:v>
                </c:pt>
                <c:pt idx="5">
                  <c:v>61.318203627659905</c:v>
                </c:pt>
                <c:pt idx="6">
                  <c:v>61.487779579372969</c:v>
                </c:pt>
                <c:pt idx="7">
                  <c:v>61.214652498966245</c:v>
                </c:pt>
                <c:pt idx="8">
                  <c:v>60.677345191937981</c:v>
                </c:pt>
                <c:pt idx="9">
                  <c:v>60.39065880276722</c:v>
                </c:pt>
                <c:pt idx="10">
                  <c:v>59.724946977413907</c:v>
                </c:pt>
                <c:pt idx="11">
                  <c:v>59.353327679507537</c:v>
                </c:pt>
                <c:pt idx="12">
                  <c:v>58.928990425212966</c:v>
                </c:pt>
                <c:pt idx="13">
                  <c:v>58.226242826703569</c:v>
                </c:pt>
                <c:pt idx="14">
                  <c:v>57.588971489473785</c:v>
                </c:pt>
                <c:pt idx="15">
                  <c:v>56.705212844059915</c:v>
                </c:pt>
                <c:pt idx="16">
                  <c:v>56.121662820317887</c:v>
                </c:pt>
                <c:pt idx="17">
                  <c:v>55.858771426664056</c:v>
                </c:pt>
                <c:pt idx="18">
                  <c:v>55.540283396430823</c:v>
                </c:pt>
                <c:pt idx="19">
                  <c:v>55.691651488189763</c:v>
                </c:pt>
                <c:pt idx="20">
                  <c:v>55.023359004087226</c:v>
                </c:pt>
                <c:pt idx="21">
                  <c:v>53.729001410155689</c:v>
                </c:pt>
                <c:pt idx="22">
                  <c:v>52.444564512409251</c:v>
                </c:pt>
                <c:pt idx="23">
                  <c:v>51.374572227251036</c:v>
                </c:pt>
                <c:pt idx="24">
                  <c:v>50.80990168786461</c:v>
                </c:pt>
                <c:pt idx="25">
                  <c:v>50.351725898956786</c:v>
                </c:pt>
                <c:pt idx="26">
                  <c:v>49.488565342176301</c:v>
                </c:pt>
                <c:pt idx="27">
                  <c:v>48.554842674716973</c:v>
                </c:pt>
                <c:pt idx="28">
                  <c:v>48.027222453307175</c:v>
                </c:pt>
                <c:pt idx="29">
                  <c:v>47.406229601779984</c:v>
                </c:pt>
                <c:pt idx="30">
                  <c:v>46.480854993496919</c:v>
                </c:pt>
                <c:pt idx="31">
                  <c:v>45.300456760112503</c:v>
                </c:pt>
                <c:pt idx="32">
                  <c:v>43.977551606312488</c:v>
                </c:pt>
                <c:pt idx="33">
                  <c:v>42.90634646548471</c:v>
                </c:pt>
                <c:pt idx="34">
                  <c:v>42.022153456270409</c:v>
                </c:pt>
                <c:pt idx="35">
                  <c:v>40.834069496935982</c:v>
                </c:pt>
                <c:pt idx="36">
                  <c:v>39.782290485234242</c:v>
                </c:pt>
                <c:pt idx="37">
                  <c:v>38.986154740279858</c:v>
                </c:pt>
                <c:pt idx="38">
                  <c:v>38.230598268940803</c:v>
                </c:pt>
                <c:pt idx="39">
                  <c:v>37.535926851366064</c:v>
                </c:pt>
                <c:pt idx="40">
                  <c:v>36.790381408684311</c:v>
                </c:pt>
                <c:pt idx="41">
                  <c:v>35.97848808099112</c:v>
                </c:pt>
                <c:pt idx="42">
                  <c:v>35.094163482215983</c:v>
                </c:pt>
                <c:pt idx="43">
                  <c:v>34.571592590304512</c:v>
                </c:pt>
                <c:pt idx="44">
                  <c:v>34.218890217237693</c:v>
                </c:pt>
                <c:pt idx="45">
                  <c:v>33.795875006154432</c:v>
                </c:pt>
                <c:pt idx="46">
                  <c:v>33.066242258914684</c:v>
                </c:pt>
                <c:pt idx="47">
                  <c:v>31.897160747874832</c:v>
                </c:pt>
                <c:pt idx="48">
                  <c:v>30.768850640853103</c:v>
                </c:pt>
                <c:pt idx="49">
                  <c:v>29.760385465026207</c:v>
                </c:pt>
                <c:pt idx="50">
                  <c:v>28.949983255939543</c:v>
                </c:pt>
                <c:pt idx="51">
                  <c:v>28.454521623399021</c:v>
                </c:pt>
                <c:pt idx="52">
                  <c:v>28.038291265606073</c:v>
                </c:pt>
                <c:pt idx="53">
                  <c:v>27.64523045946407</c:v>
                </c:pt>
                <c:pt idx="54">
                  <c:v>27.2957640993077</c:v>
                </c:pt>
                <c:pt idx="55">
                  <c:v>26.946497435194512</c:v>
                </c:pt>
                <c:pt idx="56">
                  <c:v>26.641065597604253</c:v>
                </c:pt>
                <c:pt idx="57">
                  <c:v>26.098537381962217</c:v>
                </c:pt>
                <c:pt idx="58">
                  <c:v>25.561498634190592</c:v>
                </c:pt>
                <c:pt idx="59">
                  <c:v>25.128059200415809</c:v>
                </c:pt>
                <c:pt idx="60">
                  <c:v>24.878407449058422</c:v>
                </c:pt>
                <c:pt idx="61">
                  <c:v>24.786923639757973</c:v>
                </c:pt>
                <c:pt idx="62">
                  <c:v>24.827247231051551</c:v>
                </c:pt>
                <c:pt idx="63">
                  <c:v>24.894325613694491</c:v>
                </c:pt>
                <c:pt idx="64">
                  <c:v>24.89906249877972</c:v>
                </c:pt>
                <c:pt idx="65">
                  <c:v>24.828949489087265</c:v>
                </c:pt>
                <c:pt idx="66">
                  <c:v>24.231395601730227</c:v>
                </c:pt>
                <c:pt idx="67">
                  <c:v>23.978596498979236</c:v>
                </c:pt>
                <c:pt idx="68">
                  <c:v>23.852610513878375</c:v>
                </c:pt>
                <c:pt idx="69">
                  <c:v>23.822886540466683</c:v>
                </c:pt>
                <c:pt idx="70">
                  <c:v>23.917696849362244</c:v>
                </c:pt>
                <c:pt idx="71">
                  <c:v>24.038679733486312</c:v>
                </c:pt>
                <c:pt idx="72">
                  <c:v>24.545793358103474</c:v>
                </c:pt>
                <c:pt idx="73">
                  <c:v>24.890453251705004</c:v>
                </c:pt>
                <c:pt idx="74">
                  <c:v>24.533940034854666</c:v>
                </c:pt>
                <c:pt idx="75">
                  <c:v>23.961965822418463</c:v>
                </c:pt>
                <c:pt idx="76">
                  <c:v>23.758137602891619</c:v>
                </c:pt>
                <c:pt idx="77">
                  <c:v>23.870862346545543</c:v>
                </c:pt>
                <c:pt idx="78">
                  <c:v>23.707930291345829</c:v>
                </c:pt>
                <c:pt idx="79">
                  <c:v>22.890607307774165</c:v>
                </c:pt>
                <c:pt idx="80">
                  <c:v>22.053111474767203</c:v>
                </c:pt>
                <c:pt idx="81">
                  <c:v>21.513756049894113</c:v>
                </c:pt>
                <c:pt idx="82">
                  <c:v>21.458923485648505</c:v>
                </c:pt>
                <c:pt idx="83">
                  <c:v>21.564689448682632</c:v>
                </c:pt>
                <c:pt idx="84">
                  <c:v>21.89687646401612</c:v>
                </c:pt>
                <c:pt idx="85">
                  <c:v>22.358533133259659</c:v>
                </c:pt>
                <c:pt idx="86">
                  <c:v>22.823916292450225</c:v>
                </c:pt>
                <c:pt idx="87">
                  <c:v>23.265832300282614</c:v>
                </c:pt>
                <c:pt idx="88">
                  <c:v>23.592538035627239</c:v>
                </c:pt>
                <c:pt idx="89">
                  <c:v>24.674066085797428</c:v>
                </c:pt>
                <c:pt idx="90">
                  <c:v>26.088021434087409</c:v>
                </c:pt>
                <c:pt idx="91">
                  <c:v>27.510531416392997</c:v>
                </c:pt>
                <c:pt idx="92">
                  <c:v>27.934634425048131</c:v>
                </c:pt>
                <c:pt idx="93">
                  <c:v>27.301075425001237</c:v>
                </c:pt>
                <c:pt idx="94">
                  <c:v>26.575770467625986</c:v>
                </c:pt>
                <c:pt idx="95">
                  <c:v>25.824974140049267</c:v>
                </c:pt>
                <c:pt idx="96">
                  <c:v>25.633148923731142</c:v>
                </c:pt>
                <c:pt idx="97">
                  <c:v>25.11393945327104</c:v>
                </c:pt>
                <c:pt idx="98">
                  <c:v>24.670461738541025</c:v>
                </c:pt>
                <c:pt idx="99">
                  <c:v>24.572455319497038</c:v>
                </c:pt>
                <c:pt idx="100">
                  <c:v>24.697533452160013</c:v>
                </c:pt>
                <c:pt idx="101">
                  <c:v>25.230278172214859</c:v>
                </c:pt>
                <c:pt idx="102">
                  <c:v>25.723052957070035</c:v>
                </c:pt>
                <c:pt idx="103">
                  <c:v>26.274686023266643</c:v>
                </c:pt>
                <c:pt idx="104">
                  <c:v>26.989655124073163</c:v>
                </c:pt>
                <c:pt idx="105">
                  <c:v>27.724947476986333</c:v>
                </c:pt>
                <c:pt idx="106">
                  <c:v>28.441726962237656</c:v>
                </c:pt>
                <c:pt idx="107">
                  <c:v>29.033364567819397</c:v>
                </c:pt>
                <c:pt idx="108">
                  <c:v>29.544847925852462</c:v>
                </c:pt>
                <c:pt idx="109">
                  <c:v>30.12710458054833</c:v>
                </c:pt>
                <c:pt idx="110">
                  <c:v>30.759430442305579</c:v>
                </c:pt>
                <c:pt idx="111">
                  <c:v>31.375107737396146</c:v>
                </c:pt>
                <c:pt idx="112">
                  <c:v>31.818191402426216</c:v>
                </c:pt>
                <c:pt idx="113">
                  <c:v>32.009601403121415</c:v>
                </c:pt>
                <c:pt idx="114">
                  <c:v>32.061956303250113</c:v>
                </c:pt>
                <c:pt idx="115">
                  <c:v>32.052321729153817</c:v>
                </c:pt>
                <c:pt idx="116">
                  <c:v>32.121212121212182</c:v>
                </c:pt>
              </c:numCache>
            </c:numRef>
          </c:yVal>
          <c:smooth val="1"/>
        </c:ser>
        <c:dLbls>
          <c:showLegendKey val="0"/>
          <c:showVal val="0"/>
          <c:showCatName val="0"/>
          <c:showSerName val="0"/>
          <c:showPercent val="0"/>
          <c:showBubbleSize val="0"/>
        </c:dLbls>
        <c:axId val="154386432"/>
        <c:axId val="221783744"/>
      </c:scatterChart>
      <c:valAx>
        <c:axId val="154386432"/>
        <c:scaling>
          <c:orientation val="minMax"/>
          <c:max val="2020"/>
          <c:min val="1890"/>
        </c:scaling>
        <c:delete val="0"/>
        <c:axPos val="b"/>
        <c:numFmt formatCode="General" sourceLinked="1"/>
        <c:majorTickMark val="out"/>
        <c:minorTickMark val="none"/>
        <c:tickLblPos val="nextTo"/>
        <c:crossAx val="221783744"/>
        <c:crosses val="autoZero"/>
        <c:crossBetween val="midCat"/>
        <c:majorUnit val="20"/>
      </c:valAx>
      <c:valAx>
        <c:axId val="221783744"/>
        <c:scaling>
          <c:orientation val="minMax"/>
          <c:max val="65"/>
          <c:min val="0"/>
        </c:scaling>
        <c:delete val="0"/>
        <c:axPos val="l"/>
        <c:title>
          <c:tx>
            <c:rich>
              <a:bodyPr rot="-5400000" vert="horz"/>
              <a:lstStyle/>
              <a:p>
                <a:pPr>
                  <a:defRPr/>
                </a:pPr>
                <a:r>
                  <a:rPr lang="en-US"/>
                  <a:t>"Market Share"</a:t>
                </a:r>
              </a:p>
              <a:p>
                <a:pPr>
                  <a:defRPr/>
                </a:pPr>
                <a:r>
                  <a:rPr lang="en-US" sz="1200" b="0"/>
                  <a:t>%</a:t>
                </a:r>
                <a:endParaRPr lang="en-US" sz="1200" b="0" baseline="30000"/>
              </a:p>
            </c:rich>
          </c:tx>
          <c:layout>
            <c:manualLayout>
              <c:xMode val="edge"/>
              <c:yMode val="edge"/>
              <c:x val="2.4999134995131256E-3"/>
              <c:y val="0.21723534558180227"/>
            </c:manualLayout>
          </c:layout>
          <c:overlay val="0"/>
        </c:title>
        <c:numFmt formatCode="0" sourceLinked="0"/>
        <c:majorTickMark val="out"/>
        <c:minorTickMark val="none"/>
        <c:tickLblPos val="nextTo"/>
        <c:crossAx val="154386432"/>
        <c:crosses val="autoZero"/>
        <c:crossBetween val="midCat"/>
        <c:majorUnit val="15"/>
      </c:valAx>
    </c:plotArea>
    <c:legend>
      <c:legendPos val="r"/>
      <c:layout>
        <c:manualLayout>
          <c:xMode val="edge"/>
          <c:yMode val="edge"/>
          <c:x val="0.69623468941382316"/>
          <c:y val="0.29070683872849229"/>
          <c:w val="0.27382376637948502"/>
          <c:h val="0.36725357247010793"/>
        </c:manualLayout>
      </c:layout>
      <c:overlay val="0"/>
      <c:txPr>
        <a:bodyPr/>
        <a:lstStyle/>
        <a:p>
          <a:pPr>
            <a:defRPr sz="900"/>
          </a:pPr>
          <a:endParaRPr lang="he-IL"/>
        </a:p>
      </c:txPr>
    </c:legend>
    <c:plotVisOnly val="1"/>
    <c:dispBlanksAs val="gap"/>
    <c:showDLblsOverMax val="0"/>
  </c:chart>
  <c:spPr>
    <a:ln>
      <a:noFill/>
    </a:ln>
  </c:spPr>
  <c:txPr>
    <a:bodyPr/>
    <a:lstStyle/>
    <a:p>
      <a:pPr>
        <a:defRPr sz="1400">
          <a:latin typeface="Times New Roman" pitchFamily="18" charset="0"/>
          <a:cs typeface="Times New Roman" pitchFamily="18" charset="0"/>
        </a:defRPr>
      </a:pPr>
      <a:endParaRPr lang="he-IL"/>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58573928258969"/>
          <c:y val="5.1400554097404488E-2"/>
          <c:w val="0.54335739282589679"/>
          <c:h val="0.83588363954505684"/>
        </c:manualLayout>
      </c:layout>
      <c:scatterChart>
        <c:scatterStyle val="smoothMarker"/>
        <c:varyColors val="0"/>
        <c:ser>
          <c:idx val="0"/>
          <c:order val="0"/>
          <c:tx>
            <c:strRef>
              <c:f>Cum!$V$1</c:f>
              <c:strCache>
                <c:ptCount val="1"/>
                <c:pt idx="0">
                  <c:v>Heart Attack+ Stroke</c:v>
                </c:pt>
              </c:strCache>
            </c:strRef>
          </c:tx>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Cum!$V$2:$V$168</c:f>
              <c:numCache>
                <c:formatCode>General</c:formatCode>
                <c:ptCount val="167"/>
                <c:pt idx="1">
                  <c:v>6.1392077215199992</c:v>
                </c:pt>
                <c:pt idx="2">
                  <c:v>6.4210091260320006</c:v>
                </c:pt>
                <c:pt idx="3">
                  <c:v>6.6160742205120009</c:v>
                </c:pt>
                <c:pt idx="4">
                  <c:v>7.1032357502160002</c:v>
                </c:pt>
                <c:pt idx="5">
                  <c:v>7.5307527940080004</c:v>
                </c:pt>
                <c:pt idx="6">
                  <c:v>7.7193644490959983</c:v>
                </c:pt>
                <c:pt idx="7">
                  <c:v>7.7005793500079971</c:v>
                </c:pt>
                <c:pt idx="8">
                  <c:v>7.5031630955759967</c:v>
                </c:pt>
                <c:pt idx="9">
                  <c:v>7.4304678987259969</c:v>
                </c:pt>
                <c:pt idx="10">
                  <c:v>7.5266286433569984</c:v>
                </c:pt>
                <c:pt idx="11">
                  <c:v>7.6470387641429998</c:v>
                </c:pt>
                <c:pt idx="12">
                  <c:v>7.5676534609069996</c:v>
                </c:pt>
                <c:pt idx="13">
                  <c:v>7.3568796609309981</c:v>
                </c:pt>
                <c:pt idx="14">
                  <c:v>7.2750832758389965</c:v>
                </c:pt>
                <c:pt idx="15">
                  <c:v>7.3537866592309964</c:v>
                </c:pt>
                <c:pt idx="16">
                  <c:v>7.5464727188759966</c:v>
                </c:pt>
                <c:pt idx="17">
                  <c:v>7.4958784556759959</c:v>
                </c:pt>
                <c:pt idx="18">
                  <c:v>7.1237502787599958</c:v>
                </c:pt>
                <c:pt idx="19">
                  <c:v>6.6313391306479978</c:v>
                </c:pt>
                <c:pt idx="20">
                  <c:v>6.3167748736810037</c:v>
                </c:pt>
                <c:pt idx="21">
                  <c:v>6.3336308166990047</c:v>
                </c:pt>
                <c:pt idx="22">
                  <c:v>6.4571878713820041</c:v>
                </c:pt>
                <c:pt idx="23">
                  <c:v>6.6800250419160037</c:v>
                </c:pt>
                <c:pt idx="24">
                  <c:v>6.8570839595830044</c:v>
                </c:pt>
                <c:pt idx="25">
                  <c:v>6.8641612073070029</c:v>
                </c:pt>
                <c:pt idx="26">
                  <c:v>6.8238373009530022</c:v>
                </c:pt>
                <c:pt idx="27">
                  <c:v>6.7344041558690044</c:v>
                </c:pt>
                <c:pt idx="28">
                  <c:v>6.660675225330003</c:v>
                </c:pt>
                <c:pt idx="29">
                  <c:v>6.6004365011440029</c:v>
                </c:pt>
                <c:pt idx="30">
                  <c:v>6.427153260394995</c:v>
                </c:pt>
                <c:pt idx="31">
                  <c:v>6.2176683340849905</c:v>
                </c:pt>
                <c:pt idx="32">
                  <c:v>6.1529442290099929</c:v>
                </c:pt>
                <c:pt idx="33">
                  <c:v>6.2056121325899944</c:v>
                </c:pt>
                <c:pt idx="34">
                  <c:v>6.4975365464299948</c:v>
                </c:pt>
                <c:pt idx="35">
                  <c:v>6.694352484879996</c:v>
                </c:pt>
                <c:pt idx="36">
                  <c:v>6.6473955751849942</c:v>
                </c:pt>
                <c:pt idx="37">
                  <c:v>6.4760742636249979</c:v>
                </c:pt>
                <c:pt idx="38">
                  <c:v>6.2285592834100036</c:v>
                </c:pt>
                <c:pt idx="39">
                  <c:v>6.1605027116360027</c:v>
                </c:pt>
                <c:pt idx="40">
                  <c:v>6.3189754357940053</c:v>
                </c:pt>
                <c:pt idx="41">
                  <c:v>6.7162551503140051</c:v>
                </c:pt>
                <c:pt idx="42">
                  <c:v>7.1095690579440038</c:v>
                </c:pt>
                <c:pt idx="43">
                  <c:v>7.3820374126920036</c:v>
                </c:pt>
                <c:pt idx="44">
                  <c:v>7.2864497166199946</c:v>
                </c:pt>
                <c:pt idx="45">
                  <c:v>7.0141978943559877</c:v>
                </c:pt>
                <c:pt idx="46">
                  <c:v>6.800920977965994</c:v>
                </c:pt>
                <c:pt idx="47">
                  <c:v>6.5252527076079971</c:v>
                </c:pt>
                <c:pt idx="48">
                  <c:v>6.2444281502049961</c:v>
                </c:pt>
                <c:pt idx="49">
                  <c:v>5.9750813809049959</c:v>
                </c:pt>
                <c:pt idx="50">
                  <c:v>5.8292409955499878</c:v>
                </c:pt>
                <c:pt idx="51">
                  <c:v>5.8290935621559967</c:v>
                </c:pt>
                <c:pt idx="52">
                  <c:v>5.777582612027004</c:v>
                </c:pt>
                <c:pt idx="53">
                  <c:v>5.6624364330949959</c:v>
                </c:pt>
                <c:pt idx="54">
                  <c:v>5.5723465020189948</c:v>
                </c:pt>
                <c:pt idx="55">
                  <c:v>5.5595433178089948</c:v>
                </c:pt>
                <c:pt idx="56">
                  <c:v>5.5481190031819949</c:v>
                </c:pt>
                <c:pt idx="57">
                  <c:v>5.5062951405579952</c:v>
                </c:pt>
                <c:pt idx="58">
                  <c:v>5.4829383448409885</c:v>
                </c:pt>
                <c:pt idx="59">
                  <c:v>5.4428341851529893</c:v>
                </c:pt>
                <c:pt idx="60">
                  <c:v>5.4808140441220061</c:v>
                </c:pt>
                <c:pt idx="61">
                  <c:v>5.529012289774009</c:v>
                </c:pt>
                <c:pt idx="62">
                  <c:v>5.5663443632629992</c:v>
                </c:pt>
                <c:pt idx="63">
                  <c:v>5.5916286291229937</c:v>
                </c:pt>
                <c:pt idx="64">
                  <c:v>5.6605206361569955</c:v>
                </c:pt>
                <c:pt idx="65">
                  <c:v>5.7656340340310024</c:v>
                </c:pt>
                <c:pt idx="66">
                  <c:v>6.9786567045710015</c:v>
                </c:pt>
                <c:pt idx="67">
                  <c:v>7.6323816643669957</c:v>
                </c:pt>
                <c:pt idx="68">
                  <c:v>8.7304815670010001</c:v>
                </c:pt>
                <c:pt idx="69">
                  <c:v>9.7905162831070029</c:v>
                </c:pt>
                <c:pt idx="70">
                  <c:v>10.321446382726002</c:v>
                </c:pt>
                <c:pt idx="71">
                  <c:v>10.312075698893992</c:v>
                </c:pt>
                <c:pt idx="72">
                  <c:v>8.6530596167829898</c:v>
                </c:pt>
                <c:pt idx="73">
                  <c:v>6.9718996835010003</c:v>
                </c:pt>
                <c:pt idx="74">
                  <c:v>6.6586288200430062</c:v>
                </c:pt>
                <c:pt idx="75">
                  <c:v>6.9572462176910079</c:v>
                </c:pt>
                <c:pt idx="76">
                  <c:v>6.8235920407679984</c:v>
                </c:pt>
                <c:pt idx="77">
                  <c:v>6.2451935671659911</c:v>
                </c:pt>
                <c:pt idx="78">
                  <c:v>5.2672199546109866</c:v>
                </c:pt>
                <c:pt idx="79">
                  <c:v>5.1748101236189825</c:v>
                </c:pt>
                <c:pt idx="80">
                  <c:v>5.0536270616599879</c:v>
                </c:pt>
                <c:pt idx="81">
                  <c:v>4.9310243440719859</c:v>
                </c:pt>
                <c:pt idx="82">
                  <c:v>4.7982921270839896</c:v>
                </c:pt>
                <c:pt idx="83">
                  <c:v>4.7484952952260002</c:v>
                </c:pt>
                <c:pt idx="84">
                  <c:v>4.725196873860007</c:v>
                </c:pt>
                <c:pt idx="85">
                  <c:v>4.709829917226017</c:v>
                </c:pt>
                <c:pt idx="86">
                  <c:v>4.7270881000800102</c:v>
                </c:pt>
                <c:pt idx="87">
                  <c:v>4.7294015264860008</c:v>
                </c:pt>
                <c:pt idx="88">
                  <c:v>4.6958095313400037</c:v>
                </c:pt>
                <c:pt idx="89">
                  <c:v>4.6525354624720023</c:v>
                </c:pt>
                <c:pt idx="90">
                  <c:v>4.5992156999460079</c:v>
                </c:pt>
                <c:pt idx="91">
                  <c:v>4.6367016895200024</c:v>
                </c:pt>
                <c:pt idx="92">
                  <c:v>4.7457495957269913</c:v>
                </c:pt>
                <c:pt idx="93">
                  <c:v>4.8685087648709953</c:v>
                </c:pt>
                <c:pt idx="94">
                  <c:v>5.000397543887992</c:v>
                </c:pt>
                <c:pt idx="95">
                  <c:v>5.1081677123639935</c:v>
                </c:pt>
                <c:pt idx="96">
                  <c:v>5.2548462671849947</c:v>
                </c:pt>
                <c:pt idx="97">
                  <c:v>6.2459570528369994</c:v>
                </c:pt>
                <c:pt idx="98">
                  <c:v>7.6267365816450052</c:v>
                </c:pt>
                <c:pt idx="99">
                  <c:v>9.025980367088998</c:v>
                </c:pt>
                <c:pt idx="100">
                  <c:v>10.082222352421994</c:v>
                </c:pt>
                <c:pt idx="101">
                  <c:v>10.378600192535984</c:v>
                </c:pt>
                <c:pt idx="102">
                  <c:v>10.716529325124</c:v>
                </c:pt>
                <c:pt idx="103">
                  <c:v>11.06833851766001</c:v>
                </c:pt>
                <c:pt idx="104">
                  <c:v>11.410694308703995</c:v>
                </c:pt>
                <c:pt idx="105">
                  <c:v>11.744552910339991</c:v>
                </c:pt>
                <c:pt idx="106">
                  <c:v>11.949257765095993</c:v>
                </c:pt>
                <c:pt idx="107">
                  <c:v>11.907868099380011</c:v>
                </c:pt>
                <c:pt idx="108">
                  <c:v>11.793226537136036</c:v>
                </c:pt>
                <c:pt idx="109">
                  <c:v>11.707911004676049</c:v>
                </c:pt>
                <c:pt idx="110">
                  <c:v>11.67385358970003</c:v>
                </c:pt>
                <c:pt idx="111">
                  <c:v>11.651975165400003</c:v>
                </c:pt>
                <c:pt idx="112">
                  <c:v>11.592970687299967</c:v>
                </c:pt>
                <c:pt idx="113">
                  <c:v>11.647094056999961</c:v>
                </c:pt>
                <c:pt idx="114">
                  <c:v>11.80267877819999</c:v>
                </c:pt>
                <c:pt idx="115">
                  <c:v>12.055242687000032</c:v>
                </c:pt>
              </c:numCache>
            </c:numRef>
          </c:yVal>
          <c:smooth val="1"/>
        </c:ser>
        <c:ser>
          <c:idx val="1"/>
          <c:order val="1"/>
          <c:tx>
            <c:strRef>
              <c:f>Cum!$W$1</c:f>
              <c:strCache>
                <c:ptCount val="1"/>
                <c:pt idx="0">
                  <c:v>Cancer</c:v>
                </c:pt>
              </c:strCache>
            </c:strRef>
          </c:tx>
          <c:spPr>
            <a:ln>
              <a:solidFill>
                <a:srgbClr val="00B050"/>
              </a:solidFill>
            </a:ln>
          </c:spPr>
          <c:marker>
            <c:symbol val="none"/>
          </c:marker>
          <c:xVal>
            <c:numRef>
              <c:f>Cum!$A$2:$A$168</c:f>
              <c:numCache>
                <c:formatCode>General</c:formatCode>
                <c:ptCount val="16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Cum!$W$2:$W$168</c:f>
              <c:numCache>
                <c:formatCode>General</c:formatCode>
                <c:ptCount val="167"/>
                <c:pt idx="57">
                  <c:v>1.8711484353799985</c:v>
                </c:pt>
                <c:pt idx="58">
                  <c:v>1.8859870451899994</c:v>
                </c:pt>
                <c:pt idx="59">
                  <c:v>1.9158731964409998</c:v>
                </c:pt>
                <c:pt idx="60">
                  <c:v>1.9400158043389997</c:v>
                </c:pt>
                <c:pt idx="61">
                  <c:v>1.986651120891</c:v>
                </c:pt>
                <c:pt idx="62">
                  <c:v>2.0215365744760003</c:v>
                </c:pt>
                <c:pt idx="63">
                  <c:v>2.0533372283320004</c:v>
                </c:pt>
                <c:pt idx="64">
                  <c:v>2.0813364199290003</c:v>
                </c:pt>
                <c:pt idx="65">
                  <c:v>2.1016132432530004</c:v>
                </c:pt>
                <c:pt idx="66">
                  <c:v>2.1177063843019992</c:v>
                </c:pt>
                <c:pt idx="67">
                  <c:v>2.1401586593919992</c:v>
                </c:pt>
                <c:pt idx="76">
                  <c:v>2.7516447382470015</c:v>
                </c:pt>
                <c:pt idx="77">
                  <c:v>2.7584841808030012</c:v>
                </c:pt>
                <c:pt idx="78">
                  <c:v>2.7470132879269999</c:v>
                </c:pt>
                <c:pt idx="79">
                  <c:v>2.7175113180749988</c:v>
                </c:pt>
                <c:pt idx="80">
                  <c:v>2.7384943650959985</c:v>
                </c:pt>
                <c:pt idx="81">
                  <c:v>2.7724366839239982</c:v>
                </c:pt>
                <c:pt idx="82">
                  <c:v>2.8247293464539984</c:v>
                </c:pt>
                <c:pt idx="83">
                  <c:v>2.8751333400899997</c:v>
                </c:pt>
                <c:pt idx="84">
                  <c:v>2.9428362044960013</c:v>
                </c:pt>
                <c:pt idx="85">
                  <c:v>3.010827201786002</c:v>
                </c:pt>
                <c:pt idx="86">
                  <c:v>3.0455724656840015</c:v>
                </c:pt>
                <c:pt idx="87">
                  <c:v>3.0512039590660009</c:v>
                </c:pt>
                <c:pt idx="88">
                  <c:v>3.0425112899040014</c:v>
                </c:pt>
                <c:pt idx="89">
                  <c:v>3.0480077473360012</c:v>
                </c:pt>
                <c:pt idx="90">
                  <c:v>3.0615009953860008</c:v>
                </c:pt>
                <c:pt idx="91">
                  <c:v>3.0835862594759993</c:v>
                </c:pt>
                <c:pt idx="92">
                  <c:v>3.1004895225389992</c:v>
                </c:pt>
                <c:pt idx="93">
                  <c:v>3.124363401296999</c:v>
                </c:pt>
                <c:pt idx="94">
                  <c:v>3.1369149797490001</c:v>
                </c:pt>
                <c:pt idx="95">
                  <c:v>3.1276724704470009</c:v>
                </c:pt>
                <c:pt idx="96">
                  <c:v>3.1147979412600009</c:v>
                </c:pt>
                <c:pt idx="97">
                  <c:v>3.0674004065940021</c:v>
                </c:pt>
                <c:pt idx="98">
                  <c:v>3.012640696059</c:v>
                </c:pt>
                <c:pt idx="99">
                  <c:v>2.9835288649569982</c:v>
                </c:pt>
                <c:pt idx="100">
                  <c:v>3.0054386178019978</c:v>
                </c:pt>
                <c:pt idx="101">
                  <c:v>3.069795686027998</c:v>
                </c:pt>
                <c:pt idx="102">
                  <c:v>3.136354558112</c:v>
                </c:pt>
                <c:pt idx="103">
                  <c:v>3.1775581350240003</c:v>
                </c:pt>
                <c:pt idx="104">
                  <c:v>3.2104556729159981</c:v>
                </c:pt>
                <c:pt idx="105">
                  <c:v>3.2701293348439968</c:v>
                </c:pt>
                <c:pt idx="106">
                  <c:v>3.3485463181079957</c:v>
                </c:pt>
                <c:pt idx="107">
                  <c:v>3.4516629444119964</c:v>
                </c:pt>
                <c:pt idx="108">
                  <c:v>3.565107558503998</c:v>
                </c:pt>
                <c:pt idx="109">
                  <c:v>3.6741312492440006</c:v>
                </c:pt>
                <c:pt idx="110">
                  <c:v>3.7836303895680015</c:v>
                </c:pt>
                <c:pt idx="111">
                  <c:v>3.8798040542599992</c:v>
                </c:pt>
                <c:pt idx="112">
                  <c:v>3.9754338717999982</c:v>
                </c:pt>
                <c:pt idx="113">
                  <c:v>4.0805435167999971</c:v>
                </c:pt>
                <c:pt idx="114">
                  <c:v>4.1643826816999994</c:v>
                </c:pt>
                <c:pt idx="115">
                  <c:v>4.2490560325000004</c:v>
                </c:pt>
              </c:numCache>
            </c:numRef>
          </c:yVal>
          <c:smooth val="1"/>
        </c:ser>
        <c:dLbls>
          <c:showLegendKey val="0"/>
          <c:showVal val="0"/>
          <c:showCatName val="0"/>
          <c:showSerName val="0"/>
          <c:showPercent val="0"/>
          <c:showBubbleSize val="0"/>
        </c:dLbls>
        <c:axId val="226021888"/>
        <c:axId val="226023616"/>
      </c:scatterChart>
      <c:valAx>
        <c:axId val="226021888"/>
        <c:scaling>
          <c:orientation val="minMax"/>
          <c:max val="2020"/>
          <c:min val="1890"/>
        </c:scaling>
        <c:delete val="0"/>
        <c:axPos val="b"/>
        <c:numFmt formatCode="General" sourceLinked="1"/>
        <c:majorTickMark val="out"/>
        <c:minorTickMark val="none"/>
        <c:tickLblPos val="nextTo"/>
        <c:crossAx val="226023616"/>
        <c:crosses val="autoZero"/>
        <c:crossBetween val="midCat"/>
        <c:majorUnit val="20"/>
      </c:valAx>
      <c:valAx>
        <c:axId val="226023616"/>
        <c:scaling>
          <c:orientation val="minMax"/>
          <c:max val="13"/>
          <c:min val="0"/>
        </c:scaling>
        <c:delete val="0"/>
        <c:axPos val="l"/>
        <c:title>
          <c:tx>
            <c:rich>
              <a:bodyPr rot="-5400000" vert="horz"/>
              <a:lstStyle/>
              <a:p>
                <a:pPr>
                  <a:defRPr/>
                </a:pPr>
                <a:r>
                  <a:rPr lang="en-US"/>
                  <a:t>Number</a:t>
                </a:r>
              </a:p>
              <a:p>
                <a:pPr>
                  <a:defRPr/>
                </a:pPr>
                <a:r>
                  <a:rPr lang="en-US" sz="1200" b="0"/>
                  <a:t>10</a:t>
                </a:r>
                <a:r>
                  <a:rPr lang="en-US" sz="1200" b="0" baseline="30000"/>
                  <a:t>4</a:t>
                </a:r>
              </a:p>
            </c:rich>
          </c:tx>
          <c:layout>
            <c:manualLayout>
              <c:xMode val="edge"/>
              <c:yMode val="edge"/>
              <c:x val="2.5000000000000001E-3"/>
              <c:y val="0.29130941965587637"/>
            </c:manualLayout>
          </c:layout>
          <c:overlay val="0"/>
        </c:title>
        <c:numFmt formatCode="0" sourceLinked="0"/>
        <c:majorTickMark val="out"/>
        <c:minorTickMark val="none"/>
        <c:tickLblPos val="nextTo"/>
        <c:crossAx val="226021888"/>
        <c:crosses val="autoZero"/>
        <c:crossBetween val="midCat"/>
        <c:majorUnit val="3"/>
      </c:valAx>
    </c:plotArea>
    <c:legend>
      <c:legendPos val="r"/>
      <c:layout>
        <c:manualLayout>
          <c:xMode val="edge"/>
          <c:yMode val="edge"/>
          <c:x val="0.72385545027210596"/>
          <c:y val="0.25829943132108485"/>
          <c:w val="0.27382376637948502"/>
          <c:h val="0.15429060950714493"/>
        </c:manualLayout>
      </c:layout>
      <c:overlay val="0"/>
      <c:txPr>
        <a:bodyPr/>
        <a:lstStyle/>
        <a:p>
          <a:pPr>
            <a:defRPr sz="900"/>
          </a:pPr>
          <a:endParaRPr lang="he-IL"/>
        </a:p>
      </c:txPr>
    </c:legend>
    <c:plotVisOnly val="1"/>
    <c:dispBlanksAs val="span"/>
    <c:showDLblsOverMax val="0"/>
  </c:chart>
  <c:spPr>
    <a:ln>
      <a:noFill/>
    </a:ln>
  </c:spPr>
  <c:txPr>
    <a:bodyPr/>
    <a:lstStyle/>
    <a:p>
      <a:pPr>
        <a:defRPr sz="1400">
          <a:latin typeface="Times New Roman" pitchFamily="18" charset="0"/>
          <a:cs typeface="Times New Roman" pitchFamily="18" charset="0"/>
        </a:defRPr>
      </a:pPr>
      <a:endParaRPr lang="he-IL"/>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Pop!$B$1</c:f>
              <c:strCache>
                <c:ptCount val="1"/>
                <c:pt idx="0">
                  <c:v>Population</c:v>
                </c:pt>
              </c:strCache>
            </c:strRef>
          </c:tx>
          <c:spPr>
            <a:ln w="19050">
              <a:noFill/>
            </a:ln>
          </c:spPr>
          <c:xVal>
            <c:numRef>
              <c:f>Pop!$A$2:$A$43</c:f>
              <c:numCache>
                <c:formatCode>General</c:formatCode>
                <c:ptCount val="42"/>
                <c:pt idx="1">
                  <c:v>1610</c:v>
                </c:pt>
                <c:pt idx="2">
                  <c:v>1620</c:v>
                </c:pt>
                <c:pt idx="3">
                  <c:v>1630</c:v>
                </c:pt>
                <c:pt idx="4">
                  <c:v>1640</c:v>
                </c:pt>
                <c:pt idx="5">
                  <c:v>1650</c:v>
                </c:pt>
                <c:pt idx="6">
                  <c:v>1660</c:v>
                </c:pt>
                <c:pt idx="7">
                  <c:v>1670</c:v>
                </c:pt>
                <c:pt idx="8">
                  <c:v>1680</c:v>
                </c:pt>
                <c:pt idx="9">
                  <c:v>1690</c:v>
                </c:pt>
                <c:pt idx="10">
                  <c:v>1700</c:v>
                </c:pt>
                <c:pt idx="11">
                  <c:v>1710</c:v>
                </c:pt>
                <c:pt idx="12">
                  <c:v>1720</c:v>
                </c:pt>
                <c:pt idx="13">
                  <c:v>1730</c:v>
                </c:pt>
                <c:pt idx="14">
                  <c:v>1740</c:v>
                </c:pt>
                <c:pt idx="15">
                  <c:v>1750</c:v>
                </c:pt>
                <c:pt idx="16">
                  <c:v>1760</c:v>
                </c:pt>
                <c:pt idx="17">
                  <c:v>1770</c:v>
                </c:pt>
                <c:pt idx="18">
                  <c:v>1780</c:v>
                </c:pt>
                <c:pt idx="19">
                  <c:v>1790</c:v>
                </c:pt>
                <c:pt idx="20">
                  <c:v>1800</c:v>
                </c:pt>
                <c:pt idx="21">
                  <c:v>1810</c:v>
                </c:pt>
                <c:pt idx="22">
                  <c:v>1820</c:v>
                </c:pt>
                <c:pt idx="23">
                  <c:v>1830</c:v>
                </c:pt>
                <c:pt idx="24">
                  <c:v>1840</c:v>
                </c:pt>
                <c:pt idx="25">
                  <c:v>1850</c:v>
                </c:pt>
                <c:pt idx="26">
                  <c:v>1860</c:v>
                </c:pt>
                <c:pt idx="27">
                  <c:v>1870</c:v>
                </c:pt>
                <c:pt idx="28">
                  <c:v>1880</c:v>
                </c:pt>
                <c:pt idx="29">
                  <c:v>1890</c:v>
                </c:pt>
                <c:pt idx="30">
                  <c:v>1900</c:v>
                </c:pt>
                <c:pt idx="31">
                  <c:v>1910</c:v>
                </c:pt>
                <c:pt idx="32">
                  <c:v>1920</c:v>
                </c:pt>
                <c:pt idx="33">
                  <c:v>1930</c:v>
                </c:pt>
                <c:pt idx="34">
                  <c:v>1940</c:v>
                </c:pt>
                <c:pt idx="35">
                  <c:v>1950</c:v>
                </c:pt>
                <c:pt idx="36">
                  <c:v>1960</c:v>
                </c:pt>
                <c:pt idx="37">
                  <c:v>1970</c:v>
                </c:pt>
                <c:pt idx="38">
                  <c:v>1980</c:v>
                </c:pt>
                <c:pt idx="39">
                  <c:v>1990</c:v>
                </c:pt>
                <c:pt idx="40">
                  <c:v>2000</c:v>
                </c:pt>
                <c:pt idx="41">
                  <c:v>2010</c:v>
                </c:pt>
              </c:numCache>
            </c:numRef>
          </c:xVal>
          <c:yVal>
            <c:numRef>
              <c:f>Pop!$B$2:$B$43</c:f>
              <c:numCache>
                <c:formatCode>General</c:formatCode>
                <c:ptCount val="42"/>
                <c:pt idx="1">
                  <c:v>350</c:v>
                </c:pt>
                <c:pt idx="2">
                  <c:v>2302</c:v>
                </c:pt>
                <c:pt idx="3">
                  <c:v>4646</c:v>
                </c:pt>
                <c:pt idx="4">
                  <c:v>26634</c:v>
                </c:pt>
                <c:pt idx="5">
                  <c:v>50368</c:v>
                </c:pt>
                <c:pt idx="6">
                  <c:v>75058</c:v>
                </c:pt>
                <c:pt idx="7">
                  <c:v>111935</c:v>
                </c:pt>
                <c:pt idx="8">
                  <c:v>151507</c:v>
                </c:pt>
                <c:pt idx="9">
                  <c:v>210372</c:v>
                </c:pt>
                <c:pt idx="10">
                  <c:v>250888</c:v>
                </c:pt>
                <c:pt idx="11">
                  <c:v>331711</c:v>
                </c:pt>
                <c:pt idx="12">
                  <c:v>466185</c:v>
                </c:pt>
                <c:pt idx="13">
                  <c:v>629445</c:v>
                </c:pt>
                <c:pt idx="14">
                  <c:v>905563</c:v>
                </c:pt>
                <c:pt idx="15">
                  <c:v>1170760</c:v>
                </c:pt>
                <c:pt idx="16">
                  <c:v>1593625</c:v>
                </c:pt>
                <c:pt idx="17">
                  <c:v>2148076</c:v>
                </c:pt>
                <c:pt idx="18">
                  <c:v>2780369</c:v>
                </c:pt>
                <c:pt idx="19">
                  <c:v>3929214</c:v>
                </c:pt>
                <c:pt idx="20">
                  <c:v>5308483</c:v>
                </c:pt>
                <c:pt idx="21">
                  <c:v>7239881</c:v>
                </c:pt>
                <c:pt idx="22">
                  <c:v>9638453</c:v>
                </c:pt>
                <c:pt idx="23">
                  <c:v>12866020</c:v>
                </c:pt>
                <c:pt idx="24">
                  <c:v>17069453</c:v>
                </c:pt>
                <c:pt idx="25">
                  <c:v>23191876</c:v>
                </c:pt>
                <c:pt idx="26">
                  <c:v>31443321</c:v>
                </c:pt>
                <c:pt idx="27">
                  <c:v>38558371</c:v>
                </c:pt>
                <c:pt idx="28">
                  <c:v>50189209</c:v>
                </c:pt>
                <c:pt idx="29">
                  <c:v>62979766</c:v>
                </c:pt>
                <c:pt idx="30">
                  <c:v>76212168</c:v>
                </c:pt>
                <c:pt idx="31">
                  <c:v>92228496</c:v>
                </c:pt>
                <c:pt idx="32">
                  <c:v>106021537</c:v>
                </c:pt>
                <c:pt idx="33">
                  <c:v>123202624</c:v>
                </c:pt>
                <c:pt idx="34">
                  <c:v>132164569</c:v>
                </c:pt>
                <c:pt idx="35">
                  <c:v>151325798</c:v>
                </c:pt>
                <c:pt idx="36">
                  <c:v>179323175</c:v>
                </c:pt>
                <c:pt idx="37">
                  <c:v>203211926</c:v>
                </c:pt>
                <c:pt idx="38">
                  <c:v>226545805</c:v>
                </c:pt>
                <c:pt idx="39">
                  <c:v>248709873</c:v>
                </c:pt>
                <c:pt idx="40">
                  <c:v>281421906</c:v>
                </c:pt>
                <c:pt idx="41">
                  <c:v>308745538</c:v>
                </c:pt>
              </c:numCache>
            </c:numRef>
          </c:yVal>
          <c:smooth val="0"/>
        </c:ser>
        <c:dLbls>
          <c:showLegendKey val="0"/>
          <c:showVal val="0"/>
          <c:showCatName val="0"/>
          <c:showSerName val="0"/>
          <c:showPercent val="0"/>
          <c:showBubbleSize val="0"/>
        </c:dLbls>
        <c:axId val="224963392"/>
        <c:axId val="224962816"/>
      </c:scatterChart>
      <c:valAx>
        <c:axId val="224963392"/>
        <c:scaling>
          <c:orientation val="minMax"/>
          <c:max val="2050"/>
          <c:min val="1600"/>
        </c:scaling>
        <c:delete val="0"/>
        <c:axPos val="b"/>
        <c:numFmt formatCode="General" sourceLinked="1"/>
        <c:majorTickMark val="out"/>
        <c:minorTickMark val="none"/>
        <c:tickLblPos val="nextTo"/>
        <c:crossAx val="224962816"/>
        <c:crosses val="autoZero"/>
        <c:crossBetween val="midCat"/>
      </c:valAx>
      <c:valAx>
        <c:axId val="224962816"/>
        <c:scaling>
          <c:logBase val="10"/>
          <c:orientation val="minMax"/>
        </c:scaling>
        <c:delete val="0"/>
        <c:axPos val="l"/>
        <c:majorGridlines/>
        <c:numFmt formatCode="General" sourceLinked="1"/>
        <c:majorTickMark val="out"/>
        <c:minorTickMark val="none"/>
        <c:tickLblPos val="nextTo"/>
        <c:crossAx val="2249633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areaChart>
        <c:grouping val="stacked"/>
        <c:varyColors val="0"/>
        <c:ser>
          <c:idx val="1"/>
          <c:order val="0"/>
          <c:tx>
            <c:strRef>
              <c:f>'1900-2016'!$B$1</c:f>
              <c:strCache>
                <c:ptCount val="1"/>
                <c:pt idx="0">
                  <c:v>Accidents excluding motor-vehicle -</c:v>
                </c:pt>
              </c:strCache>
            </c:strRef>
          </c:tx>
          <c:spPr>
            <a:solidFill>
              <a:schemeClr val="accent2"/>
            </a:solidFill>
            <a:ln>
              <a:noFill/>
            </a:ln>
            <a:effectLst/>
          </c:spPr>
          <c:val>
            <c:numRef>
              <c:f>'1900-2016'!$B$2:$B$100</c:f>
              <c:numCache>
                <c:formatCode>0.0</c:formatCode>
                <c:ptCount val="99"/>
                <c:pt idx="0">
                  <c:v>72.3</c:v>
                </c:pt>
                <c:pt idx="1">
                  <c:v>83.8</c:v>
                </c:pt>
                <c:pt idx="2">
                  <c:v>72.5</c:v>
                </c:pt>
                <c:pt idx="3">
                  <c:v>81.400000000000006</c:v>
                </c:pt>
                <c:pt idx="4">
                  <c:v>85.4</c:v>
                </c:pt>
                <c:pt idx="5">
                  <c:v>81.3</c:v>
                </c:pt>
                <c:pt idx="6">
                  <c:v>94</c:v>
                </c:pt>
                <c:pt idx="7">
                  <c:v>94.1</c:v>
                </c:pt>
                <c:pt idx="8">
                  <c:v>82.1</c:v>
                </c:pt>
                <c:pt idx="9">
                  <c:v>78.7</c:v>
                </c:pt>
                <c:pt idx="10">
                  <c:v>82.7</c:v>
                </c:pt>
                <c:pt idx="11">
                  <c:v>82.3</c:v>
                </c:pt>
                <c:pt idx="12" formatCode="0.00">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numCache>
            </c:numRef>
          </c:val>
          <c:extLst xmlns:c16r2="http://schemas.microsoft.com/office/drawing/2015/06/chart">
            <c:ext xmlns:c16="http://schemas.microsoft.com/office/drawing/2014/chart" uri="{C3380CC4-5D6E-409C-BE32-E72D297353CC}">
              <c16:uniqueId val="{00000001-F013-41FC-B071-F0453A45E601}"/>
            </c:ext>
          </c:extLst>
        </c:ser>
        <c:ser>
          <c:idx val="3"/>
          <c:order val="1"/>
          <c:tx>
            <c:strRef>
              <c:f>'1900-2016'!$D$1</c:f>
              <c:strCache>
                <c:ptCount val="1"/>
                <c:pt idx="0">
                  <c:v>Cancer and other malignant tumors </c:v>
                </c:pt>
              </c:strCache>
            </c:strRef>
          </c:tx>
          <c:spPr>
            <a:solidFill>
              <a:schemeClr val="accent4"/>
            </a:solidFill>
            <a:ln>
              <a:noFill/>
            </a:ln>
            <a:effectLst/>
          </c:spPr>
          <c:val>
            <c:numRef>
              <c:f>'1900-2016'!$D$2:$D$100</c:f>
              <c:numCache>
                <c:formatCode>0.0</c:formatCode>
                <c:ptCount val="99"/>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formatCode="0.00">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formatCode="General">
                  <c:v>138.80000000000001</c:v>
                </c:pt>
                <c:pt idx="50" formatCode="General">
                  <c:v>139.80000000000001</c:v>
                </c:pt>
                <c:pt idx="51" formatCode="General">
                  <c:v>140.6</c:v>
                </c:pt>
                <c:pt idx="52" formatCode="General">
                  <c:v>143.30000000000001</c:v>
                </c:pt>
                <c:pt idx="53" formatCode="General">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numCache>
            </c:numRef>
          </c:val>
          <c:extLst xmlns:c16r2="http://schemas.microsoft.com/office/drawing/2015/06/chart">
            <c:ext xmlns:c16="http://schemas.microsoft.com/office/drawing/2014/chart" uri="{C3380CC4-5D6E-409C-BE32-E72D297353CC}">
              <c16:uniqueId val="{00000003-F013-41FC-B071-F0453A45E601}"/>
            </c:ext>
          </c:extLst>
        </c:ser>
        <c:ser>
          <c:idx val="4"/>
          <c:order val="2"/>
          <c:tx>
            <c:strRef>
              <c:f>'1900-2016'!$E$1</c:f>
              <c:strCache>
                <c:ptCount val="1"/>
                <c:pt idx="0">
                  <c:v>Diseases of the heart </c:v>
                </c:pt>
              </c:strCache>
            </c:strRef>
          </c:tx>
          <c:spPr>
            <a:solidFill>
              <a:schemeClr val="accent5"/>
            </a:solidFill>
            <a:ln>
              <a:noFill/>
            </a:ln>
            <a:effectLst/>
          </c:spPr>
          <c:val>
            <c:numRef>
              <c:f>'1900-2016'!$E$2:$E$100</c:f>
              <c:numCache>
                <c:formatCode>0.0</c:formatCode>
                <c:ptCount val="99"/>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formatCode="0.00">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formatCode="General">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formatCode="General">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numCache>
            </c:numRef>
          </c:val>
          <c:extLst xmlns:c16r2="http://schemas.microsoft.com/office/drawing/2015/06/chart">
            <c:ext xmlns:c16="http://schemas.microsoft.com/office/drawing/2014/chart" uri="{C3380CC4-5D6E-409C-BE32-E72D297353CC}">
              <c16:uniqueId val="{00000004-F013-41FC-B071-F0453A45E601}"/>
            </c:ext>
          </c:extLst>
        </c:ser>
        <c:ser>
          <c:idx val="5"/>
          <c:order val="3"/>
          <c:tx>
            <c:strRef>
              <c:f>'1900-2016'!$F$1</c:f>
              <c:strCache>
                <c:ptCount val="1"/>
                <c:pt idx="0">
                  <c:v>Intracranial lesions of vascular origin </c:v>
                </c:pt>
              </c:strCache>
            </c:strRef>
          </c:tx>
          <c:spPr>
            <a:solidFill>
              <a:schemeClr val="accent6"/>
            </a:solidFill>
            <a:ln>
              <a:noFill/>
            </a:ln>
            <a:effectLst/>
          </c:spPr>
          <c:val>
            <c:numRef>
              <c:f>'1900-2016'!$F$2:$F$100</c:f>
              <c:numCache>
                <c:formatCode>0.0</c:formatCode>
                <c:ptCount val="99"/>
                <c:pt idx="0">
                  <c:v>106.9</c:v>
                </c:pt>
                <c:pt idx="1">
                  <c:v>106.9</c:v>
                </c:pt>
                <c:pt idx="2">
                  <c:v>103.9</c:v>
                </c:pt>
                <c:pt idx="3">
                  <c:v>105.2</c:v>
                </c:pt>
                <c:pt idx="4">
                  <c:v>108.6</c:v>
                </c:pt>
                <c:pt idx="5">
                  <c:v>105.9</c:v>
                </c:pt>
                <c:pt idx="6">
                  <c:v>98.6</c:v>
                </c:pt>
                <c:pt idx="7">
                  <c:v>104.5</c:v>
                </c:pt>
                <c:pt idx="8">
                  <c:v>95.6</c:v>
                </c:pt>
                <c:pt idx="9">
                  <c:v>95.5</c:v>
                </c:pt>
                <c:pt idx="10">
                  <c:v>95.8</c:v>
                </c:pt>
                <c:pt idx="11">
                  <c:v>91.8</c:v>
                </c:pt>
                <c:pt idx="12" formatCode="0.00">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formatCode="General">
                  <c:v>104</c:v>
                </c:pt>
                <c:pt idx="51" formatCode="General">
                  <c:v>106.7</c:v>
                </c:pt>
                <c:pt idx="52" formatCode="General">
                  <c:v>106.8</c:v>
                </c:pt>
                <c:pt idx="53" formatCode="General">
                  <c:v>107.3</c:v>
                </c:pt>
                <c:pt idx="54" formatCode="General">
                  <c:v>104.1</c:v>
                </c:pt>
                <c:pt idx="55" formatCode="General">
                  <c:v>106</c:v>
                </c:pt>
                <c:pt idx="56" formatCode="General">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numCache>
            </c:numRef>
          </c:val>
          <c:extLst xmlns:c16r2="http://schemas.microsoft.com/office/drawing/2015/06/chart">
            <c:ext xmlns:c16="http://schemas.microsoft.com/office/drawing/2014/chart" uri="{C3380CC4-5D6E-409C-BE32-E72D297353CC}">
              <c16:uniqueId val="{00000005-F013-41FC-B071-F0453A45E601}"/>
            </c:ext>
          </c:extLst>
        </c:ser>
        <c:ser>
          <c:idx val="6"/>
          <c:order val="4"/>
          <c:tx>
            <c:strRef>
              <c:f>'1900-2016'!$G$1</c:f>
              <c:strCache>
                <c:ptCount val="1"/>
                <c:pt idx="0">
                  <c:v>Nephritis (all forms) </c:v>
                </c:pt>
              </c:strCache>
            </c:strRef>
          </c:tx>
          <c:spPr>
            <a:solidFill>
              <a:schemeClr val="accent1">
                <a:lumMod val="60000"/>
              </a:schemeClr>
            </a:solidFill>
            <a:ln>
              <a:noFill/>
            </a:ln>
            <a:effectLst/>
          </c:spPr>
          <c:val>
            <c:numRef>
              <c:f>'1900-2016'!$G$2:$G$100</c:f>
              <c:numCache>
                <c:formatCode>0.0</c:formatCode>
                <c:ptCount val="99"/>
                <c:pt idx="0">
                  <c:v>88.6</c:v>
                </c:pt>
                <c:pt idx="1">
                  <c:v>89.9</c:v>
                </c:pt>
                <c:pt idx="2">
                  <c:v>90.6</c:v>
                </c:pt>
                <c:pt idx="3">
                  <c:v>96.3</c:v>
                </c:pt>
                <c:pt idx="4">
                  <c:v>102.4</c:v>
                </c:pt>
                <c:pt idx="5">
                  <c:v>101.2</c:v>
                </c:pt>
                <c:pt idx="6">
                  <c:v>95.9</c:v>
                </c:pt>
                <c:pt idx="7">
                  <c:v>100.9</c:v>
                </c:pt>
                <c:pt idx="8">
                  <c:v>91</c:v>
                </c:pt>
                <c:pt idx="9">
                  <c:v>92.5</c:v>
                </c:pt>
                <c:pt idx="10">
                  <c:v>94.8</c:v>
                </c:pt>
                <c:pt idx="11">
                  <c:v>94.2</c:v>
                </c:pt>
                <c:pt idx="12" formatCode="0.00">
                  <c:v>99.7</c:v>
                </c:pt>
                <c:pt idx="13">
                  <c:v>99.7</c:v>
                </c:pt>
                <c:pt idx="14">
                  <c:v>99.2</c:v>
                </c:pt>
                <c:pt idx="15">
                  <c:v>101.5</c:v>
                </c:pt>
                <c:pt idx="16">
                  <c:v>103.1</c:v>
                </c:pt>
                <c:pt idx="17">
                  <c:v>104.9</c:v>
                </c:pt>
                <c:pt idx="18">
                  <c:v>97.4</c:v>
                </c:pt>
                <c:pt idx="19">
                  <c:v>88.2</c:v>
                </c:pt>
                <c:pt idx="20">
                  <c:v>88.8</c:v>
                </c:pt>
                <c:pt idx="21">
                  <c:v>84.3</c:v>
                </c:pt>
                <c:pt idx="22">
                  <c:v>87.7</c:v>
                </c:pt>
                <c:pt idx="23">
                  <c:v>89</c:v>
                </c:pt>
                <c:pt idx="24">
                  <c:v>87.8</c:v>
                </c:pt>
                <c:pt idx="25">
                  <c:v>95</c:v>
                </c:pt>
                <c:pt idx="26">
                  <c:v>97.3</c:v>
                </c:pt>
                <c:pt idx="27">
                  <c:v>91.7</c:v>
                </c:pt>
                <c:pt idx="28">
                  <c:v>94.9</c:v>
                </c:pt>
                <c:pt idx="29">
                  <c:v>91.1</c:v>
                </c:pt>
                <c:pt idx="30">
                  <c:v>91</c:v>
                </c:pt>
                <c:pt idx="31">
                  <c:v>87.4</c:v>
                </c:pt>
                <c:pt idx="32">
                  <c:v>87.4</c:v>
                </c:pt>
                <c:pt idx="33">
                  <c:v>83</c:v>
                </c:pt>
                <c:pt idx="34">
                  <c:v>84.3</c:v>
                </c:pt>
                <c:pt idx="35">
                  <c:v>81.3</c:v>
                </c:pt>
                <c:pt idx="36">
                  <c:v>83.5</c:v>
                </c:pt>
                <c:pt idx="37">
                  <c:v>79.900000000000006</c:v>
                </c:pt>
                <c:pt idx="38">
                  <c:v>77.400000000000006</c:v>
                </c:pt>
                <c:pt idx="39">
                  <c:v>82.9</c:v>
                </c:pt>
                <c:pt idx="40">
                  <c:v>81.5</c:v>
                </c:pt>
                <c:pt idx="41">
                  <c:v>75.099999999999994</c:v>
                </c:pt>
                <c:pt idx="42">
                  <c:v>72.400000000000006</c:v>
                </c:pt>
                <c:pt idx="43">
                  <c:v>73.900000000000006</c:v>
                </c:pt>
                <c:pt idx="44">
                  <c:v>69</c:v>
                </c:pt>
                <c:pt idx="45">
                  <c:v>66.5</c:v>
                </c:pt>
                <c:pt idx="46">
                  <c:v>58.3</c:v>
                </c:pt>
                <c:pt idx="47">
                  <c:v>56</c:v>
                </c:pt>
                <c:pt idx="48">
                  <c:v>53</c:v>
                </c:pt>
                <c:pt idx="49" formatCode="General">
                  <c:v>17.399999999999999</c:v>
                </c:pt>
                <c:pt idx="50">
                  <c:v>16.399999999999999</c:v>
                </c:pt>
                <c:pt idx="51" formatCode="General">
                  <c:v>14.7</c:v>
                </c:pt>
                <c:pt idx="52" formatCode="General">
                  <c:v>13.3</c:v>
                </c:pt>
                <c:pt idx="54">
                  <c:v>10.6</c:v>
                </c:pt>
                <c:pt idx="59">
                  <c:v>7</c:v>
                </c:pt>
                <c:pt idx="60">
                  <c:v>6.7</c:v>
                </c:pt>
                <c:pt idx="61">
                  <c:v>6.1</c:v>
                </c:pt>
                <c:pt idx="62">
                  <c:v>6.1</c:v>
                </c:pt>
                <c:pt idx="63">
                  <c:v>6</c:v>
                </c:pt>
                <c:pt idx="64">
                  <c:v>5.8</c:v>
                </c:pt>
                <c:pt idx="65">
                  <c:v>5.5</c:v>
                </c:pt>
                <c:pt idx="66">
                  <c:v>5.3</c:v>
                </c:pt>
                <c:pt idx="67">
                  <c:v>5</c:v>
                </c:pt>
                <c:pt idx="68">
                  <c:v>4.7</c:v>
                </c:pt>
                <c:pt idx="69">
                  <c:v>4.7</c:v>
                </c:pt>
                <c:pt idx="79">
                  <c:v>7</c:v>
                </c:pt>
                <c:pt idx="80">
                  <c:v>7.4</c:v>
                </c:pt>
                <c:pt idx="81">
                  <c:v>7.5</c:v>
                </c:pt>
                <c:pt idx="82">
                  <c:v>7.8</c:v>
                </c:pt>
                <c:pt idx="83">
                  <c:v>8.1</c:v>
                </c:pt>
                <c:pt idx="84">
                  <c:v>8.5</c:v>
                </c:pt>
                <c:pt idx="85">
                  <c:v>9</c:v>
                </c:pt>
                <c:pt idx="86">
                  <c:v>9.1</c:v>
                </c:pt>
                <c:pt idx="87">
                  <c:v>9.1</c:v>
                </c:pt>
                <c:pt idx="88">
                  <c:v>9.1999999999999993</c:v>
                </c:pt>
                <c:pt idx="89">
                  <c:v>8.6</c:v>
                </c:pt>
                <c:pt idx="90">
                  <c:v>8.3000000000000007</c:v>
                </c:pt>
                <c:pt idx="97">
                  <c:v>9.5</c:v>
                </c:pt>
                <c:pt idx="98">
                  <c:v>9.6999999999999993</c:v>
                </c:pt>
              </c:numCache>
            </c:numRef>
          </c:val>
          <c:extLst xmlns:c16r2="http://schemas.microsoft.com/office/drawing/2015/06/chart">
            <c:ext xmlns:c16="http://schemas.microsoft.com/office/drawing/2014/chart" uri="{C3380CC4-5D6E-409C-BE32-E72D297353CC}">
              <c16:uniqueId val="{00000006-F013-41FC-B071-F0453A45E601}"/>
            </c:ext>
          </c:extLst>
        </c:ser>
        <c:ser>
          <c:idx val="7"/>
          <c:order val="5"/>
          <c:tx>
            <c:strRef>
              <c:f>'1900-2016'!$H$1</c:f>
              <c:strCache>
                <c:ptCount val="1"/>
                <c:pt idx="0">
                  <c:v>Pneumonia (all forms) and influenza</c:v>
                </c:pt>
              </c:strCache>
            </c:strRef>
          </c:tx>
          <c:spPr>
            <a:solidFill>
              <a:schemeClr val="accent2">
                <a:lumMod val="60000"/>
              </a:schemeClr>
            </a:solidFill>
            <a:ln>
              <a:noFill/>
            </a:ln>
            <a:effectLst/>
          </c:spPr>
          <c:val>
            <c:numRef>
              <c:f>'1900-2016'!$H$2:$H$100</c:f>
              <c:numCache>
                <c:formatCode>0.0</c:formatCode>
                <c:ptCount val="99"/>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formatCode="0.00">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formatCode="General">
                  <c:v>30</c:v>
                </c:pt>
                <c:pt idx="50">
                  <c:v>31.3</c:v>
                </c:pt>
                <c:pt idx="51" formatCode="General">
                  <c:v>31.4</c:v>
                </c:pt>
                <c:pt idx="52" formatCode="General">
                  <c:v>29.7</c:v>
                </c:pt>
                <c:pt idx="53" formatCode="General">
                  <c:v>33</c:v>
                </c:pt>
                <c:pt idx="54">
                  <c:v>25.4</c:v>
                </c:pt>
                <c:pt idx="55">
                  <c:v>27.1</c:v>
                </c:pt>
                <c:pt idx="56">
                  <c:v>28.2</c:v>
                </c:pt>
                <c:pt idx="57" formatCode="General">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numCache>
            </c:numRef>
          </c:val>
          <c:extLst xmlns:c16r2="http://schemas.microsoft.com/office/drawing/2015/06/chart">
            <c:ext xmlns:c16="http://schemas.microsoft.com/office/drawing/2014/chart" uri="{C3380CC4-5D6E-409C-BE32-E72D297353CC}">
              <c16:uniqueId val="{00000007-F013-41FC-B071-F0453A45E601}"/>
            </c:ext>
          </c:extLst>
        </c:ser>
        <c:ser>
          <c:idx val="8"/>
          <c:order val="6"/>
          <c:tx>
            <c:strRef>
              <c:f>'1900-2016'!$AJ$1</c:f>
              <c:strCache>
                <c:ptCount val="1"/>
                <c:pt idx="0">
                  <c:v>Tuberculosis (all forms) -</c:v>
                </c:pt>
              </c:strCache>
            </c:strRef>
          </c:tx>
          <c:spPr>
            <a:solidFill>
              <a:schemeClr val="accent3">
                <a:lumMod val="60000"/>
              </a:schemeClr>
            </a:solidFill>
            <a:ln>
              <a:noFill/>
            </a:ln>
            <a:effectLst/>
          </c:spPr>
          <c:val>
            <c:numRef>
              <c:f>'1900-2016'!$AJ$2:$AJ$100</c:f>
              <c:numCache>
                <c:formatCode>0.0</c:formatCode>
                <c:ptCount val="99"/>
                <c:pt idx="0">
                  <c:v>194.4</c:v>
                </c:pt>
                <c:pt idx="1">
                  <c:v>189.9</c:v>
                </c:pt>
                <c:pt idx="2">
                  <c:v>174.2</c:v>
                </c:pt>
                <c:pt idx="3">
                  <c:v>177.2</c:v>
                </c:pt>
                <c:pt idx="4">
                  <c:v>188.1</c:v>
                </c:pt>
                <c:pt idx="5">
                  <c:v>179.9</c:v>
                </c:pt>
                <c:pt idx="6">
                  <c:v>175.8</c:v>
                </c:pt>
                <c:pt idx="7">
                  <c:v>174.2</c:v>
                </c:pt>
                <c:pt idx="8">
                  <c:v>162.1</c:v>
                </c:pt>
                <c:pt idx="9">
                  <c:v>156.30000000000001</c:v>
                </c:pt>
                <c:pt idx="10">
                  <c:v>153.80000000000001</c:v>
                </c:pt>
                <c:pt idx="11">
                  <c:v>155.1</c:v>
                </c:pt>
                <c:pt idx="12" formatCode="0.00">
                  <c:v>145.4</c:v>
                </c:pt>
                <c:pt idx="13">
                  <c:v>143.5</c:v>
                </c:pt>
                <c:pt idx="14">
                  <c:v>141.69999999999999</c:v>
                </c:pt>
                <c:pt idx="15">
                  <c:v>140.1</c:v>
                </c:pt>
                <c:pt idx="16">
                  <c:v>138.4</c:v>
                </c:pt>
                <c:pt idx="17">
                  <c:v>143.5</c:v>
                </c:pt>
                <c:pt idx="18">
                  <c:v>149.80000000000001</c:v>
                </c:pt>
                <c:pt idx="19">
                  <c:v>125.6</c:v>
                </c:pt>
                <c:pt idx="20">
                  <c:v>113.1</c:v>
                </c:pt>
                <c:pt idx="21">
                  <c:v>97.6</c:v>
                </c:pt>
                <c:pt idx="22">
                  <c:v>95.3</c:v>
                </c:pt>
                <c:pt idx="23">
                  <c:v>91.7</c:v>
                </c:pt>
                <c:pt idx="24">
                  <c:v>87.9</c:v>
                </c:pt>
                <c:pt idx="25">
                  <c:v>84.8</c:v>
                </c:pt>
                <c:pt idx="26">
                  <c:v>85.5</c:v>
                </c:pt>
                <c:pt idx="27">
                  <c:v>79.599999999999994</c:v>
                </c:pt>
                <c:pt idx="28">
                  <c:v>78.3</c:v>
                </c:pt>
                <c:pt idx="29">
                  <c:v>75.3</c:v>
                </c:pt>
                <c:pt idx="30">
                  <c:v>71.099999999999994</c:v>
                </c:pt>
                <c:pt idx="31">
                  <c:v>67.8</c:v>
                </c:pt>
                <c:pt idx="32">
                  <c:v>62.5</c:v>
                </c:pt>
                <c:pt idx="33">
                  <c:v>59.6</c:v>
                </c:pt>
                <c:pt idx="34">
                  <c:v>56.7</c:v>
                </c:pt>
                <c:pt idx="35">
                  <c:v>55.1</c:v>
                </c:pt>
                <c:pt idx="36">
                  <c:v>55.9</c:v>
                </c:pt>
                <c:pt idx="37">
                  <c:v>53.8</c:v>
                </c:pt>
                <c:pt idx="38">
                  <c:v>49.1</c:v>
                </c:pt>
                <c:pt idx="39">
                  <c:v>47.1</c:v>
                </c:pt>
                <c:pt idx="40">
                  <c:v>45.9</c:v>
                </c:pt>
                <c:pt idx="41">
                  <c:v>44.5</c:v>
                </c:pt>
                <c:pt idx="42">
                  <c:v>43.1</c:v>
                </c:pt>
                <c:pt idx="43">
                  <c:v>42.5</c:v>
                </c:pt>
                <c:pt idx="44">
                  <c:v>41.2</c:v>
                </c:pt>
                <c:pt idx="45">
                  <c:v>39.9</c:v>
                </c:pt>
                <c:pt idx="46">
                  <c:v>36.4</c:v>
                </c:pt>
                <c:pt idx="47">
                  <c:v>33.5</c:v>
                </c:pt>
                <c:pt idx="48">
                  <c:v>30</c:v>
                </c:pt>
                <c:pt idx="49" formatCode="General">
                  <c:v>26.3</c:v>
                </c:pt>
                <c:pt idx="50" formatCode="General">
                  <c:v>22.5</c:v>
                </c:pt>
                <c:pt idx="51">
                  <c:v>20.100000000000001</c:v>
                </c:pt>
                <c:pt idx="52">
                  <c:v>15.8</c:v>
                </c:pt>
                <c:pt idx="53">
                  <c:v>12.4</c:v>
                </c:pt>
                <c:pt idx="58">
                  <c:v>7.1</c:v>
                </c:pt>
                <c:pt idx="59">
                  <c:v>6.5</c:v>
                </c:pt>
                <c:pt idx="60">
                  <c:v>6.1</c:v>
                </c:pt>
                <c:pt idx="61">
                  <c:v>5.0999999999999996</c:v>
                </c:pt>
                <c:pt idx="62">
                  <c:v>5.0999999999999996</c:v>
                </c:pt>
                <c:pt idx="63">
                  <c:v>4.9000000000000004</c:v>
                </c:pt>
                <c:pt idx="64">
                  <c:v>4.3</c:v>
                </c:pt>
                <c:pt idx="65">
                  <c:v>4.0999999999999996</c:v>
                </c:pt>
                <c:pt idx="66">
                  <c:v>3.9</c:v>
                </c:pt>
                <c:pt idx="68">
                  <c:v>3.2</c:v>
                </c:pt>
              </c:numCache>
            </c:numRef>
          </c:val>
          <c:extLst xmlns:c16r2="http://schemas.microsoft.com/office/drawing/2015/06/chart">
            <c:ext xmlns:c16="http://schemas.microsoft.com/office/drawing/2014/chart" uri="{C3380CC4-5D6E-409C-BE32-E72D297353CC}">
              <c16:uniqueId val="{00000008-F013-41FC-B071-F0453A45E601}"/>
            </c:ext>
          </c:extLst>
        </c:ser>
        <c:ser>
          <c:idx val="9"/>
          <c:order val="7"/>
          <c:tx>
            <c:strRef>
              <c:f>'1900-2016'!$AK$1</c:f>
              <c:strCache>
                <c:ptCount val="1"/>
                <c:pt idx="0">
                  <c:v>Other</c:v>
                </c:pt>
              </c:strCache>
            </c:strRef>
          </c:tx>
          <c:spPr>
            <a:solidFill>
              <a:schemeClr val="accent4">
                <a:lumMod val="60000"/>
              </a:schemeClr>
            </a:solidFill>
            <a:ln>
              <a:noFill/>
            </a:ln>
            <a:effectLst/>
          </c:spPr>
          <c:val>
            <c:numRef>
              <c:f>'1900-2016'!$AK$2:$AK$100</c:f>
              <c:numCache>
                <c:formatCode>0.0</c:formatCode>
                <c:ptCount val="99"/>
                <c:pt idx="0">
                  <c:v>853.29999999999984</c:v>
                </c:pt>
                <c:pt idx="1">
                  <c:v>767.39999999999975</c:v>
                </c:pt>
                <c:pt idx="2">
                  <c:v>733.90000000000009</c:v>
                </c:pt>
                <c:pt idx="3">
                  <c:v>711.6</c:v>
                </c:pt>
                <c:pt idx="4">
                  <c:v>728.20000000000016</c:v>
                </c:pt>
                <c:pt idx="5">
                  <c:v>716</c:v>
                </c:pt>
                <c:pt idx="6">
                  <c:v>727.7</c:v>
                </c:pt>
                <c:pt idx="7">
                  <c:v>700.79999999999984</c:v>
                </c:pt>
                <c:pt idx="8">
                  <c:v>663</c:v>
                </c:pt>
                <c:pt idx="9">
                  <c:v>626.60000000000014</c:v>
                </c:pt>
                <c:pt idx="10">
                  <c:v>649.9</c:v>
                </c:pt>
                <c:pt idx="11">
                  <c:v>591.1</c:v>
                </c:pt>
                <c:pt idx="12" formatCode="0.00">
                  <c:v>569.59999999999991</c:v>
                </c:pt>
                <c:pt idx="13">
                  <c:v>591.49999999999989</c:v>
                </c:pt>
                <c:pt idx="14">
                  <c:v>552.89999999999986</c:v>
                </c:pt>
                <c:pt idx="15">
                  <c:v>522.29999999999984</c:v>
                </c:pt>
                <c:pt idx="16">
                  <c:v>557.89999999999986</c:v>
                </c:pt>
                <c:pt idx="17">
                  <c:v>559.20000000000005</c:v>
                </c:pt>
                <c:pt idx="18">
                  <c:v>554.70000000000005</c:v>
                </c:pt>
                <c:pt idx="19">
                  <c:v>471.00000000000017</c:v>
                </c:pt>
                <c:pt idx="20">
                  <c:v>493.00000000000028</c:v>
                </c:pt>
                <c:pt idx="21">
                  <c:v>481.79999999999995</c:v>
                </c:pt>
                <c:pt idx="22">
                  <c:v>453.8</c:v>
                </c:pt>
                <c:pt idx="23">
                  <c:v>461.69999999999987</c:v>
                </c:pt>
                <c:pt idx="24">
                  <c:v>445.29999999999984</c:v>
                </c:pt>
                <c:pt idx="25">
                  <c:v>439.59999999999997</c:v>
                </c:pt>
                <c:pt idx="26">
                  <c:v>441.7</c:v>
                </c:pt>
                <c:pt idx="27">
                  <c:v>423.09999999999991</c:v>
                </c:pt>
                <c:pt idx="28">
                  <c:v>431.80000000000007</c:v>
                </c:pt>
                <c:pt idx="29">
                  <c:v>422.10000000000008</c:v>
                </c:pt>
                <c:pt idx="30">
                  <c:v>413.09999999999997</c:v>
                </c:pt>
                <c:pt idx="31">
                  <c:v>393.30000000000013</c:v>
                </c:pt>
                <c:pt idx="32">
                  <c:v>368.90000000000009</c:v>
                </c:pt>
                <c:pt idx="33">
                  <c:v>368.59999999999997</c:v>
                </c:pt>
                <c:pt idx="34">
                  <c:v>384.00000000000006</c:v>
                </c:pt>
                <c:pt idx="35">
                  <c:v>364.80000000000007</c:v>
                </c:pt>
                <c:pt idx="36">
                  <c:v>370.99999999999994</c:v>
                </c:pt>
                <c:pt idx="37">
                  <c:v>358.4000000000002</c:v>
                </c:pt>
                <c:pt idx="38">
                  <c:v>339.40000000000003</c:v>
                </c:pt>
                <c:pt idx="39">
                  <c:v>327.90000000000009</c:v>
                </c:pt>
                <c:pt idx="40">
                  <c:v>327.60000000000008</c:v>
                </c:pt>
                <c:pt idx="41">
                  <c:v>321.00000000000006</c:v>
                </c:pt>
                <c:pt idx="42">
                  <c:v>305.59999999999991</c:v>
                </c:pt>
                <c:pt idx="43">
                  <c:v>311.00000000000006</c:v>
                </c:pt>
                <c:pt idx="44">
                  <c:v>299.99999999999983</c:v>
                </c:pt>
                <c:pt idx="45">
                  <c:v>297.09999999999991</c:v>
                </c:pt>
                <c:pt idx="46">
                  <c:v>285</c:v>
                </c:pt>
                <c:pt idx="47">
                  <c:v>283.59999999999997</c:v>
                </c:pt>
                <c:pt idx="48">
                  <c:v>274.59999999999991</c:v>
                </c:pt>
                <c:pt idx="49">
                  <c:v>269.50000000000006</c:v>
                </c:pt>
                <c:pt idx="50">
                  <c:v>256.8</c:v>
                </c:pt>
                <c:pt idx="51">
                  <c:v>258.89999999999998</c:v>
                </c:pt>
                <c:pt idx="52">
                  <c:v>258.40000000000003</c:v>
                </c:pt>
                <c:pt idx="53">
                  <c:v>265.00000000000006</c:v>
                </c:pt>
                <c:pt idx="54">
                  <c:v>251.99999999999994</c:v>
                </c:pt>
                <c:pt idx="55">
                  <c:v>261.49999999999994</c:v>
                </c:pt>
                <c:pt idx="56">
                  <c:v>259.40000000000003</c:v>
                </c:pt>
                <c:pt idx="57">
                  <c:v>261.90000000000003</c:v>
                </c:pt>
                <c:pt idx="58">
                  <c:v>255.09999999999988</c:v>
                </c:pt>
                <c:pt idx="59">
                  <c:v>244.3</c:v>
                </c:pt>
                <c:pt idx="60">
                  <c:v>247.40000000000003</c:v>
                </c:pt>
                <c:pt idx="61">
                  <c:v>245.90000000000012</c:v>
                </c:pt>
                <c:pt idx="62">
                  <c:v>245.2000000000001</c:v>
                </c:pt>
                <c:pt idx="63">
                  <c:v>249.90000000000003</c:v>
                </c:pt>
                <c:pt idx="64">
                  <c:v>248.50000000000006</c:v>
                </c:pt>
                <c:pt idx="65">
                  <c:v>248.60000000000002</c:v>
                </c:pt>
                <c:pt idx="66">
                  <c:v>248.20000000000005</c:v>
                </c:pt>
                <c:pt idx="67">
                  <c:v>248.10000000000008</c:v>
                </c:pt>
                <c:pt idx="68">
                  <c:v>226.1999999999999</c:v>
                </c:pt>
                <c:pt idx="69">
                  <c:v>255.29999999999998</c:v>
                </c:pt>
                <c:pt idx="70">
                  <c:v>231.29999999999998</c:v>
                </c:pt>
                <c:pt idx="71">
                  <c:v>225.89999999999992</c:v>
                </c:pt>
                <c:pt idx="72">
                  <c:v>225.10000000000008</c:v>
                </c:pt>
                <c:pt idx="73">
                  <c:v>249.70000000000005</c:v>
                </c:pt>
                <c:pt idx="74">
                  <c:v>241.49999999999994</c:v>
                </c:pt>
                <c:pt idx="75">
                  <c:v>234.00000000000006</c:v>
                </c:pt>
                <c:pt idx="76">
                  <c:v>210.09999999999997</c:v>
                </c:pt>
                <c:pt idx="77">
                  <c:v>230.80000000000004</c:v>
                </c:pt>
                <c:pt idx="78">
                  <c:v>231.50000000000003</c:v>
                </c:pt>
                <c:pt idx="79">
                  <c:v>220.40000000000003</c:v>
                </c:pt>
                <c:pt idx="80">
                  <c:v>228.59999999999994</c:v>
                </c:pt>
                <c:pt idx="81">
                  <c:v>225.90000000000006</c:v>
                </c:pt>
                <c:pt idx="82">
                  <c:v>220.99999999999997</c:v>
                </c:pt>
                <c:pt idx="83">
                  <c:v>225.60000000000002</c:v>
                </c:pt>
                <c:pt idx="84">
                  <c:v>229.39999999999998</c:v>
                </c:pt>
                <c:pt idx="85">
                  <c:v>237.10000000000002</c:v>
                </c:pt>
                <c:pt idx="86">
                  <c:v>242.20000000000005</c:v>
                </c:pt>
                <c:pt idx="87">
                  <c:v>246.99999999999994</c:v>
                </c:pt>
                <c:pt idx="88">
                  <c:v>253.20000000000007</c:v>
                </c:pt>
                <c:pt idx="89">
                  <c:v>255.19999999999993</c:v>
                </c:pt>
                <c:pt idx="90">
                  <c:v>254.70000000000005</c:v>
                </c:pt>
                <c:pt idx="91">
                  <c:v>264.3</c:v>
                </c:pt>
                <c:pt idx="92">
                  <c:v>263.29999999999995</c:v>
                </c:pt>
                <c:pt idx="93">
                  <c:v>276.79999999999995</c:v>
                </c:pt>
                <c:pt idx="94">
                  <c:v>279.90000000000003</c:v>
                </c:pt>
                <c:pt idx="95">
                  <c:v>283.69999999999993</c:v>
                </c:pt>
                <c:pt idx="96">
                  <c:v>281.50000000000006</c:v>
                </c:pt>
                <c:pt idx="97">
                  <c:v>270.5</c:v>
                </c:pt>
                <c:pt idx="98">
                  <c:v>273.79999999999995</c:v>
                </c:pt>
              </c:numCache>
            </c:numRef>
          </c:val>
          <c:extLst xmlns:c16r2="http://schemas.microsoft.com/office/drawing/2015/06/chart">
            <c:ext xmlns:c16="http://schemas.microsoft.com/office/drawing/2014/chart" uri="{C3380CC4-5D6E-409C-BE32-E72D297353CC}">
              <c16:uniqueId val="{00000009-F013-41FC-B071-F0453A45E601}"/>
            </c:ext>
          </c:extLst>
        </c:ser>
        <c:dLbls>
          <c:showLegendKey val="0"/>
          <c:showVal val="0"/>
          <c:showCatName val="0"/>
          <c:showSerName val="0"/>
          <c:showPercent val="0"/>
          <c:showBubbleSize val="0"/>
        </c:dLbls>
        <c:axId val="185236992"/>
        <c:axId val="157509312"/>
      </c:areaChart>
      <c:catAx>
        <c:axId val="18523699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57509312"/>
        <c:crosses val="autoZero"/>
        <c:auto val="1"/>
        <c:lblAlgn val="ctr"/>
        <c:lblOffset val="100"/>
        <c:noMultiLvlLbl val="0"/>
      </c:catAx>
      <c:valAx>
        <c:axId val="157509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5236992"/>
        <c:crosses val="autoZero"/>
        <c:crossBetween val="midCat"/>
      </c:valAx>
      <c:spPr>
        <a:noFill/>
        <a:ln>
          <a:noFill/>
        </a:ln>
        <a:effectLst/>
      </c:spPr>
    </c:plotArea>
    <c:legend>
      <c:legendPos val="r"/>
      <c:layout>
        <c:manualLayout>
          <c:xMode val="edge"/>
          <c:yMode val="edge"/>
          <c:x val="0.75028749583097698"/>
          <c:y val="2.0410745818709226E-2"/>
          <c:w val="0.2231931671524485"/>
          <c:h val="0.959378842252397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he-IL"/>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scatterChart>
        <c:scatterStyle val="lineMarker"/>
        <c:varyColors val="0"/>
        <c:ser>
          <c:idx val="0"/>
          <c:order val="0"/>
          <c:tx>
            <c:strRef>
              <c:f>'1900-2016'!$AM$1</c:f>
              <c:strCache>
                <c:ptCount val="1"/>
                <c:pt idx="0">
                  <c:v>Premature Birth</c:v>
                </c:pt>
              </c:strCache>
            </c:strRef>
          </c:tx>
          <c:spPr>
            <a:ln w="19050" cap="rnd">
              <a:noFill/>
              <a:round/>
            </a:ln>
            <a:effectLst/>
          </c:spPr>
          <c:marker>
            <c:symbol val="circle"/>
            <c:size val="5"/>
            <c:spPr>
              <a:solidFill>
                <a:schemeClr val="accent1"/>
              </a:solidFill>
              <a:ln w="9525">
                <a:solidFill>
                  <a:schemeClr val="accent1"/>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'1900-2016'!$AM$2:$AM$100</c:f>
              <c:numCache>
                <c:formatCode>General</c:formatCode>
                <c:ptCount val="99"/>
                <c:pt idx="4" formatCode="0.0">
                  <c:v>35.5</c:v>
                </c:pt>
                <c:pt idx="5" formatCode="0.0">
                  <c:v>33.299999999999997</c:v>
                </c:pt>
                <c:pt idx="6" formatCode="0.0">
                  <c:v>35.1</c:v>
                </c:pt>
                <c:pt idx="7" formatCode="0.0">
                  <c:v>36.299999999999997</c:v>
                </c:pt>
                <c:pt idx="8" formatCode="0.0">
                  <c:v>35.9</c:v>
                </c:pt>
                <c:pt idx="9" formatCode="0.0">
                  <c:v>36.5</c:v>
                </c:pt>
                <c:pt idx="10" formatCode="0.0">
                  <c:v>37.700000000000003</c:v>
                </c:pt>
                <c:pt idx="11" formatCode="0.0">
                  <c:v>39.799999999999997</c:v>
                </c:pt>
                <c:pt idx="12" formatCode="0.0">
                  <c:v>41.6</c:v>
                </c:pt>
                <c:pt idx="13" formatCode="0.0">
                  <c:v>43.2</c:v>
                </c:pt>
                <c:pt idx="14" formatCode="0.0">
                  <c:v>42.8</c:v>
                </c:pt>
                <c:pt idx="15" formatCode="0.0">
                  <c:v>43.2</c:v>
                </c:pt>
                <c:pt idx="16" formatCode="0.0">
                  <c:v>46.4</c:v>
                </c:pt>
                <c:pt idx="17" formatCode="0.0">
                  <c:v>46.1</c:v>
                </c:pt>
                <c:pt idx="18" formatCode="0.0">
                  <c:v>47.3</c:v>
                </c:pt>
                <c:pt idx="19" formatCode="0.0">
                  <c:v>40.9</c:v>
                </c:pt>
                <c:pt idx="20" formatCode="0.0">
                  <c:v>43.6</c:v>
                </c:pt>
                <c:pt idx="21" formatCode="0.0">
                  <c:v>41.7</c:v>
                </c:pt>
                <c:pt idx="22" formatCode="0.0">
                  <c:v>39.4</c:v>
                </c:pt>
                <c:pt idx="23" formatCode="0.0">
                  <c:v>38.799999999999997</c:v>
                </c:pt>
                <c:pt idx="24" formatCode="0.0">
                  <c:v>39.200000000000003</c:v>
                </c:pt>
                <c:pt idx="25" formatCode="0.0">
                  <c:v>36.9</c:v>
                </c:pt>
                <c:pt idx="26" formatCode="0.0">
                  <c:v>36.6</c:v>
                </c:pt>
                <c:pt idx="27" formatCode="0.0">
                  <c:v>34.799999999999997</c:v>
                </c:pt>
                <c:pt idx="28" formatCode="0.0">
                  <c:v>34.5</c:v>
                </c:pt>
                <c:pt idx="29" formatCode="0.0">
                  <c:v>32.9</c:v>
                </c:pt>
                <c:pt idx="30" formatCode="0.0">
                  <c:v>31.5</c:v>
                </c:pt>
                <c:pt idx="31" formatCode="0.0">
                  <c:v>28.8</c:v>
                </c:pt>
                <c:pt idx="32" formatCode="0.0">
                  <c:v>27.5</c:v>
                </c:pt>
                <c:pt idx="33" formatCode="0.0">
                  <c:v>26.2</c:v>
                </c:pt>
                <c:pt idx="34" formatCode="0.0">
                  <c:v>27.8</c:v>
                </c:pt>
                <c:pt idx="35" formatCode="0.0">
                  <c:v>26</c:v>
                </c:pt>
                <c:pt idx="36" formatCode="0.0">
                  <c:v>26.3</c:v>
                </c:pt>
                <c:pt idx="37" formatCode="0.0">
                  <c:v>26.1</c:v>
                </c:pt>
                <c:pt idx="38" formatCode="0.0">
                  <c:v>25.2</c:v>
                </c:pt>
                <c:pt idx="39" formatCode="0.0">
                  <c:v>24.6</c:v>
                </c:pt>
                <c:pt idx="40" formatCode="0.0">
                  <c:v>24.6</c:v>
                </c:pt>
                <c:pt idx="41" formatCode="0.0">
                  <c:v>25</c:v>
                </c:pt>
                <c:pt idx="42" formatCode="0.0">
                  <c:v>25.8</c:v>
                </c:pt>
                <c:pt idx="43" formatCode="0.0">
                  <c:v>25.8</c:v>
                </c:pt>
                <c:pt idx="44" formatCode="0.0">
                  <c:v>24.9</c:v>
                </c:pt>
                <c:pt idx="45" formatCode="0.0">
                  <c:v>23.9</c:v>
                </c:pt>
                <c:pt idx="46" formatCode="0.0">
                  <c:v>28.4</c:v>
                </c:pt>
                <c:pt idx="47" formatCode="0.0">
                  <c:v>28.6</c:v>
                </c:pt>
                <c:pt idx="48" formatCode="0.0">
                  <c:v>26.8</c:v>
                </c:pt>
              </c:numCache>
            </c:numRef>
          </c:yVal>
          <c:smooth val="0"/>
          <c:extLst xmlns:c16r2="http://schemas.microsoft.com/office/drawing/2015/06/chart">
            <c:ext xmlns:c16="http://schemas.microsoft.com/office/drawing/2014/chart" uri="{C3380CC4-5D6E-409C-BE32-E72D297353CC}">
              <c16:uniqueId val="{00000000-4716-4586-9533-386C6877C9F8}"/>
            </c:ext>
          </c:extLst>
        </c:ser>
        <c:ser>
          <c:idx val="1"/>
          <c:order val="1"/>
          <c:tx>
            <c:strRef>
              <c:f>'1900-2016'!#REF!</c:f>
              <c:strCache>
                <c:ptCount val="1"/>
                <c:pt idx="0">
                  <c:v>#REF!</c:v>
                </c:pt>
              </c:strCache>
            </c:strRef>
          </c:tx>
          <c:spPr>
            <a:ln w="19050" cap="rnd">
              <a:noFill/>
              <a:round/>
            </a:ln>
            <a:effectLst/>
          </c:spPr>
          <c:marker>
            <c:symbol val="circle"/>
            <c:size val="5"/>
            <c:spPr>
              <a:solidFill>
                <a:schemeClr val="accent2"/>
              </a:solidFill>
              <a:ln w="9525">
                <a:solidFill>
                  <a:schemeClr val="accent2"/>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4716-4586-9533-386C6877C9F8}"/>
            </c:ext>
          </c:extLst>
        </c:ser>
        <c:ser>
          <c:idx val="2"/>
          <c:order val="2"/>
          <c:tx>
            <c:strRef>
              <c:f>'1900-2016'!$AN$1</c:f>
              <c:strCache>
                <c:ptCount val="1"/>
                <c:pt idx="0">
                  <c:v>Motor vehicle accidents                                                                      E810–E825</c:v>
                </c:pt>
              </c:strCache>
            </c:strRef>
          </c:tx>
          <c:spPr>
            <a:ln w="19050" cap="rnd">
              <a:noFill/>
              <a:round/>
            </a:ln>
            <a:effectLst/>
          </c:spPr>
          <c:marker>
            <c:symbol val="circle"/>
            <c:size val="5"/>
            <c:spPr>
              <a:solidFill>
                <a:schemeClr val="accent3"/>
              </a:solidFill>
              <a:ln w="9525">
                <a:solidFill>
                  <a:schemeClr val="accent3"/>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'1900-2016'!$AN$2:$AN$100</c:f>
              <c:numCache>
                <c:formatCode>0.0</c:formatCode>
                <c:ptCount val="99"/>
                <c:pt idx="26">
                  <c:v>19.899999999999999</c:v>
                </c:pt>
                <c:pt idx="27">
                  <c:v>21.6</c:v>
                </c:pt>
                <c:pt idx="28">
                  <c:v>23.2</c:v>
                </c:pt>
                <c:pt idx="29">
                  <c:v>25.5</c:v>
                </c:pt>
                <c:pt idx="30">
                  <c:v>26.7</c:v>
                </c:pt>
                <c:pt idx="31">
                  <c:v>27.1</c:v>
                </c:pt>
                <c:pt idx="32">
                  <c:v>23.6</c:v>
                </c:pt>
                <c:pt idx="33">
                  <c:v>25</c:v>
                </c:pt>
                <c:pt idx="34">
                  <c:v>28.6</c:v>
                </c:pt>
                <c:pt idx="35">
                  <c:v>28.6</c:v>
                </c:pt>
                <c:pt idx="36">
                  <c:v>29.7</c:v>
                </c:pt>
                <c:pt idx="37">
                  <c:v>30.8</c:v>
                </c:pt>
                <c:pt idx="38">
                  <c:v>25.1</c:v>
                </c:pt>
                <c:pt idx="39">
                  <c:v>24.7</c:v>
                </c:pt>
                <c:pt idx="40">
                  <c:v>26.2</c:v>
                </c:pt>
                <c:pt idx="41">
                  <c:v>30</c:v>
                </c:pt>
                <c:pt idx="42">
                  <c:v>21.1</c:v>
                </c:pt>
                <c:pt idx="43">
                  <c:v>17.7</c:v>
                </c:pt>
                <c:pt idx="44">
                  <c:v>18.3</c:v>
                </c:pt>
                <c:pt idx="45">
                  <c:v>21.2</c:v>
                </c:pt>
                <c:pt idx="46">
                  <c:v>23.9</c:v>
                </c:pt>
                <c:pt idx="47">
                  <c:v>22.8</c:v>
                </c:pt>
                <c:pt idx="48">
                  <c:v>22.1</c:v>
                </c:pt>
                <c:pt idx="49">
                  <c:v>21.3</c:v>
                </c:pt>
                <c:pt idx="50">
                  <c:v>31.3</c:v>
                </c:pt>
                <c:pt idx="51">
                  <c:v>24.1</c:v>
                </c:pt>
                <c:pt idx="52">
                  <c:v>24.3</c:v>
                </c:pt>
                <c:pt idx="53">
                  <c:v>24</c:v>
                </c:pt>
                <c:pt idx="54">
                  <c:v>22.1</c:v>
                </c:pt>
                <c:pt idx="55">
                  <c:v>23.4</c:v>
                </c:pt>
                <c:pt idx="56">
                  <c:v>23.7</c:v>
                </c:pt>
                <c:pt idx="57" formatCode="General">
                  <c:v>22.7</c:v>
                </c:pt>
                <c:pt idx="58">
                  <c:v>21.3</c:v>
                </c:pt>
                <c:pt idx="59">
                  <c:v>21.5</c:v>
                </c:pt>
                <c:pt idx="60">
                  <c:v>21.3</c:v>
                </c:pt>
                <c:pt idx="61">
                  <c:v>22</c:v>
                </c:pt>
                <c:pt idx="62">
                  <c:v>22</c:v>
                </c:pt>
                <c:pt idx="63">
                  <c:v>23.1</c:v>
                </c:pt>
                <c:pt idx="64">
                  <c:v>24.6</c:v>
                </c:pt>
                <c:pt idx="65">
                  <c:v>25.4</c:v>
                </c:pt>
                <c:pt idx="66">
                  <c:v>27.1</c:v>
                </c:pt>
                <c:pt idx="67">
                  <c:v>26.8</c:v>
                </c:pt>
                <c:pt idx="69">
                  <c:v>27.7</c:v>
                </c:pt>
                <c:pt idx="71">
                  <c:v>26.3</c:v>
                </c:pt>
                <c:pt idx="72">
                  <c:v>26.9</c:v>
                </c:pt>
                <c:pt idx="73">
                  <c:v>26.3</c:v>
                </c:pt>
                <c:pt idx="74">
                  <c:v>21.8</c:v>
                </c:pt>
                <c:pt idx="75">
                  <c:v>21.3</c:v>
                </c:pt>
                <c:pt idx="76">
                  <c:v>21.6</c:v>
                </c:pt>
                <c:pt idx="77">
                  <c:v>22.5</c:v>
                </c:pt>
                <c:pt idx="78">
                  <c:v>23.6</c:v>
                </c:pt>
                <c:pt idx="79">
                  <c:v>23.8</c:v>
                </c:pt>
                <c:pt idx="80">
                  <c:v>23.5</c:v>
                </c:pt>
                <c:pt idx="81">
                  <c:v>22.4</c:v>
                </c:pt>
                <c:pt idx="82">
                  <c:v>19.8</c:v>
                </c:pt>
                <c:pt idx="83">
                  <c:v>19</c:v>
                </c:pt>
                <c:pt idx="84">
                  <c:v>19.600000000000001</c:v>
                </c:pt>
                <c:pt idx="85">
                  <c:v>19.3</c:v>
                </c:pt>
                <c:pt idx="86">
                  <c:v>19.899999999999999</c:v>
                </c:pt>
                <c:pt idx="87">
                  <c:v>19.899999999999999</c:v>
                </c:pt>
                <c:pt idx="88">
                  <c:v>20.100000000000001</c:v>
                </c:pt>
                <c:pt idx="89">
                  <c:v>19.3</c:v>
                </c:pt>
                <c:pt idx="90">
                  <c:v>18.8</c:v>
                </c:pt>
                <c:pt idx="91">
                  <c:v>17.3</c:v>
                </c:pt>
                <c:pt idx="92">
                  <c:v>16.100000000000001</c:v>
                </c:pt>
                <c:pt idx="93">
                  <c:v>16.3</c:v>
                </c:pt>
                <c:pt idx="94">
                  <c:v>16.3</c:v>
                </c:pt>
                <c:pt idx="95">
                  <c:v>16.5</c:v>
                </c:pt>
                <c:pt idx="96">
                  <c:v>16.5</c:v>
                </c:pt>
                <c:pt idx="97">
                  <c:v>16.2</c:v>
                </c:pt>
                <c:pt idx="98">
                  <c:v>16.100000000000001</c:v>
                </c:pt>
              </c:numCache>
            </c:numRef>
          </c:yVal>
          <c:smooth val="0"/>
          <c:extLst xmlns:c16r2="http://schemas.microsoft.com/office/drawing/2015/06/chart">
            <c:ext xmlns:c16="http://schemas.microsoft.com/office/drawing/2014/chart" uri="{C3380CC4-5D6E-409C-BE32-E72D297353CC}">
              <c16:uniqueId val="{00000002-4716-4586-9533-386C6877C9F8}"/>
            </c:ext>
          </c:extLst>
        </c:ser>
        <c:ser>
          <c:idx val="3"/>
          <c:order val="3"/>
          <c:tx>
            <c:strRef>
              <c:f>'1900-2016'!$I$1</c:f>
              <c:strCache>
                <c:ptCount val="1"/>
                <c:pt idx="0">
                  <c:v>Diabetes mellitus -</c:v>
                </c:pt>
              </c:strCache>
            </c:strRef>
          </c:tx>
          <c:spPr>
            <a:ln w="19050" cap="rnd">
              <a:noFill/>
              <a:round/>
            </a:ln>
            <a:effectLst/>
          </c:spPr>
          <c:marker>
            <c:symbol val="circle"/>
            <c:size val="5"/>
            <c:spPr>
              <a:solidFill>
                <a:schemeClr val="accent4"/>
              </a:solidFill>
              <a:ln w="9525">
                <a:solidFill>
                  <a:schemeClr val="accent4"/>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'1900-2016'!$I$2:$I$100</c:f>
              <c:numCache>
                <c:formatCode>0.0</c:formatCode>
                <c:ptCount val="99"/>
                <c:pt idx="22">
                  <c:v>18.3</c:v>
                </c:pt>
                <c:pt idx="32">
                  <c:v>22</c:v>
                </c:pt>
                <c:pt idx="33">
                  <c:v>21.4</c:v>
                </c:pt>
                <c:pt idx="34">
                  <c:v>22.2</c:v>
                </c:pt>
                <c:pt idx="35">
                  <c:v>22.3</c:v>
                </c:pt>
                <c:pt idx="36">
                  <c:v>23.7</c:v>
                </c:pt>
                <c:pt idx="37">
                  <c:v>23.7</c:v>
                </c:pt>
                <c:pt idx="38">
                  <c:v>23.9</c:v>
                </c:pt>
                <c:pt idx="39">
                  <c:v>25.5</c:v>
                </c:pt>
                <c:pt idx="40">
                  <c:v>26.6</c:v>
                </c:pt>
                <c:pt idx="41">
                  <c:v>25.4</c:v>
                </c:pt>
                <c:pt idx="42">
                  <c:v>25.4</c:v>
                </c:pt>
                <c:pt idx="43">
                  <c:v>27.1</c:v>
                </c:pt>
                <c:pt idx="44">
                  <c:v>26.3</c:v>
                </c:pt>
                <c:pt idx="46">
                  <c:v>24.8</c:v>
                </c:pt>
                <c:pt idx="47">
                  <c:v>26.2</c:v>
                </c:pt>
                <c:pt idx="48">
                  <c:v>26.4</c:v>
                </c:pt>
                <c:pt idx="49">
                  <c:v>16.899999999999999</c:v>
                </c:pt>
                <c:pt idx="50" formatCode="General">
                  <c:v>16.2</c:v>
                </c:pt>
                <c:pt idx="51">
                  <c:v>16.3</c:v>
                </c:pt>
                <c:pt idx="52">
                  <c:v>16.399999999999999</c:v>
                </c:pt>
                <c:pt idx="53">
                  <c:v>16.3</c:v>
                </c:pt>
                <c:pt idx="54">
                  <c:v>15.6</c:v>
                </c:pt>
                <c:pt idx="55">
                  <c:v>15.5</c:v>
                </c:pt>
                <c:pt idx="56">
                  <c:v>15.7</c:v>
                </c:pt>
                <c:pt idx="57">
                  <c:v>16</c:v>
                </c:pt>
                <c:pt idx="58">
                  <c:v>15.9</c:v>
                </c:pt>
                <c:pt idx="59">
                  <c:v>15.9</c:v>
                </c:pt>
                <c:pt idx="60">
                  <c:v>16.7</c:v>
                </c:pt>
                <c:pt idx="61">
                  <c:v>16.8</c:v>
                </c:pt>
                <c:pt idx="62">
                  <c:v>16.8</c:v>
                </c:pt>
                <c:pt idx="63">
                  <c:v>17.2</c:v>
                </c:pt>
                <c:pt idx="64">
                  <c:v>16.899999999999999</c:v>
                </c:pt>
                <c:pt idx="65">
                  <c:v>17.100000000000001</c:v>
                </c:pt>
                <c:pt idx="66">
                  <c:v>17.7</c:v>
                </c:pt>
                <c:pt idx="67">
                  <c:v>17.8</c:v>
                </c:pt>
                <c:pt idx="68">
                  <c:v>19.2</c:v>
                </c:pt>
                <c:pt idx="69">
                  <c:v>19.100000000000001</c:v>
                </c:pt>
                <c:pt idx="70">
                  <c:v>18.899999999999999</c:v>
                </c:pt>
                <c:pt idx="71">
                  <c:v>18.5</c:v>
                </c:pt>
                <c:pt idx="72">
                  <c:v>18.5</c:v>
                </c:pt>
                <c:pt idx="73">
                  <c:v>18.100000000000001</c:v>
                </c:pt>
                <c:pt idx="74">
                  <c:v>17.5</c:v>
                </c:pt>
                <c:pt idx="75">
                  <c:v>16.399999999999999</c:v>
                </c:pt>
                <c:pt idx="76">
                  <c:v>15.9</c:v>
                </c:pt>
                <c:pt idx="77">
                  <c:v>15</c:v>
                </c:pt>
                <c:pt idx="78">
                  <c:v>15.2</c:v>
                </c:pt>
                <c:pt idx="79">
                  <c:v>14.8</c:v>
                </c:pt>
                <c:pt idx="80">
                  <c:v>15.4</c:v>
                </c:pt>
                <c:pt idx="81">
                  <c:v>15.1</c:v>
                </c:pt>
                <c:pt idx="82">
                  <c:v>14.9</c:v>
                </c:pt>
                <c:pt idx="83">
                  <c:v>15.5</c:v>
                </c:pt>
                <c:pt idx="84">
                  <c:v>15.2</c:v>
                </c:pt>
                <c:pt idx="85">
                  <c:v>15.5</c:v>
                </c:pt>
                <c:pt idx="86">
                  <c:v>15.5</c:v>
                </c:pt>
                <c:pt idx="87">
                  <c:v>15.9</c:v>
                </c:pt>
                <c:pt idx="88">
                  <c:v>16.5</c:v>
                </c:pt>
                <c:pt idx="89">
                  <c:v>19</c:v>
                </c:pt>
                <c:pt idx="90">
                  <c:v>19.2</c:v>
                </c:pt>
                <c:pt idx="91">
                  <c:v>19.399999999999999</c:v>
                </c:pt>
                <c:pt idx="92">
                  <c:v>19.600000000000001</c:v>
                </c:pt>
                <c:pt idx="93">
                  <c:v>20.9</c:v>
                </c:pt>
                <c:pt idx="94">
                  <c:v>21.8</c:v>
                </c:pt>
                <c:pt idx="95">
                  <c:v>22.6</c:v>
                </c:pt>
                <c:pt idx="96">
                  <c:v>23.3</c:v>
                </c:pt>
                <c:pt idx="97">
                  <c:v>23.4</c:v>
                </c:pt>
                <c:pt idx="98">
                  <c:v>24</c:v>
                </c:pt>
              </c:numCache>
            </c:numRef>
          </c:yVal>
          <c:smooth val="0"/>
          <c:extLst xmlns:c16r2="http://schemas.microsoft.com/office/drawing/2015/06/chart">
            <c:ext xmlns:c16="http://schemas.microsoft.com/office/drawing/2014/chart" uri="{C3380CC4-5D6E-409C-BE32-E72D297353CC}">
              <c16:uniqueId val="{00000003-4716-4586-9533-386C6877C9F8}"/>
            </c:ext>
          </c:extLst>
        </c:ser>
        <c:ser>
          <c:idx val="4"/>
          <c:order val="4"/>
          <c:tx>
            <c:strRef>
              <c:f>'1900-2016'!$AO$1</c:f>
              <c:strCache>
                <c:ptCount val="1"/>
                <c:pt idx="0">
                  <c:v>Diphtheria </c:v>
                </c:pt>
              </c:strCache>
            </c:strRef>
          </c:tx>
          <c:spPr>
            <a:ln w="19050" cap="rnd">
              <a:noFill/>
              <a:round/>
            </a:ln>
            <a:effectLst/>
          </c:spPr>
          <c:marker>
            <c:symbol val="circle"/>
            <c:size val="5"/>
            <c:spPr>
              <a:solidFill>
                <a:schemeClr val="accent5"/>
              </a:solidFill>
              <a:ln w="9525">
                <a:solidFill>
                  <a:schemeClr val="accent5"/>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'1900-2016'!$AO$2:$AO$100</c:f>
              <c:numCache>
                <c:formatCode>0.0</c:formatCode>
                <c:ptCount val="99"/>
                <c:pt idx="0">
                  <c:v>40.299999999999997</c:v>
                </c:pt>
                <c:pt idx="1">
                  <c:v>40.4</c:v>
                </c:pt>
                <c:pt idx="2">
                  <c:v>39.4</c:v>
                </c:pt>
                <c:pt idx="3">
                  <c:v>35.799999999999997</c:v>
                </c:pt>
                <c:pt idx="16">
                  <c:v>18.600000000000001</c:v>
                </c:pt>
                <c:pt idx="17">
                  <c:v>19.100000000000001</c:v>
                </c:pt>
                <c:pt idx="18">
                  <c:v>22.3</c:v>
                </c:pt>
                <c:pt idx="19">
                  <c:v>16.899999999999999</c:v>
                </c:pt>
                <c:pt idx="20">
                  <c:v>19</c:v>
                </c:pt>
                <c:pt idx="21">
                  <c:v>17.7</c:v>
                </c:pt>
                <c:pt idx="23">
                  <c:v>17.899999999999999</c:v>
                </c:pt>
                <c:pt idx="24">
                  <c:v>17.8</c:v>
                </c:pt>
                <c:pt idx="25">
                  <c:v>17.3</c:v>
                </c:pt>
              </c:numCache>
            </c:numRef>
          </c:yVal>
          <c:smooth val="0"/>
          <c:extLst xmlns:c16r2="http://schemas.microsoft.com/office/drawing/2015/06/chart">
            <c:ext xmlns:c16="http://schemas.microsoft.com/office/drawing/2014/chart" uri="{C3380CC4-5D6E-409C-BE32-E72D297353CC}">
              <c16:uniqueId val="{00000004-4716-4586-9533-386C6877C9F8}"/>
            </c:ext>
          </c:extLst>
        </c:ser>
        <c:ser>
          <c:idx val="5"/>
          <c:order val="5"/>
          <c:tx>
            <c:strRef>
              <c:f>'1900-2016'!$AP$1</c:f>
              <c:strCache>
                <c:ptCount val="1"/>
                <c:pt idx="0">
                  <c:v>Atherosclerosis                                                                                                   440</c:v>
                </c:pt>
              </c:strCache>
            </c:strRef>
          </c:tx>
          <c:spPr>
            <a:ln w="19050" cap="rnd">
              <a:noFill/>
              <a:round/>
            </a:ln>
            <a:effectLst/>
          </c:spPr>
          <c:marker>
            <c:symbol val="circle"/>
            <c:size val="5"/>
            <c:spPr>
              <a:solidFill>
                <a:schemeClr val="accent6"/>
              </a:solidFill>
              <a:ln w="9525">
                <a:solidFill>
                  <a:schemeClr val="accent6"/>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'1900-2016'!$AP$2:$AP$100</c:f>
              <c:numCache>
                <c:formatCode>0.0</c:formatCode>
                <c:ptCount val="99"/>
                <c:pt idx="49">
                  <c:v>20.5</c:v>
                </c:pt>
                <c:pt idx="50" formatCode="General">
                  <c:v>20.399999999999999</c:v>
                </c:pt>
                <c:pt idx="51">
                  <c:v>20.8</c:v>
                </c:pt>
                <c:pt idx="52">
                  <c:v>20.399999999999999</c:v>
                </c:pt>
                <c:pt idx="53">
                  <c:v>20.399999999999999</c:v>
                </c:pt>
                <c:pt idx="54">
                  <c:v>18.8</c:v>
                </c:pt>
                <c:pt idx="55">
                  <c:v>19.8</c:v>
                </c:pt>
                <c:pt idx="56">
                  <c:v>19.100000000000001</c:v>
                </c:pt>
                <c:pt idx="57">
                  <c:v>19.5</c:v>
                </c:pt>
                <c:pt idx="58">
                  <c:v>19.899999999999999</c:v>
                </c:pt>
                <c:pt idx="59">
                  <c:v>19.600000000000001</c:v>
                </c:pt>
                <c:pt idx="60">
                  <c:v>20</c:v>
                </c:pt>
                <c:pt idx="61">
                  <c:v>19.8</c:v>
                </c:pt>
                <c:pt idx="62">
                  <c:v>19.8</c:v>
                </c:pt>
                <c:pt idx="63">
                  <c:v>19.899999999999999</c:v>
                </c:pt>
                <c:pt idx="64">
                  <c:v>19.399999999999999</c:v>
                </c:pt>
                <c:pt idx="65">
                  <c:v>19.7</c:v>
                </c:pt>
                <c:pt idx="66">
                  <c:v>19.899999999999999</c:v>
                </c:pt>
                <c:pt idx="67">
                  <c:v>19</c:v>
                </c:pt>
                <c:pt idx="68">
                  <c:v>16.8</c:v>
                </c:pt>
                <c:pt idx="69">
                  <c:v>16.399999999999999</c:v>
                </c:pt>
                <c:pt idx="70">
                  <c:v>15.6</c:v>
                </c:pt>
                <c:pt idx="71">
                  <c:v>15.2</c:v>
                </c:pt>
                <c:pt idx="72">
                  <c:v>15.5</c:v>
                </c:pt>
                <c:pt idx="73">
                  <c:v>15.4</c:v>
                </c:pt>
                <c:pt idx="74">
                  <c:v>15.1</c:v>
                </c:pt>
                <c:pt idx="75">
                  <c:v>13.4</c:v>
                </c:pt>
                <c:pt idx="76">
                  <c:v>13.5</c:v>
                </c:pt>
                <c:pt idx="77">
                  <c:v>13.1</c:v>
                </c:pt>
                <c:pt idx="78">
                  <c:v>13</c:v>
                </c:pt>
                <c:pt idx="79">
                  <c:v>12.8</c:v>
                </c:pt>
                <c:pt idx="80">
                  <c:v>13</c:v>
                </c:pt>
                <c:pt idx="81">
                  <c:v>12.2</c:v>
                </c:pt>
                <c:pt idx="82">
                  <c:v>11.6</c:v>
                </c:pt>
                <c:pt idx="83">
                  <c:v>11.3</c:v>
                </c:pt>
                <c:pt idx="84">
                  <c:v>10.4</c:v>
                </c:pt>
                <c:pt idx="85">
                  <c:v>10.1</c:v>
                </c:pt>
                <c:pt idx="86">
                  <c:v>9.5</c:v>
                </c:pt>
                <c:pt idx="87">
                  <c:v>9.3000000000000007</c:v>
                </c:pt>
                <c:pt idx="88">
                  <c:v>9</c:v>
                </c:pt>
                <c:pt idx="89">
                  <c:v>7.8</c:v>
                </c:pt>
                <c:pt idx="90">
                  <c:v>7.3</c:v>
                </c:pt>
              </c:numCache>
            </c:numRef>
          </c:yVal>
          <c:smooth val="0"/>
          <c:extLst xmlns:c16r2="http://schemas.microsoft.com/office/drawing/2015/06/chart">
            <c:ext xmlns:c16="http://schemas.microsoft.com/office/drawing/2014/chart" uri="{C3380CC4-5D6E-409C-BE32-E72D297353CC}">
              <c16:uniqueId val="{00000005-4716-4586-9533-386C6877C9F8}"/>
            </c:ext>
          </c:extLst>
        </c:ser>
        <c:ser>
          <c:idx val="6"/>
          <c:order val="6"/>
          <c:tx>
            <c:strRef>
              <c:f>'1900-2016'!$AQ$1</c:f>
              <c:strCache>
                <c:ptCount val="1"/>
                <c:pt idx="0">
                  <c:v>Certain conditions originating in the perinatal period.                               760-779</c:v>
                </c:pt>
              </c:strCache>
            </c:strRef>
          </c:tx>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'1900-2016'!$AQ$2:$AQ$100</c:f>
              <c:numCache>
                <c:formatCode>0.0</c:formatCode>
                <c:ptCount val="99"/>
                <c:pt idx="49">
                  <c:v>43.2</c:v>
                </c:pt>
                <c:pt idx="50">
                  <c:v>40.5</c:v>
                </c:pt>
                <c:pt idx="51">
                  <c:v>41.2</c:v>
                </c:pt>
                <c:pt idx="52">
                  <c:v>40.9</c:v>
                </c:pt>
                <c:pt idx="53">
                  <c:v>40.1</c:v>
                </c:pt>
                <c:pt idx="54">
                  <c:v>39.4</c:v>
                </c:pt>
                <c:pt idx="55">
                  <c:v>39</c:v>
                </c:pt>
                <c:pt idx="56">
                  <c:v>38.6</c:v>
                </c:pt>
                <c:pt idx="57">
                  <c:v>39.1</c:v>
                </c:pt>
                <c:pt idx="58">
                  <c:v>39.799999999999997</c:v>
                </c:pt>
                <c:pt idx="59">
                  <c:v>38.5</c:v>
                </c:pt>
                <c:pt idx="60">
                  <c:v>37.4</c:v>
                </c:pt>
                <c:pt idx="61">
                  <c:v>34.6</c:v>
                </c:pt>
                <c:pt idx="62">
                  <c:v>34.6</c:v>
                </c:pt>
                <c:pt idx="63">
                  <c:v>33.299999999999997</c:v>
                </c:pt>
                <c:pt idx="64">
                  <c:v>31.6</c:v>
                </c:pt>
                <c:pt idx="65">
                  <c:v>28.6</c:v>
                </c:pt>
                <c:pt idx="66">
                  <c:v>26.4</c:v>
                </c:pt>
                <c:pt idx="67">
                  <c:v>24.5</c:v>
                </c:pt>
                <c:pt idx="68">
                  <c:v>22</c:v>
                </c:pt>
                <c:pt idx="69">
                  <c:v>21.4</c:v>
                </c:pt>
                <c:pt idx="70">
                  <c:v>21.3</c:v>
                </c:pt>
                <c:pt idx="71">
                  <c:v>18.600000000000001</c:v>
                </c:pt>
                <c:pt idx="72">
                  <c:v>16.100000000000001</c:v>
                </c:pt>
                <c:pt idx="73">
                  <c:v>14.4</c:v>
                </c:pt>
                <c:pt idx="74">
                  <c:v>13.5</c:v>
                </c:pt>
                <c:pt idx="75">
                  <c:v>12.4</c:v>
                </c:pt>
                <c:pt idx="76">
                  <c:v>11.4</c:v>
                </c:pt>
                <c:pt idx="77">
                  <c:v>10.6</c:v>
                </c:pt>
                <c:pt idx="78">
                  <c:v>9.9</c:v>
                </c:pt>
                <c:pt idx="79">
                  <c:v>10.4</c:v>
                </c:pt>
                <c:pt idx="80">
                  <c:v>10.1</c:v>
                </c:pt>
                <c:pt idx="81">
                  <c:v>9.4</c:v>
                </c:pt>
                <c:pt idx="82">
                  <c:v>9</c:v>
                </c:pt>
                <c:pt idx="83">
                  <c:v>8.3000000000000007</c:v>
                </c:pt>
                <c:pt idx="84">
                  <c:v>8</c:v>
                </c:pt>
                <c:pt idx="85">
                  <c:v>8.1</c:v>
                </c:pt>
                <c:pt idx="86">
                  <c:v>7.7</c:v>
                </c:pt>
                <c:pt idx="87">
                  <c:v>7.5</c:v>
                </c:pt>
                <c:pt idx="88">
                  <c:v>7.5</c:v>
                </c:pt>
                <c:pt idx="89">
                  <c:v>7.6</c:v>
                </c:pt>
                <c:pt idx="90">
                  <c:v>7.1</c:v>
                </c:pt>
              </c:numCache>
            </c:numRef>
          </c:yVal>
          <c:smooth val="0"/>
          <c:extLst xmlns:c16r2="http://schemas.microsoft.com/office/drawing/2015/06/chart">
            <c:ext xmlns:c16="http://schemas.microsoft.com/office/drawing/2014/chart" uri="{C3380CC4-5D6E-409C-BE32-E72D297353CC}">
              <c16:uniqueId val="{00000006-4716-4586-9533-386C6877C9F8}"/>
            </c:ext>
          </c:extLst>
        </c:ser>
        <c:ser>
          <c:idx val="7"/>
          <c:order val="7"/>
          <c:tx>
            <c:strRef>
              <c:f>'1900-2016'!$AR$1</c:f>
              <c:strCache>
                <c:ptCount val="1"/>
                <c:pt idx="0">
                  <c:v>Congenital anomalies                                                                                  740-759</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'1900-2016'!$AR$2:$AR$100</c:f>
              <c:numCache>
                <c:formatCode>0.0</c:formatCode>
                <c:ptCount val="99"/>
                <c:pt idx="53">
                  <c:v>12.6</c:v>
                </c:pt>
                <c:pt idx="54">
                  <c:v>12.5</c:v>
                </c:pt>
                <c:pt idx="55">
                  <c:v>12.5</c:v>
                </c:pt>
                <c:pt idx="56">
                  <c:v>12.6</c:v>
                </c:pt>
                <c:pt idx="57">
                  <c:v>12.8</c:v>
                </c:pt>
                <c:pt idx="58">
                  <c:v>12.4</c:v>
                </c:pt>
                <c:pt idx="59">
                  <c:v>12.3</c:v>
                </c:pt>
                <c:pt idx="60">
                  <c:v>12.2</c:v>
                </c:pt>
                <c:pt idx="61">
                  <c:v>11.4</c:v>
                </c:pt>
                <c:pt idx="62">
                  <c:v>11.4</c:v>
                </c:pt>
                <c:pt idx="63">
                  <c:v>11</c:v>
                </c:pt>
                <c:pt idx="64">
                  <c:v>10.6</c:v>
                </c:pt>
                <c:pt idx="65">
                  <c:v>10.1</c:v>
                </c:pt>
                <c:pt idx="66">
                  <c:v>9.3000000000000007</c:v>
                </c:pt>
                <c:pt idx="67">
                  <c:v>8.8000000000000007</c:v>
                </c:pt>
                <c:pt idx="68">
                  <c:v>8.4</c:v>
                </c:pt>
                <c:pt idx="69">
                  <c:v>8.4</c:v>
                </c:pt>
                <c:pt idx="79">
                  <c:v>6</c:v>
                </c:pt>
                <c:pt idx="80">
                  <c:v>6.2</c:v>
                </c:pt>
                <c:pt idx="81">
                  <c:v>5.9</c:v>
                </c:pt>
                <c:pt idx="82">
                  <c:v>5.9</c:v>
                </c:pt>
                <c:pt idx="83">
                  <c:v>5.6</c:v>
                </c:pt>
                <c:pt idx="84">
                  <c:v>5.5</c:v>
                </c:pt>
                <c:pt idx="85">
                  <c:v>5.4</c:v>
                </c:pt>
                <c:pt idx="86">
                  <c:v>5.3</c:v>
                </c:pt>
              </c:numCache>
            </c:numRef>
          </c:yVal>
          <c:smooth val="0"/>
          <c:extLst xmlns:c16r2="http://schemas.microsoft.com/office/drawing/2015/06/chart">
            <c:ext xmlns:c16="http://schemas.microsoft.com/office/drawing/2014/chart" uri="{C3380CC4-5D6E-409C-BE32-E72D297353CC}">
              <c16:uniqueId val="{00000007-4716-4586-9533-386C6877C9F8}"/>
            </c:ext>
          </c:extLst>
        </c:ser>
        <c:ser>
          <c:idx val="8"/>
          <c:order val="8"/>
          <c:tx>
            <c:strRef>
              <c:f>'1900-2016'!$AS$1</c:f>
              <c:strCache>
                <c:ptCount val="1"/>
                <c:pt idx="0">
                  <c:v>Cirrhosis of liver                                                                                 581</c:v>
                </c:pt>
              </c:strCache>
            </c:strRef>
          </c:tx>
          <c:spPr>
            <a:ln w="1905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'1900-2016'!$AS$2:$AS$100</c:f>
              <c:numCache>
                <c:formatCode>0.0</c:formatCode>
                <c:ptCount val="99"/>
                <c:pt idx="55">
                  <c:v>10.199999999999999</c:v>
                </c:pt>
                <c:pt idx="56">
                  <c:v>10.7</c:v>
                </c:pt>
                <c:pt idx="57">
                  <c:v>11.3</c:v>
                </c:pt>
                <c:pt idx="58">
                  <c:v>10.8</c:v>
                </c:pt>
                <c:pt idx="59">
                  <c:v>10.9</c:v>
                </c:pt>
                <c:pt idx="60">
                  <c:v>11.3</c:v>
                </c:pt>
                <c:pt idx="61">
                  <c:v>11.7</c:v>
                </c:pt>
                <c:pt idx="62">
                  <c:v>11.7</c:v>
                </c:pt>
                <c:pt idx="63">
                  <c:v>11.9</c:v>
                </c:pt>
                <c:pt idx="64">
                  <c:v>12.1</c:v>
                </c:pt>
                <c:pt idx="65">
                  <c:v>12.8</c:v>
                </c:pt>
                <c:pt idx="66" formatCode="General">
                  <c:v>13.6</c:v>
                </c:pt>
                <c:pt idx="67">
                  <c:v>14.1</c:v>
                </c:pt>
                <c:pt idx="68">
                  <c:v>14.6</c:v>
                </c:pt>
                <c:pt idx="69">
                  <c:v>14.8</c:v>
                </c:pt>
                <c:pt idx="70">
                  <c:v>15.5</c:v>
                </c:pt>
                <c:pt idx="71">
                  <c:v>15.4</c:v>
                </c:pt>
                <c:pt idx="72">
                  <c:v>15.6</c:v>
                </c:pt>
                <c:pt idx="73">
                  <c:v>15.8</c:v>
                </c:pt>
                <c:pt idx="74">
                  <c:v>15.6</c:v>
                </c:pt>
                <c:pt idx="75">
                  <c:v>14.7</c:v>
                </c:pt>
                <c:pt idx="76">
                  <c:v>14.5</c:v>
                </c:pt>
                <c:pt idx="77">
                  <c:v>14</c:v>
                </c:pt>
                <c:pt idx="78">
                  <c:v>13.5</c:v>
                </c:pt>
                <c:pt idx="80">
                  <c:v>13.5</c:v>
                </c:pt>
                <c:pt idx="81">
                  <c:v>12.8</c:v>
                </c:pt>
                <c:pt idx="82">
                  <c:v>12</c:v>
                </c:pt>
                <c:pt idx="83">
                  <c:v>11.7</c:v>
                </c:pt>
                <c:pt idx="84">
                  <c:v>11.6</c:v>
                </c:pt>
                <c:pt idx="85">
                  <c:v>11.3</c:v>
                </c:pt>
                <c:pt idx="86">
                  <c:v>10.9</c:v>
                </c:pt>
                <c:pt idx="87">
                  <c:v>10.8</c:v>
                </c:pt>
                <c:pt idx="88">
                  <c:v>10.8</c:v>
                </c:pt>
                <c:pt idx="89">
                  <c:v>10.8</c:v>
                </c:pt>
                <c:pt idx="90">
                  <c:v>10.4</c:v>
                </c:pt>
                <c:pt idx="91">
                  <c:v>35.9</c:v>
                </c:pt>
                <c:pt idx="92">
                  <c:v>36</c:v>
                </c:pt>
                <c:pt idx="93">
                  <c:v>39.200000000000003</c:v>
                </c:pt>
                <c:pt idx="94">
                  <c:v>9.8000000000000007</c:v>
                </c:pt>
                <c:pt idx="95">
                  <c:v>9.6</c:v>
                </c:pt>
                <c:pt idx="96">
                  <c:v>9.4</c:v>
                </c:pt>
                <c:pt idx="97">
                  <c:v>9.4</c:v>
                </c:pt>
                <c:pt idx="98">
                  <c:v>9.3000000000000007</c:v>
                </c:pt>
              </c:numCache>
            </c:numRef>
          </c:yVal>
          <c:smooth val="0"/>
          <c:extLst xmlns:c16r2="http://schemas.microsoft.com/office/drawing/2015/06/chart">
            <c:ext xmlns:c16="http://schemas.microsoft.com/office/drawing/2014/chart" uri="{C3380CC4-5D6E-409C-BE32-E72D297353CC}">
              <c16:uniqueId val="{00000008-4716-4586-9533-386C6877C9F8}"/>
            </c:ext>
          </c:extLst>
        </c:ser>
        <c:ser>
          <c:idx val="9"/>
          <c:order val="9"/>
          <c:tx>
            <c:strRef>
              <c:f>'1900-2016'!$K$1</c:f>
              <c:strCache>
                <c:ptCount val="1"/>
                <c:pt idx="0">
                  <c:v>Suicide -</c:v>
                </c:pt>
              </c:strCache>
            </c:strRef>
          </c:tx>
          <c:spPr>
            <a:ln w="1905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'1900-2016'!$K$2:$K$100</c:f>
              <c:numCache>
                <c:formatCode>0.0</c:formatCode>
                <c:ptCount val="99"/>
                <c:pt idx="58">
                  <c:v>10.7</c:v>
                </c:pt>
                <c:pt idx="59">
                  <c:v>10.6</c:v>
                </c:pt>
                <c:pt idx="60">
                  <c:v>10.6</c:v>
                </c:pt>
                <c:pt idx="61">
                  <c:v>10.9</c:v>
                </c:pt>
                <c:pt idx="62">
                  <c:v>10.9</c:v>
                </c:pt>
                <c:pt idx="63">
                  <c:v>11</c:v>
                </c:pt>
                <c:pt idx="64">
                  <c:v>10.8</c:v>
                </c:pt>
                <c:pt idx="65">
                  <c:v>11.1</c:v>
                </c:pt>
                <c:pt idx="66">
                  <c:v>10.9</c:v>
                </c:pt>
                <c:pt idx="67">
                  <c:v>10.8</c:v>
                </c:pt>
                <c:pt idx="68">
                  <c:v>10.7</c:v>
                </c:pt>
                <c:pt idx="69">
                  <c:v>11.1</c:v>
                </c:pt>
                <c:pt idx="75">
                  <c:v>12.6</c:v>
                </c:pt>
                <c:pt idx="76">
                  <c:v>12.3</c:v>
                </c:pt>
                <c:pt idx="77">
                  <c:v>13.1</c:v>
                </c:pt>
                <c:pt idx="78">
                  <c:v>12.3</c:v>
                </c:pt>
                <c:pt idx="79">
                  <c:v>12.1</c:v>
                </c:pt>
                <c:pt idx="80">
                  <c:v>11.9</c:v>
                </c:pt>
                <c:pt idx="81">
                  <c:v>12</c:v>
                </c:pt>
                <c:pt idx="82">
                  <c:v>12.2</c:v>
                </c:pt>
                <c:pt idx="83">
                  <c:v>12.1</c:v>
                </c:pt>
                <c:pt idx="84">
                  <c:v>12.4</c:v>
                </c:pt>
                <c:pt idx="85">
                  <c:v>12.4</c:v>
                </c:pt>
                <c:pt idx="86">
                  <c:v>12.9</c:v>
                </c:pt>
                <c:pt idx="87">
                  <c:v>12.7</c:v>
                </c:pt>
                <c:pt idx="88">
                  <c:v>12.4</c:v>
                </c:pt>
                <c:pt idx="89">
                  <c:v>12.2</c:v>
                </c:pt>
                <c:pt idx="90">
                  <c:v>12.4</c:v>
                </c:pt>
                <c:pt idx="91">
                  <c:v>12.2</c:v>
                </c:pt>
                <c:pt idx="92">
                  <c:v>12</c:v>
                </c:pt>
                <c:pt idx="93">
                  <c:v>12.1</c:v>
                </c:pt>
                <c:pt idx="94">
                  <c:v>12</c:v>
                </c:pt>
                <c:pt idx="95">
                  <c:v>11.9</c:v>
                </c:pt>
                <c:pt idx="96">
                  <c:v>11.6</c:v>
                </c:pt>
                <c:pt idx="97">
                  <c:v>11.4</c:v>
                </c:pt>
                <c:pt idx="98">
                  <c:v>11.3</c:v>
                </c:pt>
              </c:numCache>
            </c:numRef>
          </c:yVal>
          <c:smooth val="0"/>
          <c:extLst xmlns:c16r2="http://schemas.microsoft.com/office/drawing/2015/06/chart">
            <c:ext xmlns:c16="http://schemas.microsoft.com/office/drawing/2014/chart" uri="{C3380CC4-5D6E-409C-BE32-E72D297353CC}">
              <c16:uniqueId val="{00000009-4716-4586-9533-386C6877C9F8}"/>
            </c:ext>
          </c:extLst>
        </c:ser>
        <c:ser>
          <c:idx val="10"/>
          <c:order val="10"/>
          <c:tx>
            <c:strRef>
              <c:f>'1900-2016'!$AT$1</c:f>
              <c:strCache>
                <c:ptCount val="1"/>
                <c:pt idx="0">
                  <c:v>Diarrhea, enteritis, and ulceration of the intestines</c:v>
                </c:pt>
              </c:strCache>
            </c:strRef>
          </c:tx>
          <c:spPr>
            <a:ln w="1905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'1900-2016'!$AT$2:$AT$100</c:f>
              <c:numCache>
                <c:formatCode>0.0</c:formatCode>
                <c:ptCount val="99"/>
                <c:pt idx="0">
                  <c:v>142.69999999999999</c:v>
                </c:pt>
                <c:pt idx="1">
                  <c:v>118.5</c:v>
                </c:pt>
                <c:pt idx="2">
                  <c:v>104.9</c:v>
                </c:pt>
                <c:pt idx="3">
                  <c:v>100.3</c:v>
                </c:pt>
                <c:pt idx="4">
                  <c:v>111.5</c:v>
                </c:pt>
                <c:pt idx="5">
                  <c:v>118.4</c:v>
                </c:pt>
                <c:pt idx="6">
                  <c:v>123.6</c:v>
                </c:pt>
                <c:pt idx="7">
                  <c:v>115</c:v>
                </c:pt>
                <c:pt idx="8">
                  <c:v>112.5</c:v>
                </c:pt>
                <c:pt idx="9">
                  <c:v>101.8</c:v>
                </c:pt>
                <c:pt idx="10">
                  <c:v>115.4</c:v>
                </c:pt>
                <c:pt idx="11">
                  <c:v>86.8</c:v>
                </c:pt>
                <c:pt idx="12">
                  <c:v>79.599999999999994</c:v>
                </c:pt>
                <c:pt idx="13">
                  <c:v>86.7</c:v>
                </c:pt>
                <c:pt idx="14">
                  <c:v>75.099999999999994</c:v>
                </c:pt>
                <c:pt idx="15">
                  <c:v>67.5</c:v>
                </c:pt>
                <c:pt idx="16">
                  <c:v>75.5</c:v>
                </c:pt>
                <c:pt idx="17">
                  <c:v>75.2</c:v>
                </c:pt>
                <c:pt idx="18">
                  <c:v>72.2</c:v>
                </c:pt>
                <c:pt idx="19">
                  <c:v>55.2</c:v>
                </c:pt>
                <c:pt idx="20">
                  <c:v>53.7</c:v>
                </c:pt>
                <c:pt idx="21">
                  <c:v>50.7</c:v>
                </c:pt>
                <c:pt idx="22">
                  <c:v>38.9</c:v>
                </c:pt>
                <c:pt idx="23">
                  <c:v>39.1</c:v>
                </c:pt>
                <c:pt idx="24">
                  <c:v>33.700000000000003</c:v>
                </c:pt>
                <c:pt idx="25">
                  <c:v>38.6</c:v>
                </c:pt>
                <c:pt idx="26">
                  <c:v>32.9</c:v>
                </c:pt>
                <c:pt idx="27">
                  <c:v>27.1</c:v>
                </c:pt>
                <c:pt idx="28">
                  <c:v>26.4</c:v>
                </c:pt>
                <c:pt idx="29">
                  <c:v>23.3</c:v>
                </c:pt>
                <c:pt idx="30">
                  <c:v>26</c:v>
                </c:pt>
                <c:pt idx="31">
                  <c:v>20.5</c:v>
                </c:pt>
              </c:numCache>
            </c:numRef>
          </c:yVal>
          <c:smooth val="0"/>
          <c:extLst xmlns:c16r2="http://schemas.microsoft.com/office/drawing/2015/06/chart">
            <c:ext xmlns:c16="http://schemas.microsoft.com/office/drawing/2014/chart" uri="{C3380CC4-5D6E-409C-BE32-E72D297353CC}">
              <c16:uniqueId val="{0000000A-4716-4586-9533-386C6877C9F8}"/>
            </c:ext>
          </c:extLst>
        </c:ser>
        <c:ser>
          <c:idx val="11"/>
          <c:order val="11"/>
          <c:tx>
            <c:strRef>
              <c:f>'1900-2016'!$AU$1</c:f>
              <c:strCache>
                <c:ptCount val="1"/>
                <c:pt idx="0">
                  <c:v>Septicemia                                                                                                          038</c:v>
                </c:pt>
              </c:strCache>
            </c:strRef>
          </c:tx>
          <c:spPr>
            <a:ln w="19050"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'1900-2016'!$AU$2:$AU$100</c:f>
              <c:numCache>
                <c:formatCode>0.0</c:formatCode>
                <c:ptCount val="99"/>
                <c:pt idx="79">
                  <c:v>3.6</c:v>
                </c:pt>
                <c:pt idx="80">
                  <c:v>4.2</c:v>
                </c:pt>
                <c:pt idx="81">
                  <c:v>4.5999999999999996</c:v>
                </c:pt>
                <c:pt idx="82">
                  <c:v>5</c:v>
                </c:pt>
                <c:pt idx="83">
                  <c:v>5.7</c:v>
                </c:pt>
                <c:pt idx="84">
                  <c:v>6.4</c:v>
                </c:pt>
                <c:pt idx="85">
                  <c:v>7.2</c:v>
                </c:pt>
                <c:pt idx="86">
                  <c:v>7.8</c:v>
                </c:pt>
                <c:pt idx="87">
                  <c:v>8.1999999999999993</c:v>
                </c:pt>
                <c:pt idx="88">
                  <c:v>8.6</c:v>
                </c:pt>
                <c:pt idx="89">
                  <c:v>7.8</c:v>
                </c:pt>
                <c:pt idx="90">
                  <c:v>7.7</c:v>
                </c:pt>
              </c:numCache>
            </c:numRef>
          </c:yVal>
          <c:smooth val="0"/>
          <c:extLst xmlns:c16r2="http://schemas.microsoft.com/office/drawing/2015/06/chart">
            <c:ext xmlns:c16="http://schemas.microsoft.com/office/drawing/2014/chart" uri="{C3380CC4-5D6E-409C-BE32-E72D297353CC}">
              <c16:uniqueId val="{0000000B-4716-4586-9533-386C6877C9F8}"/>
            </c:ext>
          </c:extLst>
        </c:ser>
        <c:ser>
          <c:idx val="12"/>
          <c:order val="12"/>
          <c:tx>
            <c:strRef>
              <c:f>'1900-2016'!$J$1</c:f>
              <c:strCache>
                <c:ptCount val="1"/>
                <c:pt idx="0">
                  <c:v>Chronic obstructive pulmonary diseases and allied conditions                490–496</c:v>
                </c:pt>
              </c:strCache>
            </c:strRef>
          </c:tx>
          <c:spPr>
            <a:ln w="1905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'1900-2016'!$AL$2:$AL$100</c:f>
              <c:numCache>
                <c:formatCode>0.0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numCache>
            </c:numRef>
          </c:xVal>
          <c:yVal>
            <c:numRef>
              <c:f>'1900-2016'!$J$2:$J$100</c:f>
              <c:numCache>
                <c:formatCode>0.0</c:formatCode>
                <c:ptCount val="99"/>
                <c:pt idx="80">
                  <c:v>24.7</c:v>
                </c:pt>
                <c:pt idx="81">
                  <c:v>25.6</c:v>
                </c:pt>
                <c:pt idx="82">
                  <c:v>25.8</c:v>
                </c:pt>
                <c:pt idx="83">
                  <c:v>28.3</c:v>
                </c:pt>
                <c:pt idx="84">
                  <c:v>29.3</c:v>
                </c:pt>
                <c:pt idx="85">
                  <c:v>31.4</c:v>
                </c:pt>
                <c:pt idx="86">
                  <c:v>31.9</c:v>
                </c:pt>
                <c:pt idx="87">
                  <c:v>32.299999999999997</c:v>
                </c:pt>
                <c:pt idx="88">
                  <c:v>33.9</c:v>
                </c:pt>
                <c:pt idx="89">
                  <c:v>34.200000000000003</c:v>
                </c:pt>
                <c:pt idx="90">
                  <c:v>34.9</c:v>
                </c:pt>
                <c:pt idx="94">
                  <c:v>39</c:v>
                </c:pt>
                <c:pt idx="95">
                  <c:v>39.200000000000003</c:v>
                </c:pt>
                <c:pt idx="96">
                  <c:v>40</c:v>
                </c:pt>
                <c:pt idx="97">
                  <c:v>40.700000000000003</c:v>
                </c:pt>
                <c:pt idx="98">
                  <c:v>41.7</c:v>
                </c:pt>
              </c:numCache>
            </c:numRef>
          </c:yVal>
          <c:smooth val="0"/>
          <c:extLst xmlns:c16r2="http://schemas.microsoft.com/office/drawing/2015/06/chart">
            <c:ext xmlns:c16="http://schemas.microsoft.com/office/drawing/2014/chart" uri="{C3380CC4-5D6E-409C-BE32-E72D297353CC}">
              <c16:uniqueId val="{0000000C-4716-4586-9533-386C6877C9F8}"/>
            </c:ext>
          </c:extLst>
        </c:ser>
        <c:dLbls>
          <c:showLegendKey val="0"/>
          <c:showVal val="0"/>
          <c:showCatName val="0"/>
          <c:showSerName val="0"/>
          <c:showPercent val="0"/>
          <c:showBubbleSize val="0"/>
        </c:dLbls>
        <c:axId val="157511616"/>
        <c:axId val="157512192"/>
      </c:scatterChart>
      <c:valAx>
        <c:axId val="15751161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57512192"/>
        <c:crosses val="autoZero"/>
        <c:crossBetween val="midCat"/>
      </c:valAx>
      <c:valAx>
        <c:axId val="15751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57511616"/>
        <c:crosses val="autoZero"/>
        <c:crossBetween val="midCat"/>
      </c:valAx>
      <c:spPr>
        <a:noFill/>
        <a:ln>
          <a:noFill/>
        </a:ln>
        <a:effectLst/>
      </c:spPr>
    </c:plotArea>
    <c:legend>
      <c:legendPos val="r"/>
      <c:layout>
        <c:manualLayout>
          <c:xMode val="edge"/>
          <c:yMode val="edge"/>
          <c:x val="0.64442380200701055"/>
          <c:y val="2.52446150053167E-2"/>
          <c:w val="0.33719484351524881"/>
          <c:h val="0.953969211903899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scatterChart>
        <c:scatterStyle val="lineMarker"/>
        <c:varyColors val="0"/>
        <c:ser>
          <c:idx val="0"/>
          <c:order val="0"/>
          <c:tx>
            <c:strRef>
              <c:f>'1900-2016'!$B$1</c:f>
              <c:strCache>
                <c:ptCount val="1"/>
                <c:pt idx="0">
                  <c:v>Accidents excluding motor-vehicle -</c:v>
                </c:pt>
              </c:strCache>
            </c:strRef>
          </c:tx>
          <c:spPr>
            <a:ln w="19050" cap="rnd">
              <a:noFill/>
              <a:round/>
            </a:ln>
            <a:effectLst/>
          </c:spPr>
          <c:marker>
            <c:symbol val="circle"/>
            <c:size val="5"/>
            <c:spPr>
              <a:solidFill>
                <a:schemeClr val="accent1"/>
              </a:solidFill>
              <a:ln w="9525">
                <a:solidFill>
                  <a:schemeClr val="accent1"/>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'1900-2016'!$B$2:$B$118</c:f>
              <c:numCache>
                <c:formatCode>0.0</c:formatCode>
                <c:ptCount val="117"/>
                <c:pt idx="0">
                  <c:v>72.3</c:v>
                </c:pt>
                <c:pt idx="1">
                  <c:v>83.8</c:v>
                </c:pt>
                <c:pt idx="2">
                  <c:v>72.5</c:v>
                </c:pt>
                <c:pt idx="3">
                  <c:v>81.400000000000006</c:v>
                </c:pt>
                <c:pt idx="4">
                  <c:v>85.4</c:v>
                </c:pt>
                <c:pt idx="5">
                  <c:v>81.3</c:v>
                </c:pt>
                <c:pt idx="6">
                  <c:v>94</c:v>
                </c:pt>
                <c:pt idx="7">
                  <c:v>94.1</c:v>
                </c:pt>
                <c:pt idx="8">
                  <c:v>82.1</c:v>
                </c:pt>
                <c:pt idx="9">
                  <c:v>78.7</c:v>
                </c:pt>
                <c:pt idx="10">
                  <c:v>82.7</c:v>
                </c:pt>
                <c:pt idx="11">
                  <c:v>82.3</c:v>
                </c:pt>
                <c:pt idx="12" formatCode="0.00">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pt idx="99" formatCode="General">
                  <c:v>35.299999999999997</c:v>
                </c:pt>
                <c:pt idx="100" formatCode="General">
                  <c:v>34.9</c:v>
                </c:pt>
                <c:pt idx="101" formatCode="General">
                  <c:v>35.700000000000003</c:v>
                </c:pt>
                <c:pt idx="102" formatCode="General">
                  <c:v>37.1</c:v>
                </c:pt>
                <c:pt idx="103" formatCode="General">
                  <c:v>37.6</c:v>
                </c:pt>
                <c:pt idx="104" formatCode="General">
                  <c:v>38.1</c:v>
                </c:pt>
                <c:pt idx="105" formatCode="General">
                  <c:v>39.5</c:v>
                </c:pt>
                <c:pt idx="106" formatCode="General">
                  <c:v>40.200000000000003</c:v>
                </c:pt>
                <c:pt idx="107" formatCode="General">
                  <c:v>40.4</c:v>
                </c:pt>
                <c:pt idx="108" formatCode="General">
                  <c:v>39.299999999999997</c:v>
                </c:pt>
                <c:pt idx="109" formatCode="General">
                  <c:v>37.5</c:v>
                </c:pt>
                <c:pt idx="110" formatCode="General">
                  <c:v>38</c:v>
                </c:pt>
                <c:pt idx="111" formatCode="General">
                  <c:v>37.9</c:v>
                </c:pt>
                <c:pt idx="112" formatCode="General">
                  <c:v>36.9</c:v>
                </c:pt>
                <c:pt idx="113" formatCode="General">
                  <c:v>36.200000000000003</c:v>
                </c:pt>
                <c:pt idx="114" formatCode="General">
                  <c:v>36.5</c:v>
                </c:pt>
                <c:pt idx="115" formatCode="General">
                  <c:v>37.6</c:v>
                </c:pt>
                <c:pt idx="116" formatCode="General">
                  <c:v>37.299999999999997</c:v>
                </c:pt>
              </c:numCache>
            </c:numRef>
          </c:yVal>
          <c:smooth val="0"/>
          <c:extLst xmlns:c16r2="http://schemas.microsoft.com/office/drawing/2015/06/chart">
            <c:ext xmlns:c16="http://schemas.microsoft.com/office/drawing/2014/chart" uri="{C3380CC4-5D6E-409C-BE32-E72D297353CC}">
              <c16:uniqueId val="{00000000-8752-4239-BE56-737F824EC6DD}"/>
            </c:ext>
          </c:extLst>
        </c:ser>
        <c:ser>
          <c:idx val="2"/>
          <c:order val="1"/>
          <c:tx>
            <c:strRef>
              <c:f>'1900-2016'!$D$1</c:f>
              <c:strCache>
                <c:ptCount val="1"/>
                <c:pt idx="0">
                  <c:v>Cancer and other malignant tumors </c:v>
                </c:pt>
              </c:strCache>
            </c:strRef>
          </c:tx>
          <c:spPr>
            <a:ln w="19050" cap="rnd">
              <a:noFill/>
              <a:round/>
            </a:ln>
            <a:effectLst/>
          </c:spPr>
          <c:marker>
            <c:symbol val="circle"/>
            <c:size val="5"/>
            <c:spPr>
              <a:solidFill>
                <a:schemeClr val="accent3"/>
              </a:solidFill>
              <a:ln w="9525">
                <a:solidFill>
                  <a:schemeClr val="accent3"/>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'1900-2016'!$D$2:$D$118</c:f>
              <c:numCache>
                <c:formatCode>0.0</c:formatCode>
                <c:ptCount val="117"/>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formatCode="0.00">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formatCode="General">
                  <c:v>138.80000000000001</c:v>
                </c:pt>
                <c:pt idx="50" formatCode="General">
                  <c:v>139.80000000000001</c:v>
                </c:pt>
                <c:pt idx="51" formatCode="General">
                  <c:v>140.6</c:v>
                </c:pt>
                <c:pt idx="52" formatCode="General">
                  <c:v>143.30000000000001</c:v>
                </c:pt>
                <c:pt idx="53" formatCode="General">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pt idx="99" formatCode="General">
                  <c:v>200.8</c:v>
                </c:pt>
                <c:pt idx="100" formatCode="General">
                  <c:v>199.6</c:v>
                </c:pt>
                <c:pt idx="101" formatCode="General">
                  <c:v>196.5</c:v>
                </c:pt>
                <c:pt idx="102" formatCode="General">
                  <c:v>194.3</c:v>
                </c:pt>
                <c:pt idx="103" formatCode="General">
                  <c:v>190.9</c:v>
                </c:pt>
                <c:pt idx="104" formatCode="General">
                  <c:v>186.8</c:v>
                </c:pt>
                <c:pt idx="105" formatCode="General">
                  <c:v>185.1</c:v>
                </c:pt>
                <c:pt idx="106" formatCode="General">
                  <c:v>181.8</c:v>
                </c:pt>
                <c:pt idx="107" formatCode="General">
                  <c:v>179.3</c:v>
                </c:pt>
                <c:pt idx="108" formatCode="General">
                  <c:v>176.4</c:v>
                </c:pt>
                <c:pt idx="109" formatCode="General">
                  <c:v>173.5</c:v>
                </c:pt>
                <c:pt idx="110" formatCode="General">
                  <c:v>172.8</c:v>
                </c:pt>
                <c:pt idx="111" formatCode="General">
                  <c:v>169</c:v>
                </c:pt>
                <c:pt idx="112" formatCode="General">
                  <c:v>166.5</c:v>
                </c:pt>
                <c:pt idx="113" formatCode="General">
                  <c:v>163.19999999999999</c:v>
                </c:pt>
                <c:pt idx="114" formatCode="General">
                  <c:v>161.19999999999999</c:v>
                </c:pt>
                <c:pt idx="115" formatCode="General">
                  <c:v>158.5</c:v>
                </c:pt>
                <c:pt idx="116" formatCode="General">
                  <c:v>155.80000000000001</c:v>
                </c:pt>
              </c:numCache>
            </c:numRef>
          </c:yVal>
          <c:smooth val="0"/>
          <c:extLst xmlns:c16r2="http://schemas.microsoft.com/office/drawing/2015/06/chart">
            <c:ext xmlns:c16="http://schemas.microsoft.com/office/drawing/2014/chart" uri="{C3380CC4-5D6E-409C-BE32-E72D297353CC}">
              <c16:uniqueId val="{00000002-8752-4239-BE56-737F824EC6DD}"/>
            </c:ext>
          </c:extLst>
        </c:ser>
        <c:ser>
          <c:idx val="3"/>
          <c:order val="2"/>
          <c:tx>
            <c:strRef>
              <c:f>'1900-2016'!$E$1</c:f>
              <c:strCache>
                <c:ptCount val="1"/>
                <c:pt idx="0">
                  <c:v>Diseases of the heart </c:v>
                </c:pt>
              </c:strCache>
            </c:strRef>
          </c:tx>
          <c:spPr>
            <a:ln w="19050" cap="rnd">
              <a:noFill/>
              <a:round/>
            </a:ln>
            <a:effectLst/>
          </c:spPr>
          <c:marker>
            <c:symbol val="circle"/>
            <c:size val="5"/>
            <c:spPr>
              <a:solidFill>
                <a:schemeClr val="accent4"/>
              </a:solidFill>
              <a:ln w="9525">
                <a:solidFill>
                  <a:schemeClr val="accent4"/>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'1900-2016'!$E$2:$E$118</c:f>
              <c:numCache>
                <c:formatCode>0.0</c:formatCode>
                <c:ptCount val="117"/>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formatCode="0.00">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formatCode="General">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formatCode="General">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pt idx="99" formatCode="General">
                  <c:v>266.5</c:v>
                </c:pt>
                <c:pt idx="100" formatCode="General">
                  <c:v>257.60000000000002</c:v>
                </c:pt>
                <c:pt idx="101" formatCode="General">
                  <c:v>249.5</c:v>
                </c:pt>
                <c:pt idx="102" formatCode="General">
                  <c:v>244.6</c:v>
                </c:pt>
                <c:pt idx="103" formatCode="General">
                  <c:v>236.3</c:v>
                </c:pt>
                <c:pt idx="104" formatCode="General">
                  <c:v>221.6</c:v>
                </c:pt>
                <c:pt idx="105" formatCode="General">
                  <c:v>216.8</c:v>
                </c:pt>
                <c:pt idx="106" formatCode="General">
                  <c:v>205.5</c:v>
                </c:pt>
                <c:pt idx="107" formatCode="General">
                  <c:v>196.1</c:v>
                </c:pt>
                <c:pt idx="108" formatCode="General">
                  <c:v>192.1</c:v>
                </c:pt>
                <c:pt idx="109" formatCode="General">
                  <c:v>182.8</c:v>
                </c:pt>
                <c:pt idx="110" formatCode="General">
                  <c:v>179.1</c:v>
                </c:pt>
                <c:pt idx="111" formatCode="General">
                  <c:v>173.7</c:v>
                </c:pt>
                <c:pt idx="112" formatCode="General">
                  <c:v>170.5</c:v>
                </c:pt>
                <c:pt idx="113" formatCode="General">
                  <c:v>169.8</c:v>
                </c:pt>
                <c:pt idx="114" formatCode="General">
                  <c:v>167</c:v>
                </c:pt>
                <c:pt idx="115" formatCode="General">
                  <c:v>168.5</c:v>
                </c:pt>
                <c:pt idx="116" formatCode="General">
                  <c:v>165.5</c:v>
                </c:pt>
              </c:numCache>
            </c:numRef>
          </c:yVal>
          <c:smooth val="0"/>
          <c:extLst xmlns:c16r2="http://schemas.microsoft.com/office/drawing/2015/06/chart">
            <c:ext xmlns:c16="http://schemas.microsoft.com/office/drawing/2014/chart" uri="{C3380CC4-5D6E-409C-BE32-E72D297353CC}">
              <c16:uniqueId val="{00000003-8752-4239-BE56-737F824EC6DD}"/>
            </c:ext>
          </c:extLst>
        </c:ser>
        <c:ser>
          <c:idx val="4"/>
          <c:order val="3"/>
          <c:tx>
            <c:strRef>
              <c:f>'1900-2016'!$F$1</c:f>
              <c:strCache>
                <c:ptCount val="1"/>
                <c:pt idx="0">
                  <c:v>Intracranial lesions of vascular origin </c:v>
                </c:pt>
              </c:strCache>
            </c:strRef>
          </c:tx>
          <c:spPr>
            <a:ln w="19050" cap="rnd">
              <a:noFill/>
              <a:round/>
            </a:ln>
            <a:effectLst/>
          </c:spPr>
          <c:marker>
            <c:symbol val="circle"/>
            <c:size val="5"/>
            <c:spPr>
              <a:solidFill>
                <a:schemeClr val="accent5"/>
              </a:solidFill>
              <a:ln w="9525">
                <a:solidFill>
                  <a:schemeClr val="accent5"/>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'1900-2016'!$F$2:$F$118</c:f>
              <c:numCache>
                <c:formatCode>0.0</c:formatCode>
                <c:ptCount val="117"/>
                <c:pt idx="0">
                  <c:v>106.9</c:v>
                </c:pt>
                <c:pt idx="1">
                  <c:v>106.9</c:v>
                </c:pt>
                <c:pt idx="2">
                  <c:v>103.9</c:v>
                </c:pt>
                <c:pt idx="3">
                  <c:v>105.2</c:v>
                </c:pt>
                <c:pt idx="4">
                  <c:v>108.6</c:v>
                </c:pt>
                <c:pt idx="5">
                  <c:v>105.9</c:v>
                </c:pt>
                <c:pt idx="6">
                  <c:v>98.6</c:v>
                </c:pt>
                <c:pt idx="7">
                  <c:v>104.5</c:v>
                </c:pt>
                <c:pt idx="8">
                  <c:v>95.6</c:v>
                </c:pt>
                <c:pt idx="9">
                  <c:v>95.5</c:v>
                </c:pt>
                <c:pt idx="10">
                  <c:v>95.8</c:v>
                </c:pt>
                <c:pt idx="11">
                  <c:v>91.8</c:v>
                </c:pt>
                <c:pt idx="12" formatCode="0.00">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formatCode="General">
                  <c:v>104</c:v>
                </c:pt>
                <c:pt idx="51" formatCode="General">
                  <c:v>106.7</c:v>
                </c:pt>
                <c:pt idx="52" formatCode="General">
                  <c:v>106.8</c:v>
                </c:pt>
                <c:pt idx="53" formatCode="General">
                  <c:v>107.3</c:v>
                </c:pt>
                <c:pt idx="54" formatCode="General">
                  <c:v>104.1</c:v>
                </c:pt>
                <c:pt idx="55" formatCode="General">
                  <c:v>106</c:v>
                </c:pt>
                <c:pt idx="56" formatCode="General">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pt idx="99" formatCode="General">
                  <c:v>61.6</c:v>
                </c:pt>
                <c:pt idx="100" formatCode="General">
                  <c:v>60.9</c:v>
                </c:pt>
                <c:pt idx="101" formatCode="General">
                  <c:v>58.4</c:v>
                </c:pt>
                <c:pt idx="102" formatCode="General">
                  <c:v>57.2</c:v>
                </c:pt>
                <c:pt idx="103" formatCode="General">
                  <c:v>54.6</c:v>
                </c:pt>
                <c:pt idx="104" formatCode="General">
                  <c:v>51.2</c:v>
                </c:pt>
                <c:pt idx="105" formatCode="General">
                  <c:v>48</c:v>
                </c:pt>
                <c:pt idx="106" formatCode="General">
                  <c:v>44.8</c:v>
                </c:pt>
                <c:pt idx="107" formatCode="General">
                  <c:v>43.5</c:v>
                </c:pt>
                <c:pt idx="108" formatCode="General">
                  <c:v>44.7</c:v>
                </c:pt>
                <c:pt idx="109" formatCode="General">
                  <c:v>42.7</c:v>
                </c:pt>
                <c:pt idx="110" formatCode="General">
                  <c:v>42.2</c:v>
                </c:pt>
                <c:pt idx="111" formatCode="General">
                  <c:v>42.5</c:v>
                </c:pt>
                <c:pt idx="112" formatCode="General">
                  <c:v>41.5</c:v>
                </c:pt>
                <c:pt idx="113" formatCode="General">
                  <c:v>42.1</c:v>
                </c:pt>
                <c:pt idx="114" formatCode="General">
                  <c:v>40.5</c:v>
                </c:pt>
                <c:pt idx="115" formatCode="General">
                  <c:v>43.2</c:v>
                </c:pt>
                <c:pt idx="116" formatCode="General">
                  <c:v>47.4</c:v>
                </c:pt>
              </c:numCache>
            </c:numRef>
          </c:yVal>
          <c:smooth val="0"/>
          <c:extLst xmlns:c16r2="http://schemas.microsoft.com/office/drawing/2015/06/chart">
            <c:ext xmlns:c16="http://schemas.microsoft.com/office/drawing/2014/chart" uri="{C3380CC4-5D6E-409C-BE32-E72D297353CC}">
              <c16:uniqueId val="{00000004-8752-4239-BE56-737F824EC6DD}"/>
            </c:ext>
          </c:extLst>
        </c:ser>
        <c:ser>
          <c:idx val="5"/>
          <c:order val="4"/>
          <c:tx>
            <c:strRef>
              <c:f>'1900-2016'!$G$1</c:f>
              <c:strCache>
                <c:ptCount val="1"/>
                <c:pt idx="0">
                  <c:v>Nephritis (all forms) </c:v>
                </c:pt>
              </c:strCache>
            </c:strRef>
          </c:tx>
          <c:spPr>
            <a:ln w="19050" cap="rnd">
              <a:noFill/>
              <a:round/>
            </a:ln>
            <a:effectLst/>
          </c:spPr>
          <c:marker>
            <c:symbol val="circle"/>
            <c:size val="5"/>
            <c:spPr>
              <a:solidFill>
                <a:schemeClr val="accent6"/>
              </a:solidFill>
              <a:ln w="9525">
                <a:solidFill>
                  <a:schemeClr val="accent6"/>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'1900-2016'!$G$2:$G$118</c:f>
              <c:numCache>
                <c:formatCode>0.0</c:formatCode>
                <c:ptCount val="117"/>
                <c:pt idx="0">
                  <c:v>88.6</c:v>
                </c:pt>
                <c:pt idx="1">
                  <c:v>89.9</c:v>
                </c:pt>
                <c:pt idx="2">
                  <c:v>90.6</c:v>
                </c:pt>
                <c:pt idx="3">
                  <c:v>96.3</c:v>
                </c:pt>
                <c:pt idx="4">
                  <c:v>102.4</c:v>
                </c:pt>
                <c:pt idx="5">
                  <c:v>101.2</c:v>
                </c:pt>
                <c:pt idx="6">
                  <c:v>95.9</c:v>
                </c:pt>
                <c:pt idx="7">
                  <c:v>100.9</c:v>
                </c:pt>
                <c:pt idx="8">
                  <c:v>91</c:v>
                </c:pt>
                <c:pt idx="9">
                  <c:v>92.5</c:v>
                </c:pt>
                <c:pt idx="10">
                  <c:v>94.8</c:v>
                </c:pt>
                <c:pt idx="11">
                  <c:v>94.2</c:v>
                </c:pt>
                <c:pt idx="12" formatCode="0.00">
                  <c:v>99.7</c:v>
                </c:pt>
                <c:pt idx="13">
                  <c:v>99.7</c:v>
                </c:pt>
                <c:pt idx="14">
                  <c:v>99.2</c:v>
                </c:pt>
                <c:pt idx="15">
                  <c:v>101.5</c:v>
                </c:pt>
                <c:pt idx="16">
                  <c:v>103.1</c:v>
                </c:pt>
                <c:pt idx="17">
                  <c:v>104.9</c:v>
                </c:pt>
                <c:pt idx="18">
                  <c:v>97.4</c:v>
                </c:pt>
                <c:pt idx="19">
                  <c:v>88.2</c:v>
                </c:pt>
                <c:pt idx="20">
                  <c:v>88.8</c:v>
                </c:pt>
                <c:pt idx="21">
                  <c:v>84.3</c:v>
                </c:pt>
                <c:pt idx="22">
                  <c:v>87.7</c:v>
                </c:pt>
                <c:pt idx="23">
                  <c:v>89</c:v>
                </c:pt>
                <c:pt idx="24">
                  <c:v>87.8</c:v>
                </c:pt>
                <c:pt idx="25">
                  <c:v>95</c:v>
                </c:pt>
                <c:pt idx="26">
                  <c:v>97.3</c:v>
                </c:pt>
                <c:pt idx="27">
                  <c:v>91.7</c:v>
                </c:pt>
                <c:pt idx="28">
                  <c:v>94.9</c:v>
                </c:pt>
                <c:pt idx="29">
                  <c:v>91.1</c:v>
                </c:pt>
                <c:pt idx="30">
                  <c:v>91</c:v>
                </c:pt>
                <c:pt idx="31">
                  <c:v>87.4</c:v>
                </c:pt>
                <c:pt idx="32">
                  <c:v>87.4</c:v>
                </c:pt>
                <c:pt idx="33">
                  <c:v>83</c:v>
                </c:pt>
                <c:pt idx="34">
                  <c:v>84.3</c:v>
                </c:pt>
                <c:pt idx="35">
                  <c:v>81.3</c:v>
                </c:pt>
                <c:pt idx="36">
                  <c:v>83.5</c:v>
                </c:pt>
                <c:pt idx="37">
                  <c:v>79.900000000000006</c:v>
                </c:pt>
                <c:pt idx="38">
                  <c:v>77.400000000000006</c:v>
                </c:pt>
                <c:pt idx="39">
                  <c:v>82.9</c:v>
                </c:pt>
                <c:pt idx="40">
                  <c:v>81.5</c:v>
                </c:pt>
                <c:pt idx="41">
                  <c:v>75.099999999999994</c:v>
                </c:pt>
                <c:pt idx="42">
                  <c:v>72.400000000000006</c:v>
                </c:pt>
                <c:pt idx="43">
                  <c:v>73.900000000000006</c:v>
                </c:pt>
                <c:pt idx="44">
                  <c:v>69</c:v>
                </c:pt>
                <c:pt idx="45">
                  <c:v>66.5</c:v>
                </c:pt>
                <c:pt idx="46">
                  <c:v>58.3</c:v>
                </c:pt>
                <c:pt idx="47">
                  <c:v>56</c:v>
                </c:pt>
                <c:pt idx="48">
                  <c:v>53</c:v>
                </c:pt>
                <c:pt idx="49" formatCode="General">
                  <c:v>17.399999999999999</c:v>
                </c:pt>
                <c:pt idx="50">
                  <c:v>16.399999999999999</c:v>
                </c:pt>
                <c:pt idx="51" formatCode="General">
                  <c:v>14.7</c:v>
                </c:pt>
                <c:pt idx="52" formatCode="General">
                  <c:v>13.3</c:v>
                </c:pt>
                <c:pt idx="54">
                  <c:v>10.6</c:v>
                </c:pt>
                <c:pt idx="59">
                  <c:v>7</c:v>
                </c:pt>
                <c:pt idx="60">
                  <c:v>6.7</c:v>
                </c:pt>
                <c:pt idx="61">
                  <c:v>6.1</c:v>
                </c:pt>
                <c:pt idx="62">
                  <c:v>6.1</c:v>
                </c:pt>
                <c:pt idx="63">
                  <c:v>6</c:v>
                </c:pt>
                <c:pt idx="64">
                  <c:v>5.8</c:v>
                </c:pt>
                <c:pt idx="65">
                  <c:v>5.5</c:v>
                </c:pt>
                <c:pt idx="66">
                  <c:v>5.3</c:v>
                </c:pt>
                <c:pt idx="67">
                  <c:v>5</c:v>
                </c:pt>
                <c:pt idx="68">
                  <c:v>4.7</c:v>
                </c:pt>
                <c:pt idx="69">
                  <c:v>4.7</c:v>
                </c:pt>
                <c:pt idx="79">
                  <c:v>7</c:v>
                </c:pt>
                <c:pt idx="80">
                  <c:v>7.4</c:v>
                </c:pt>
                <c:pt idx="81">
                  <c:v>7.5</c:v>
                </c:pt>
                <c:pt idx="82">
                  <c:v>7.8</c:v>
                </c:pt>
                <c:pt idx="83">
                  <c:v>8.1</c:v>
                </c:pt>
                <c:pt idx="84">
                  <c:v>8.5</c:v>
                </c:pt>
                <c:pt idx="85">
                  <c:v>9</c:v>
                </c:pt>
                <c:pt idx="86">
                  <c:v>9.1</c:v>
                </c:pt>
                <c:pt idx="87">
                  <c:v>9.1</c:v>
                </c:pt>
                <c:pt idx="88">
                  <c:v>9.1999999999999993</c:v>
                </c:pt>
                <c:pt idx="89">
                  <c:v>8.6</c:v>
                </c:pt>
                <c:pt idx="90">
                  <c:v>8.3000000000000007</c:v>
                </c:pt>
                <c:pt idx="97">
                  <c:v>9.5</c:v>
                </c:pt>
                <c:pt idx="98">
                  <c:v>9.6999999999999993</c:v>
                </c:pt>
                <c:pt idx="99" formatCode="General">
                  <c:v>13</c:v>
                </c:pt>
                <c:pt idx="100" formatCode="General">
                  <c:v>13.5</c:v>
                </c:pt>
                <c:pt idx="101" formatCode="General">
                  <c:v>14.1</c:v>
                </c:pt>
                <c:pt idx="102" formatCode="General">
                  <c:v>14.4</c:v>
                </c:pt>
                <c:pt idx="103" formatCode="General">
                  <c:v>14.7</c:v>
                </c:pt>
                <c:pt idx="104" formatCode="General">
                  <c:v>14.5</c:v>
                </c:pt>
                <c:pt idx="105" formatCode="General">
                  <c:v>14.7</c:v>
                </c:pt>
                <c:pt idx="106" formatCode="General">
                  <c:v>14.8</c:v>
                </c:pt>
                <c:pt idx="107" formatCode="General">
                  <c:v>14.9</c:v>
                </c:pt>
                <c:pt idx="108" formatCode="General">
                  <c:v>15.1</c:v>
                </c:pt>
                <c:pt idx="109" formatCode="General">
                  <c:v>15.1</c:v>
                </c:pt>
                <c:pt idx="110" formatCode="General">
                  <c:v>15.1</c:v>
                </c:pt>
                <c:pt idx="111" formatCode="General">
                  <c:v>13.4</c:v>
                </c:pt>
                <c:pt idx="112" formatCode="General">
                  <c:v>13.1</c:v>
                </c:pt>
                <c:pt idx="113" formatCode="General">
                  <c:v>13.2</c:v>
                </c:pt>
                <c:pt idx="114" formatCode="General">
                  <c:v>13.2</c:v>
                </c:pt>
                <c:pt idx="115" formatCode="General">
                  <c:v>13.4</c:v>
                </c:pt>
                <c:pt idx="116" formatCode="General">
                  <c:v>13.5</c:v>
                </c:pt>
              </c:numCache>
            </c:numRef>
          </c:yVal>
          <c:smooth val="0"/>
          <c:extLst xmlns:c16r2="http://schemas.microsoft.com/office/drawing/2015/06/chart">
            <c:ext xmlns:c16="http://schemas.microsoft.com/office/drawing/2014/chart" uri="{C3380CC4-5D6E-409C-BE32-E72D297353CC}">
              <c16:uniqueId val="{00000005-8752-4239-BE56-737F824EC6DD}"/>
            </c:ext>
          </c:extLst>
        </c:ser>
        <c:ser>
          <c:idx val="6"/>
          <c:order val="5"/>
          <c:tx>
            <c:strRef>
              <c:f>'1900-2016'!$H$1</c:f>
              <c:strCache>
                <c:ptCount val="1"/>
                <c:pt idx="0">
                  <c:v>Pneumonia (all forms) and influenza</c:v>
                </c:pt>
              </c:strCache>
            </c:strRef>
          </c:tx>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'1900-2016'!$H$2:$H$118</c:f>
              <c:numCache>
                <c:formatCode>0.0</c:formatCode>
                <c:ptCount val="117"/>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formatCode="0.00">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formatCode="General">
                  <c:v>30</c:v>
                </c:pt>
                <c:pt idx="50">
                  <c:v>31.3</c:v>
                </c:pt>
                <c:pt idx="51" formatCode="General">
                  <c:v>31.4</c:v>
                </c:pt>
                <c:pt idx="52" formatCode="General">
                  <c:v>29.7</c:v>
                </c:pt>
                <c:pt idx="53" formatCode="General">
                  <c:v>33</c:v>
                </c:pt>
                <c:pt idx="54">
                  <c:v>25.4</c:v>
                </c:pt>
                <c:pt idx="55">
                  <c:v>27.1</c:v>
                </c:pt>
                <c:pt idx="56">
                  <c:v>28.2</c:v>
                </c:pt>
                <c:pt idx="57" formatCode="General">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pt idx="99" formatCode="General">
                  <c:v>23.5</c:v>
                </c:pt>
                <c:pt idx="100" formatCode="General">
                  <c:v>23.7</c:v>
                </c:pt>
                <c:pt idx="101" formatCode="General">
                  <c:v>22.2</c:v>
                </c:pt>
                <c:pt idx="102" formatCode="General">
                  <c:v>23.2</c:v>
                </c:pt>
                <c:pt idx="103" formatCode="General">
                  <c:v>22.6</c:v>
                </c:pt>
                <c:pt idx="104" formatCode="General">
                  <c:v>22.6</c:v>
                </c:pt>
                <c:pt idx="105" formatCode="General">
                  <c:v>24</c:v>
                </c:pt>
                <c:pt idx="106" formatCode="General">
                  <c:v>23.6</c:v>
                </c:pt>
                <c:pt idx="107" formatCode="General">
                  <c:v>22.8</c:v>
                </c:pt>
                <c:pt idx="108" formatCode="General">
                  <c:v>22</c:v>
                </c:pt>
                <c:pt idx="109" formatCode="General">
                  <c:v>21.1</c:v>
                </c:pt>
                <c:pt idx="110" formatCode="General">
                  <c:v>20.8</c:v>
                </c:pt>
                <c:pt idx="111" formatCode="General">
                  <c:v>21.7</c:v>
                </c:pt>
                <c:pt idx="112" formatCode="General">
                  <c:v>21.2</c:v>
                </c:pt>
                <c:pt idx="113" formatCode="General">
                  <c:v>21.2</c:v>
                </c:pt>
                <c:pt idx="114" formatCode="General">
                  <c:v>20.9</c:v>
                </c:pt>
                <c:pt idx="115" formatCode="General">
                  <c:v>21.3</c:v>
                </c:pt>
                <c:pt idx="116" formatCode="General">
                  <c:v>21</c:v>
                </c:pt>
              </c:numCache>
            </c:numRef>
          </c:yVal>
          <c:smooth val="0"/>
          <c:extLst xmlns:c16r2="http://schemas.microsoft.com/office/drawing/2015/06/chart">
            <c:ext xmlns:c16="http://schemas.microsoft.com/office/drawing/2014/chart" uri="{C3380CC4-5D6E-409C-BE32-E72D297353CC}">
              <c16:uniqueId val="{00000006-8752-4239-BE56-737F824EC6DD}"/>
            </c:ext>
          </c:extLst>
        </c:ser>
        <c:ser>
          <c:idx val="7"/>
          <c:order val="6"/>
          <c:tx>
            <c:strRef>
              <c:f>'1900-2016'!$I$1</c:f>
              <c:strCache>
                <c:ptCount val="1"/>
                <c:pt idx="0">
                  <c:v>Diabetes mellitus -</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'1900-2016'!$I$2:$I$118</c:f>
              <c:numCache>
                <c:formatCode>0.0</c:formatCode>
                <c:ptCount val="117"/>
                <c:pt idx="22">
                  <c:v>18.3</c:v>
                </c:pt>
                <c:pt idx="32">
                  <c:v>22</c:v>
                </c:pt>
                <c:pt idx="33">
                  <c:v>21.4</c:v>
                </c:pt>
                <c:pt idx="34">
                  <c:v>22.2</c:v>
                </c:pt>
                <c:pt idx="35">
                  <c:v>22.3</c:v>
                </c:pt>
                <c:pt idx="36">
                  <c:v>23.7</c:v>
                </c:pt>
                <c:pt idx="37">
                  <c:v>23.7</c:v>
                </c:pt>
                <c:pt idx="38">
                  <c:v>23.9</c:v>
                </c:pt>
                <c:pt idx="39">
                  <c:v>25.5</c:v>
                </c:pt>
                <c:pt idx="40">
                  <c:v>26.6</c:v>
                </c:pt>
                <c:pt idx="41">
                  <c:v>25.4</c:v>
                </c:pt>
                <c:pt idx="42">
                  <c:v>25.4</c:v>
                </c:pt>
                <c:pt idx="43">
                  <c:v>27.1</c:v>
                </c:pt>
                <c:pt idx="44">
                  <c:v>26.3</c:v>
                </c:pt>
                <c:pt idx="46">
                  <c:v>24.8</c:v>
                </c:pt>
                <c:pt idx="47">
                  <c:v>26.2</c:v>
                </c:pt>
                <c:pt idx="48">
                  <c:v>26.4</c:v>
                </c:pt>
                <c:pt idx="49">
                  <c:v>16.899999999999999</c:v>
                </c:pt>
                <c:pt idx="50" formatCode="General">
                  <c:v>16.2</c:v>
                </c:pt>
                <c:pt idx="51">
                  <c:v>16.3</c:v>
                </c:pt>
                <c:pt idx="52">
                  <c:v>16.399999999999999</c:v>
                </c:pt>
                <c:pt idx="53">
                  <c:v>16.3</c:v>
                </c:pt>
                <c:pt idx="54">
                  <c:v>15.6</c:v>
                </c:pt>
                <c:pt idx="55">
                  <c:v>15.5</c:v>
                </c:pt>
                <c:pt idx="56">
                  <c:v>15.7</c:v>
                </c:pt>
                <c:pt idx="57">
                  <c:v>16</c:v>
                </c:pt>
                <c:pt idx="58">
                  <c:v>15.9</c:v>
                </c:pt>
                <c:pt idx="59">
                  <c:v>15.9</c:v>
                </c:pt>
                <c:pt idx="60">
                  <c:v>16.7</c:v>
                </c:pt>
                <c:pt idx="61">
                  <c:v>16.8</c:v>
                </c:pt>
                <c:pt idx="62">
                  <c:v>16.8</c:v>
                </c:pt>
                <c:pt idx="63">
                  <c:v>17.2</c:v>
                </c:pt>
                <c:pt idx="64">
                  <c:v>16.899999999999999</c:v>
                </c:pt>
                <c:pt idx="65">
                  <c:v>17.100000000000001</c:v>
                </c:pt>
                <c:pt idx="66">
                  <c:v>17.7</c:v>
                </c:pt>
                <c:pt idx="67">
                  <c:v>17.8</c:v>
                </c:pt>
                <c:pt idx="68">
                  <c:v>19.2</c:v>
                </c:pt>
                <c:pt idx="69">
                  <c:v>19.100000000000001</c:v>
                </c:pt>
                <c:pt idx="70">
                  <c:v>18.899999999999999</c:v>
                </c:pt>
                <c:pt idx="71">
                  <c:v>18.5</c:v>
                </c:pt>
                <c:pt idx="72">
                  <c:v>18.5</c:v>
                </c:pt>
                <c:pt idx="73">
                  <c:v>18.100000000000001</c:v>
                </c:pt>
                <c:pt idx="74">
                  <c:v>17.5</c:v>
                </c:pt>
                <c:pt idx="75">
                  <c:v>16.399999999999999</c:v>
                </c:pt>
                <c:pt idx="76">
                  <c:v>15.9</c:v>
                </c:pt>
                <c:pt idx="77">
                  <c:v>15</c:v>
                </c:pt>
                <c:pt idx="78">
                  <c:v>15.2</c:v>
                </c:pt>
                <c:pt idx="79">
                  <c:v>14.8</c:v>
                </c:pt>
                <c:pt idx="80">
                  <c:v>15.4</c:v>
                </c:pt>
                <c:pt idx="81">
                  <c:v>15.1</c:v>
                </c:pt>
                <c:pt idx="82">
                  <c:v>14.9</c:v>
                </c:pt>
                <c:pt idx="83">
                  <c:v>15.5</c:v>
                </c:pt>
                <c:pt idx="84">
                  <c:v>15.2</c:v>
                </c:pt>
                <c:pt idx="85">
                  <c:v>15.5</c:v>
                </c:pt>
                <c:pt idx="86">
                  <c:v>15.5</c:v>
                </c:pt>
                <c:pt idx="87">
                  <c:v>15.9</c:v>
                </c:pt>
                <c:pt idx="88">
                  <c:v>16.5</c:v>
                </c:pt>
                <c:pt idx="89">
                  <c:v>19</c:v>
                </c:pt>
                <c:pt idx="90">
                  <c:v>19.2</c:v>
                </c:pt>
                <c:pt idx="91">
                  <c:v>19.399999999999999</c:v>
                </c:pt>
                <c:pt idx="92">
                  <c:v>19.600000000000001</c:v>
                </c:pt>
                <c:pt idx="93">
                  <c:v>20.9</c:v>
                </c:pt>
                <c:pt idx="94">
                  <c:v>21.8</c:v>
                </c:pt>
                <c:pt idx="95">
                  <c:v>22.6</c:v>
                </c:pt>
                <c:pt idx="96">
                  <c:v>23.3</c:v>
                </c:pt>
                <c:pt idx="97">
                  <c:v>23.4</c:v>
                </c:pt>
                <c:pt idx="98">
                  <c:v>24</c:v>
                </c:pt>
                <c:pt idx="99" formatCode="General">
                  <c:v>25</c:v>
                </c:pt>
                <c:pt idx="100" formatCode="General">
                  <c:v>25.1</c:v>
                </c:pt>
                <c:pt idx="101" formatCode="General">
                  <c:v>25.4</c:v>
                </c:pt>
                <c:pt idx="102" formatCode="General">
                  <c:v>25.6</c:v>
                </c:pt>
                <c:pt idx="103" formatCode="General">
                  <c:v>25.5</c:v>
                </c:pt>
                <c:pt idx="104" formatCode="General">
                  <c:v>24.8</c:v>
                </c:pt>
                <c:pt idx="105" formatCode="General">
                  <c:v>24.9</c:v>
                </c:pt>
                <c:pt idx="106" formatCode="General">
                  <c:v>23.7</c:v>
                </c:pt>
                <c:pt idx="107" formatCode="General">
                  <c:v>23.8</c:v>
                </c:pt>
                <c:pt idx="108" formatCode="General">
                  <c:v>25.8</c:v>
                </c:pt>
                <c:pt idx="109" formatCode="General">
                  <c:v>24.2</c:v>
                </c:pt>
                <c:pt idx="110" formatCode="General">
                  <c:v>25.1</c:v>
                </c:pt>
                <c:pt idx="111" formatCode="General">
                  <c:v>24.7</c:v>
                </c:pt>
                <c:pt idx="112" formatCode="General">
                  <c:v>23.8</c:v>
                </c:pt>
                <c:pt idx="113" formatCode="General">
                  <c:v>23.5</c:v>
                </c:pt>
                <c:pt idx="114" formatCode="General">
                  <c:v>25.4</c:v>
                </c:pt>
                <c:pt idx="115" formatCode="General">
                  <c:v>29.4</c:v>
                </c:pt>
                <c:pt idx="116" formatCode="General">
                  <c:v>30.3</c:v>
                </c:pt>
              </c:numCache>
            </c:numRef>
          </c:yVal>
          <c:smooth val="0"/>
          <c:extLst xmlns:c16r2="http://schemas.microsoft.com/office/drawing/2015/06/chart">
            <c:ext xmlns:c16="http://schemas.microsoft.com/office/drawing/2014/chart" uri="{C3380CC4-5D6E-409C-BE32-E72D297353CC}">
              <c16:uniqueId val="{00000007-8752-4239-BE56-737F824EC6DD}"/>
            </c:ext>
          </c:extLst>
        </c:ser>
        <c:ser>
          <c:idx val="8"/>
          <c:order val="7"/>
          <c:tx>
            <c:strRef>
              <c:f>'1900-2016'!$J$1</c:f>
              <c:strCache>
                <c:ptCount val="1"/>
                <c:pt idx="0">
                  <c:v>Chronic obstructive pulmonary diseases and allied conditions                490–496</c:v>
                </c:pt>
              </c:strCache>
            </c:strRef>
          </c:tx>
          <c:spPr>
            <a:ln w="1905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'1900-2016'!$J$2:$J$118</c:f>
              <c:numCache>
                <c:formatCode>0.0</c:formatCode>
                <c:ptCount val="117"/>
                <c:pt idx="80">
                  <c:v>24.7</c:v>
                </c:pt>
                <c:pt idx="81">
                  <c:v>25.6</c:v>
                </c:pt>
                <c:pt idx="82">
                  <c:v>25.8</c:v>
                </c:pt>
                <c:pt idx="83">
                  <c:v>28.3</c:v>
                </c:pt>
                <c:pt idx="84">
                  <c:v>29.3</c:v>
                </c:pt>
                <c:pt idx="85">
                  <c:v>31.4</c:v>
                </c:pt>
                <c:pt idx="86">
                  <c:v>31.9</c:v>
                </c:pt>
                <c:pt idx="87">
                  <c:v>32.299999999999997</c:v>
                </c:pt>
                <c:pt idx="88">
                  <c:v>33.9</c:v>
                </c:pt>
                <c:pt idx="89">
                  <c:v>34.200000000000003</c:v>
                </c:pt>
                <c:pt idx="90">
                  <c:v>34.9</c:v>
                </c:pt>
                <c:pt idx="94">
                  <c:v>39</c:v>
                </c:pt>
                <c:pt idx="95">
                  <c:v>39.200000000000003</c:v>
                </c:pt>
                <c:pt idx="96">
                  <c:v>40</c:v>
                </c:pt>
                <c:pt idx="97">
                  <c:v>40.700000000000003</c:v>
                </c:pt>
                <c:pt idx="98">
                  <c:v>41.7</c:v>
                </c:pt>
                <c:pt idx="99" formatCode="General">
                  <c:v>45.4</c:v>
                </c:pt>
                <c:pt idx="100" formatCode="General">
                  <c:v>44.2</c:v>
                </c:pt>
                <c:pt idx="101" formatCode="General">
                  <c:v>43.9</c:v>
                </c:pt>
                <c:pt idx="102" formatCode="General">
                  <c:v>43.9</c:v>
                </c:pt>
                <c:pt idx="103" formatCode="General">
                  <c:v>43.7</c:v>
                </c:pt>
                <c:pt idx="104" formatCode="General">
                  <c:v>41.6</c:v>
                </c:pt>
                <c:pt idx="105" formatCode="General">
                  <c:v>43.9</c:v>
                </c:pt>
                <c:pt idx="106" formatCode="General">
                  <c:v>41</c:v>
                </c:pt>
                <c:pt idx="107" formatCode="General">
                  <c:v>41.4</c:v>
                </c:pt>
                <c:pt idx="108" formatCode="General">
                  <c:v>42.1</c:v>
                </c:pt>
                <c:pt idx="109" formatCode="General">
                  <c:v>39.6</c:v>
                </c:pt>
                <c:pt idx="110" formatCode="General">
                  <c:v>39.1</c:v>
                </c:pt>
                <c:pt idx="111" formatCode="General">
                  <c:v>39.1</c:v>
                </c:pt>
                <c:pt idx="112" formatCode="General">
                  <c:v>39.1</c:v>
                </c:pt>
                <c:pt idx="113" formatCode="General">
                  <c:v>39.4</c:v>
                </c:pt>
                <c:pt idx="114" formatCode="General">
                  <c:v>40.5</c:v>
                </c:pt>
                <c:pt idx="115" formatCode="General">
                  <c:v>41.6</c:v>
                </c:pt>
                <c:pt idx="116" formatCode="General">
                  <c:v>40.6</c:v>
                </c:pt>
              </c:numCache>
            </c:numRef>
          </c:yVal>
          <c:smooth val="0"/>
          <c:extLst xmlns:c16r2="http://schemas.microsoft.com/office/drawing/2015/06/chart">
            <c:ext xmlns:c16="http://schemas.microsoft.com/office/drawing/2014/chart" uri="{C3380CC4-5D6E-409C-BE32-E72D297353CC}">
              <c16:uniqueId val="{00000008-8752-4239-BE56-737F824EC6DD}"/>
            </c:ext>
          </c:extLst>
        </c:ser>
        <c:ser>
          <c:idx val="9"/>
          <c:order val="8"/>
          <c:tx>
            <c:strRef>
              <c:f>'1900-2016'!$K$1</c:f>
              <c:strCache>
                <c:ptCount val="1"/>
                <c:pt idx="0">
                  <c:v>Suicide -</c:v>
                </c:pt>
              </c:strCache>
            </c:strRef>
          </c:tx>
          <c:spPr>
            <a:ln w="1905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'1900-2016'!$K$2:$K$118</c:f>
              <c:numCache>
                <c:formatCode>0.0</c:formatCode>
                <c:ptCount val="117"/>
                <c:pt idx="58">
                  <c:v>10.7</c:v>
                </c:pt>
                <c:pt idx="59">
                  <c:v>10.6</c:v>
                </c:pt>
                <c:pt idx="60">
                  <c:v>10.6</c:v>
                </c:pt>
                <c:pt idx="61">
                  <c:v>10.9</c:v>
                </c:pt>
                <c:pt idx="62">
                  <c:v>10.9</c:v>
                </c:pt>
                <c:pt idx="63">
                  <c:v>11</c:v>
                </c:pt>
                <c:pt idx="64">
                  <c:v>10.8</c:v>
                </c:pt>
                <c:pt idx="65">
                  <c:v>11.1</c:v>
                </c:pt>
                <c:pt idx="66">
                  <c:v>10.9</c:v>
                </c:pt>
                <c:pt idx="67">
                  <c:v>10.8</c:v>
                </c:pt>
                <c:pt idx="68">
                  <c:v>10.7</c:v>
                </c:pt>
                <c:pt idx="69">
                  <c:v>11.1</c:v>
                </c:pt>
                <c:pt idx="75">
                  <c:v>12.6</c:v>
                </c:pt>
                <c:pt idx="76">
                  <c:v>12.3</c:v>
                </c:pt>
                <c:pt idx="77">
                  <c:v>13.1</c:v>
                </c:pt>
                <c:pt idx="78">
                  <c:v>12.3</c:v>
                </c:pt>
                <c:pt idx="79">
                  <c:v>12.1</c:v>
                </c:pt>
                <c:pt idx="80">
                  <c:v>11.9</c:v>
                </c:pt>
                <c:pt idx="81">
                  <c:v>12</c:v>
                </c:pt>
                <c:pt idx="82">
                  <c:v>12.2</c:v>
                </c:pt>
                <c:pt idx="83">
                  <c:v>12.1</c:v>
                </c:pt>
                <c:pt idx="84">
                  <c:v>12.4</c:v>
                </c:pt>
                <c:pt idx="85">
                  <c:v>12.4</c:v>
                </c:pt>
                <c:pt idx="86">
                  <c:v>12.9</c:v>
                </c:pt>
                <c:pt idx="87">
                  <c:v>12.7</c:v>
                </c:pt>
                <c:pt idx="88">
                  <c:v>12.4</c:v>
                </c:pt>
                <c:pt idx="89">
                  <c:v>12.2</c:v>
                </c:pt>
                <c:pt idx="90">
                  <c:v>12.4</c:v>
                </c:pt>
                <c:pt idx="91">
                  <c:v>12.2</c:v>
                </c:pt>
                <c:pt idx="92">
                  <c:v>12</c:v>
                </c:pt>
                <c:pt idx="93">
                  <c:v>12.1</c:v>
                </c:pt>
                <c:pt idx="94">
                  <c:v>12</c:v>
                </c:pt>
                <c:pt idx="95">
                  <c:v>11.9</c:v>
                </c:pt>
                <c:pt idx="96">
                  <c:v>11.6</c:v>
                </c:pt>
                <c:pt idx="97">
                  <c:v>11.4</c:v>
                </c:pt>
                <c:pt idx="98">
                  <c:v>11.3</c:v>
                </c:pt>
                <c:pt idx="99" formatCode="General">
                  <c:v>10.5</c:v>
                </c:pt>
                <c:pt idx="100" formatCode="General">
                  <c:v>10.4</c:v>
                </c:pt>
                <c:pt idx="101" formatCode="General">
                  <c:v>10.7</c:v>
                </c:pt>
                <c:pt idx="102" formatCode="General">
                  <c:v>11</c:v>
                </c:pt>
                <c:pt idx="103" formatCode="General">
                  <c:v>10.8</c:v>
                </c:pt>
                <c:pt idx="104" formatCode="General">
                  <c:v>11</c:v>
                </c:pt>
                <c:pt idx="105" formatCode="General">
                  <c:v>10.9</c:v>
                </c:pt>
                <c:pt idx="106" formatCode="General">
                  <c:v>11</c:v>
                </c:pt>
                <c:pt idx="107" formatCode="General">
                  <c:v>11.3</c:v>
                </c:pt>
                <c:pt idx="108" formatCode="General">
                  <c:v>11.6</c:v>
                </c:pt>
                <c:pt idx="109" formatCode="General">
                  <c:v>11.8</c:v>
                </c:pt>
                <c:pt idx="110" formatCode="General">
                  <c:v>12.1</c:v>
                </c:pt>
                <c:pt idx="111" formatCode="General">
                  <c:v>12.3</c:v>
                </c:pt>
                <c:pt idx="112" formatCode="General">
                  <c:v>12.6</c:v>
                </c:pt>
                <c:pt idx="113" formatCode="General">
                  <c:v>12.6</c:v>
                </c:pt>
                <c:pt idx="114" formatCode="General">
                  <c:v>13</c:v>
                </c:pt>
                <c:pt idx="115" formatCode="General">
                  <c:v>13.3</c:v>
                </c:pt>
                <c:pt idx="116" formatCode="General">
                  <c:v>13.1</c:v>
                </c:pt>
              </c:numCache>
            </c:numRef>
          </c:yVal>
          <c:smooth val="0"/>
          <c:extLst xmlns:c16r2="http://schemas.microsoft.com/office/drawing/2015/06/chart">
            <c:ext xmlns:c16="http://schemas.microsoft.com/office/drawing/2014/chart" uri="{C3380CC4-5D6E-409C-BE32-E72D297353CC}">
              <c16:uniqueId val="{00000009-8752-4239-BE56-737F824EC6DD}"/>
            </c:ext>
          </c:extLst>
        </c:ser>
        <c:ser>
          <c:idx val="10"/>
          <c:order val="9"/>
          <c:tx>
            <c:strRef>
              <c:f>'1900-2016'!$L$1</c:f>
              <c:strCache>
                <c:ptCount val="1"/>
                <c:pt idx="0">
                  <c:v>Senility </c:v>
                </c:pt>
              </c:strCache>
            </c:strRef>
          </c:tx>
          <c:spPr>
            <a:ln w="1905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'1900-2016'!$L$2:$L$118</c:f>
              <c:numCache>
                <c:formatCode>0.0</c:formatCode>
                <c:ptCount val="117"/>
                <c:pt idx="0">
                  <c:v>50.2</c:v>
                </c:pt>
                <c:pt idx="1">
                  <c:v>48.3</c:v>
                </c:pt>
                <c:pt idx="2">
                  <c:v>45.2</c:v>
                </c:pt>
                <c:pt idx="3">
                  <c:v>41.1</c:v>
                </c:pt>
                <c:pt idx="4">
                  <c:v>40.799999999999997</c:v>
                </c:pt>
                <c:pt idx="5">
                  <c:v>37.9</c:v>
                </c:pt>
                <c:pt idx="6">
                  <c:v>33.4</c:v>
                </c:pt>
                <c:pt idx="7">
                  <c:v>31.1</c:v>
                </c:pt>
                <c:pt idx="8">
                  <c:v>29.2</c:v>
                </c:pt>
                <c:pt idx="9">
                  <c:v>26.3</c:v>
                </c:pt>
                <c:pt idx="10">
                  <c:v>25.5</c:v>
                </c:pt>
                <c:pt idx="11">
                  <c:v>23.9</c:v>
                </c:pt>
                <c:pt idx="12">
                  <c:v>24</c:v>
                </c:pt>
                <c:pt idx="13">
                  <c:v>22.3</c:v>
                </c:pt>
                <c:pt idx="14">
                  <c:v>20.100000000000001</c:v>
                </c:pt>
                <c:pt idx="15">
                  <c:v>18.7</c:v>
                </c:pt>
                <c:pt idx="99" formatCode="General">
                  <c:v>16.5</c:v>
                </c:pt>
                <c:pt idx="100" formatCode="General">
                  <c:v>18.100000000000001</c:v>
                </c:pt>
                <c:pt idx="101" formatCode="General">
                  <c:v>19.3</c:v>
                </c:pt>
                <c:pt idx="102" formatCode="General">
                  <c:v>20.8</c:v>
                </c:pt>
                <c:pt idx="103" formatCode="General">
                  <c:v>22.1</c:v>
                </c:pt>
                <c:pt idx="104" formatCode="General">
                  <c:v>20.399999999999999</c:v>
                </c:pt>
                <c:pt idx="105" formatCode="General">
                  <c:v>21</c:v>
                </c:pt>
                <c:pt idx="106" formatCode="General">
                  <c:v>18.399999999999999</c:v>
                </c:pt>
                <c:pt idx="107" formatCode="General">
                  <c:v>16.8</c:v>
                </c:pt>
                <c:pt idx="108" formatCode="General">
                  <c:v>17.600000000000001</c:v>
                </c:pt>
                <c:pt idx="109" formatCode="General">
                  <c:v>16.5</c:v>
                </c:pt>
                <c:pt idx="110" formatCode="General">
                  <c:v>15.3</c:v>
                </c:pt>
                <c:pt idx="111" formatCode="General">
                  <c:v>15.7</c:v>
                </c:pt>
                <c:pt idx="112" formatCode="General">
                  <c:v>14.5</c:v>
                </c:pt>
                <c:pt idx="113" formatCode="General">
                  <c:v>15.9</c:v>
                </c:pt>
                <c:pt idx="114" formatCode="General">
                  <c:v>15.1</c:v>
                </c:pt>
                <c:pt idx="115" formatCode="General">
                  <c:v>15.2</c:v>
                </c:pt>
                <c:pt idx="116" formatCode="General">
                  <c:v>13.5</c:v>
                </c:pt>
              </c:numCache>
            </c:numRef>
          </c:yVal>
          <c:smooth val="0"/>
          <c:extLst xmlns:c16r2="http://schemas.microsoft.com/office/drawing/2015/06/chart">
            <c:ext xmlns:c16="http://schemas.microsoft.com/office/drawing/2014/chart" uri="{C3380CC4-5D6E-409C-BE32-E72D297353CC}">
              <c16:uniqueId val="{0000000A-8752-4239-BE56-737F824EC6DD}"/>
            </c:ext>
          </c:extLst>
        </c:ser>
        <c:dLbls>
          <c:showLegendKey val="0"/>
          <c:showVal val="0"/>
          <c:showCatName val="0"/>
          <c:showSerName val="0"/>
          <c:showPercent val="0"/>
          <c:showBubbleSize val="0"/>
        </c:dLbls>
        <c:axId val="188063744"/>
        <c:axId val="188064320"/>
      </c:scatterChart>
      <c:valAx>
        <c:axId val="188063744"/>
        <c:scaling>
          <c:orientation val="minMax"/>
          <c:max val="2022"/>
          <c:min val="19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8064320"/>
        <c:crosses val="autoZero"/>
        <c:crossBetween val="midCat"/>
      </c:valAx>
      <c:valAx>
        <c:axId val="188064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80637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manualLayout>
          <c:layoutTarget val="inner"/>
          <c:xMode val="edge"/>
          <c:yMode val="edge"/>
          <c:x val="7.1605070710073687E-2"/>
          <c:y val="0.11527583527583528"/>
          <c:w val="0.87367837369393408"/>
          <c:h val="0.6104392195730779"/>
        </c:manualLayout>
      </c:layout>
      <c:scatterChart>
        <c:scatterStyle val="lineMarker"/>
        <c:varyColors val="0"/>
        <c:ser>
          <c:idx val="0"/>
          <c:order val="0"/>
          <c:tx>
            <c:strRef>
              <c:f>'1900-2016'!$P$1</c:f>
              <c:strCache>
                <c:ptCount val="1"/>
                <c:pt idx="0">
                  <c:v>Accidents excluding motor-vehicle -</c:v>
                </c:pt>
              </c:strCache>
            </c:strRef>
          </c:tx>
          <c:spPr>
            <a:ln w="19050" cap="rnd">
              <a:noFill/>
              <a:round/>
            </a:ln>
            <a:effectLst/>
          </c:spPr>
          <c:marker>
            <c:symbol val="circle"/>
            <c:size val="5"/>
            <c:spPr>
              <a:solidFill>
                <a:schemeClr val="accent1"/>
              </a:solidFill>
              <a:ln w="9525">
                <a:solidFill>
                  <a:schemeClr val="accent1"/>
                </a:solidFill>
              </a:ln>
              <a:effectLst/>
            </c:spPr>
          </c:marker>
          <c:xVal>
            <c:numRef>
              <c:f>'1900-2016'!$O$2:$O$118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'1900-2016'!$P$2:$P$118</c:f>
              <c:numCache>
                <c:formatCode>0.00</c:formatCode>
                <c:ptCount val="117"/>
                <c:pt idx="0">
                  <c:v>1.1590594744121716</c:v>
                </c:pt>
                <c:pt idx="1">
                  <c:v>0.8651551312649165</c:v>
                </c:pt>
                <c:pt idx="2">
                  <c:v>1.1227586206896552</c:v>
                </c:pt>
                <c:pt idx="3">
                  <c:v>1.0491400491400491</c:v>
                </c:pt>
                <c:pt idx="4">
                  <c:v>0.95199063231850112</c:v>
                </c:pt>
                <c:pt idx="5">
                  <c:v>1.1562115621156213</c:v>
                </c:pt>
                <c:pt idx="6">
                  <c:v>1.0010638297872341</c:v>
                </c:pt>
                <c:pt idx="7">
                  <c:v>0.87247608926673748</c:v>
                </c:pt>
                <c:pt idx="8">
                  <c:v>0.95858708891595623</c:v>
                </c:pt>
                <c:pt idx="9">
                  <c:v>1.0508259212198221</c:v>
                </c:pt>
                <c:pt idx="10">
                  <c:v>0.9951632406287787</c:v>
                </c:pt>
                <c:pt idx="11">
                  <c:v>0.95990279465370598</c:v>
                </c:pt>
                <c:pt idx="12">
                  <c:v>1.0240506329113925</c:v>
                </c:pt>
                <c:pt idx="13">
                  <c:v>0.90852904820766367</c:v>
                </c:pt>
                <c:pt idx="14">
                  <c:v>0.9346938775510204</c:v>
                </c:pt>
                <c:pt idx="15">
                  <c:v>1.0989810771470159</c:v>
                </c:pt>
                <c:pt idx="16">
                  <c:v>1.0384105960264902</c:v>
                </c:pt>
                <c:pt idx="17">
                  <c:v>0.93367346938775508</c:v>
                </c:pt>
                <c:pt idx="18">
                  <c:v>0.85792349726775952</c:v>
                </c:pt>
                <c:pt idx="19">
                  <c:v>0.96656050955414019</c:v>
                </c:pt>
                <c:pt idx="20">
                  <c:v>0.93080724876441512</c:v>
                </c:pt>
                <c:pt idx="21">
                  <c:v>1.0070796460176992</c:v>
                </c:pt>
                <c:pt idx="22">
                  <c:v>1.0685413005272408</c:v>
                </c:pt>
                <c:pt idx="23">
                  <c:v>0.97861842105263164</c:v>
                </c:pt>
                <c:pt idx="24">
                  <c:v>1.0201680672268909</c:v>
                </c:pt>
                <c:pt idx="25">
                  <c:v>0.99341021416803943</c:v>
                </c:pt>
                <c:pt idx="26">
                  <c:v>0.93366500829187393</c:v>
                </c:pt>
                <c:pt idx="27">
                  <c:v>0.98934280639431627</c:v>
                </c:pt>
                <c:pt idx="28">
                  <c:v>0.9874326750448833</c:v>
                </c:pt>
                <c:pt idx="29">
                  <c:v>0.97818181818181815</c:v>
                </c:pt>
                <c:pt idx="30">
                  <c:v>0.95353159851301117</c:v>
                </c:pt>
                <c:pt idx="31">
                  <c:v>0.92982456140350889</c:v>
                </c:pt>
                <c:pt idx="32">
                  <c:v>0.99371069182389926</c:v>
                </c:pt>
                <c:pt idx="33">
                  <c:v>1.0822784810126582</c:v>
                </c:pt>
                <c:pt idx="34">
                  <c:v>0.9707602339181286</c:v>
                </c:pt>
                <c:pt idx="35">
                  <c:v>1.1285140562248996</c:v>
                </c:pt>
                <c:pt idx="36">
                  <c:v>0.90569395017793586</c:v>
                </c:pt>
                <c:pt idx="37">
                  <c:v>0.92730844793713174</c:v>
                </c:pt>
                <c:pt idx="38">
                  <c:v>0.97457627118644063</c:v>
                </c:pt>
                <c:pt idx="39">
                  <c:v>1.0304347826086957</c:v>
                </c:pt>
                <c:pt idx="40">
                  <c:v>0.97468354430379756</c:v>
                </c:pt>
                <c:pt idx="41">
                  <c:v>1.0930735930735931</c:v>
                </c:pt>
                <c:pt idx="42">
                  <c:v>1.108910891089109</c:v>
                </c:pt>
                <c:pt idx="43">
                  <c:v>0.95357142857142851</c:v>
                </c:pt>
                <c:pt idx="44">
                  <c:v>0.95880149812734095</c:v>
                </c:pt>
                <c:pt idx="45">
                  <c:v>0.900390625</c:v>
                </c:pt>
                <c:pt idx="46">
                  <c:v>1.0108459869848156</c:v>
                </c:pt>
                <c:pt idx="47">
                  <c:v>0.96566523605150212</c:v>
                </c:pt>
                <c:pt idx="48">
                  <c:v>0.87333333333333329</c:v>
                </c:pt>
                <c:pt idx="49">
                  <c:v>0.95419847328244278</c:v>
                </c:pt>
                <c:pt idx="50">
                  <c:v>1.024</c:v>
                </c:pt>
                <c:pt idx="51">
                  <c:v>0.9765625</c:v>
                </c:pt>
                <c:pt idx="52">
                  <c:v>0.96266666666666667</c:v>
                </c:pt>
                <c:pt idx="53">
                  <c:v>0.93628808864265911</c:v>
                </c:pt>
                <c:pt idx="54">
                  <c:v>0.99112426035502965</c:v>
                </c:pt>
                <c:pt idx="55">
                  <c:v>0.9850746268656716</c:v>
                </c:pt>
                <c:pt idx="56">
                  <c:v>1.0060606060606061</c:v>
                </c:pt>
                <c:pt idx="57">
                  <c:v>0.93072289156626498</c:v>
                </c:pt>
                <c:pt idx="58">
                  <c:v>0.99352750809061496</c:v>
                </c:pt>
                <c:pt idx="59">
                  <c:v>1.009771986970684</c:v>
                </c:pt>
                <c:pt idx="60">
                  <c:v>0.95483870967741935</c:v>
                </c:pt>
                <c:pt idx="61">
                  <c:v>1.0236486486486487</c:v>
                </c:pt>
                <c:pt idx="62">
                  <c:v>1</c:v>
                </c:pt>
                <c:pt idx="63">
                  <c:v>0.98019801980198007</c:v>
                </c:pt>
                <c:pt idx="64">
                  <c:v>0.96632996632996637</c:v>
                </c:pt>
                <c:pt idx="65">
                  <c:v>1.0801393728222999</c:v>
                </c:pt>
                <c:pt idx="66">
                  <c:v>0.9838709677419355</c:v>
                </c:pt>
                <c:pt idx="67">
                  <c:v>1.8885245901639345</c:v>
                </c:pt>
                <c:pt idx="68">
                  <c:v>0.52256944444444442</c:v>
                </c:pt>
                <c:pt idx="69">
                  <c:v>1.8737541528239201</c:v>
                </c:pt>
                <c:pt idx="70">
                  <c:v>0.97163120567375882</c:v>
                </c:pt>
                <c:pt idx="71">
                  <c:v>1.0072992700729928</c:v>
                </c:pt>
                <c:pt idx="72">
                  <c:v>0.51630434782608692</c:v>
                </c:pt>
                <c:pt idx="73">
                  <c:v>0.95789473684210524</c:v>
                </c:pt>
                <c:pt idx="74">
                  <c:v>0.97069597069597069</c:v>
                </c:pt>
                <c:pt idx="75">
                  <c:v>1.7471698113207546</c:v>
                </c:pt>
                <c:pt idx="76">
                  <c:v>0.52699784017278617</c:v>
                </c:pt>
                <c:pt idx="77">
                  <c:v>0.97950819672131151</c:v>
                </c:pt>
                <c:pt idx="78">
                  <c:v>0.9665271966527198</c:v>
                </c:pt>
                <c:pt idx="79">
                  <c:v>1.0043290043290043</c:v>
                </c:pt>
                <c:pt idx="80">
                  <c:v>0.92672413793103448</c:v>
                </c:pt>
                <c:pt idx="81">
                  <c:v>0.97209302325581393</c:v>
                </c:pt>
                <c:pt idx="82">
                  <c:v>0.98086124401913888</c:v>
                </c:pt>
                <c:pt idx="83">
                  <c:v>0.96585365853658545</c:v>
                </c:pt>
                <c:pt idx="84">
                  <c:v>1.0101010101010102</c:v>
                </c:pt>
                <c:pt idx="85">
                  <c:v>0.98499999999999999</c:v>
                </c:pt>
                <c:pt idx="86">
                  <c:v>0.97969543147208127</c:v>
                </c:pt>
                <c:pt idx="87">
                  <c:v>1.0155440414507773</c:v>
                </c:pt>
                <c:pt idx="88">
                  <c:v>0.97959183673469374</c:v>
                </c:pt>
                <c:pt idx="89">
                  <c:v>0.94791666666666663</c:v>
                </c:pt>
                <c:pt idx="90">
                  <c:v>1</c:v>
                </c:pt>
                <c:pt idx="91">
                  <c:v>0.98901098901098905</c:v>
                </c:pt>
                <c:pt idx="92">
                  <c:v>1.0499999999999998</c:v>
                </c:pt>
                <c:pt idx="93">
                  <c:v>0.99470899470899488</c:v>
                </c:pt>
                <c:pt idx="94">
                  <c:v>1.0106382978723405</c:v>
                </c:pt>
                <c:pt idx="95">
                  <c:v>1.0157894736842106</c:v>
                </c:pt>
                <c:pt idx="96">
                  <c:v>1.0103626943005182</c:v>
                </c:pt>
                <c:pt idx="97">
                  <c:v>1.0307692307692309</c:v>
                </c:pt>
                <c:pt idx="98">
                  <c:v>1.7562189054726365</c:v>
                </c:pt>
                <c:pt idx="99">
                  <c:v>0.98866855524079322</c:v>
                </c:pt>
                <c:pt idx="100">
                  <c:v>1.022922636103152</c:v>
                </c:pt>
                <c:pt idx="101">
                  <c:v>1.0392156862745097</c:v>
                </c:pt>
                <c:pt idx="102">
                  <c:v>1.013477088948787</c:v>
                </c:pt>
                <c:pt idx="103">
                  <c:v>1.0132978723404256</c:v>
                </c:pt>
                <c:pt idx="104">
                  <c:v>1.0367454068241468</c:v>
                </c:pt>
                <c:pt idx="105">
                  <c:v>1.0177215189873419</c:v>
                </c:pt>
                <c:pt idx="106">
                  <c:v>1.0049751243781093</c:v>
                </c:pt>
                <c:pt idx="107">
                  <c:v>0.97277227722772275</c:v>
                </c:pt>
                <c:pt idx="108">
                  <c:v>0.95419847328244278</c:v>
                </c:pt>
                <c:pt idx="109">
                  <c:v>1.0133333333333334</c:v>
                </c:pt>
                <c:pt idx="110">
                  <c:v>0.99736842105263157</c:v>
                </c:pt>
                <c:pt idx="111">
                  <c:v>0.97361477572559363</c:v>
                </c:pt>
                <c:pt idx="112">
                  <c:v>0.9810298102981031</c:v>
                </c:pt>
                <c:pt idx="113">
                  <c:v>1.0082872928176794</c:v>
                </c:pt>
                <c:pt idx="114">
                  <c:v>1.0301369863013699</c:v>
                </c:pt>
                <c:pt idx="115">
                  <c:v>0.99202127659574457</c:v>
                </c:pt>
              </c:numCache>
            </c:numRef>
          </c:yVal>
          <c:smooth val="0"/>
          <c:extLst xmlns:c16r2="http://schemas.microsoft.com/office/drawing/2015/06/chart">
            <c:ext xmlns:c16="http://schemas.microsoft.com/office/drawing/2014/chart" uri="{C3380CC4-5D6E-409C-BE32-E72D297353CC}">
              <c16:uniqueId val="{00000000-9F3F-4B9C-9DCA-7B44D51C395F}"/>
            </c:ext>
          </c:extLst>
        </c:ser>
        <c:ser>
          <c:idx val="1"/>
          <c:order val="1"/>
          <c:tx>
            <c:strRef>
              <c:f>'1900-2016'!$Q$1</c:f>
              <c:strCache>
                <c:ptCount val="1"/>
                <c:pt idx="0">
                  <c:v>All causes-</c:v>
                </c:pt>
              </c:strCache>
            </c:strRef>
          </c:tx>
          <c:spPr>
            <a:ln w="19050" cap="rnd">
              <a:noFill/>
              <a:round/>
            </a:ln>
            <a:effectLst/>
          </c:spPr>
          <c:marker>
            <c:symbol val="circle"/>
            <c:size val="5"/>
            <c:spPr>
              <a:solidFill>
                <a:schemeClr val="accent2"/>
              </a:solidFill>
              <a:ln w="9525">
                <a:solidFill>
                  <a:schemeClr val="accent2"/>
                </a:solidFill>
              </a:ln>
              <a:effectLst/>
            </c:spPr>
          </c:marker>
          <c:xVal>
            <c:numRef>
              <c:f>'1900-2016'!$O$2:$O$118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'1900-2016'!$Q$2:$Q$118</c:f>
              <c:numCache>
                <c:formatCode>0.00</c:formatCode>
                <c:ptCount val="117"/>
                <c:pt idx="0">
                  <c:v>0.95486010121575249</c:v>
                </c:pt>
                <c:pt idx="1">
                  <c:v>0.94310082241851956</c:v>
                </c:pt>
                <c:pt idx="2">
                  <c:v>1.0094955106259287</c:v>
                </c:pt>
                <c:pt idx="3">
                  <c:v>1.0493985154850269</c:v>
                </c:pt>
                <c:pt idx="4">
                  <c:v>0.96884146341463417</c:v>
                </c:pt>
                <c:pt idx="5">
                  <c:v>0.98923783749763983</c:v>
                </c:pt>
                <c:pt idx="6">
                  <c:v>1.0131696144547653</c:v>
                </c:pt>
                <c:pt idx="7">
                  <c:v>0.92194662480376766</c:v>
                </c:pt>
                <c:pt idx="8">
                  <c:v>0.97037188393951779</c:v>
                </c:pt>
                <c:pt idx="9">
                  <c:v>1.0303923633045553</c:v>
                </c:pt>
                <c:pt idx="10">
                  <c:v>0.94720708446866486</c:v>
                </c:pt>
                <c:pt idx="11">
                  <c:v>0.97784969435454872</c:v>
                </c:pt>
                <c:pt idx="12">
                  <c:v>1.0153710377289107</c:v>
                </c:pt>
                <c:pt idx="13">
                  <c:v>0.96349413298565856</c:v>
                </c:pt>
                <c:pt idx="14">
                  <c:v>0.99052774018944512</c:v>
                </c:pt>
                <c:pt idx="15">
                  <c:v>1.0481936854887675</c:v>
                </c:pt>
                <c:pt idx="16">
                  <c:v>1.0115849685033669</c:v>
                </c:pt>
                <c:pt idx="17">
                  <c:v>1.2955407630090903</c:v>
                </c:pt>
                <c:pt idx="18">
                  <c:v>0.71237569060773487</c:v>
                </c:pt>
                <c:pt idx="19">
                  <c:v>1.0073677679540871</c:v>
                </c:pt>
                <c:pt idx="20">
                  <c:v>0.88521056278389398</c:v>
                </c:pt>
                <c:pt idx="21">
                  <c:v>1.0169594712123848</c:v>
                </c:pt>
                <c:pt idx="22">
                  <c:v>1.0373727871376037</c:v>
                </c:pt>
                <c:pt idx="23">
                  <c:v>0.955482275350371</c:v>
                </c:pt>
                <c:pt idx="24">
                  <c:v>1.0078515962036236</c:v>
                </c:pt>
                <c:pt idx="25">
                  <c:v>1.0367263076791371</c:v>
                </c:pt>
                <c:pt idx="26">
                  <c:v>0.93435177539223779</c:v>
                </c:pt>
                <c:pt idx="27">
                  <c:v>1.0593018117543083</c:v>
                </c:pt>
                <c:pt idx="28">
                  <c:v>0.99098948773569173</c:v>
                </c:pt>
                <c:pt idx="29">
                  <c:v>0.95310658359993261</c:v>
                </c:pt>
                <c:pt idx="30">
                  <c:v>0.9773871566116068</c:v>
                </c:pt>
                <c:pt idx="31">
                  <c:v>0.98300948938093091</c:v>
                </c:pt>
                <c:pt idx="32">
                  <c:v>0.98253194814746714</c:v>
                </c:pt>
                <c:pt idx="33">
                  <c:v>1.034340787873117</c:v>
                </c:pt>
                <c:pt idx="34">
                  <c:v>0.9901393160846752</c:v>
                </c:pt>
                <c:pt idx="35">
                  <c:v>1.0554591137505711</c:v>
                </c:pt>
                <c:pt idx="36">
                  <c:v>0.97463642659279781</c:v>
                </c:pt>
                <c:pt idx="37">
                  <c:v>0.94502176036948216</c:v>
                </c:pt>
                <c:pt idx="38">
                  <c:v>0.99661654135338351</c:v>
                </c:pt>
                <c:pt idx="39">
                  <c:v>1.01508864579404</c:v>
                </c:pt>
                <c:pt idx="40">
                  <c:v>0.97538089929394278</c:v>
                </c:pt>
                <c:pt idx="41">
                  <c:v>0.98514144204209908</c:v>
                </c:pt>
                <c:pt idx="42">
                  <c:v>1.0511457024074253</c:v>
                </c:pt>
                <c:pt idx="43">
                  <c:v>0.97691317144959522</c:v>
                </c:pt>
                <c:pt idx="44">
                  <c:v>0.99623387628283588</c:v>
                </c:pt>
                <c:pt idx="45">
                  <c:v>0.94178244022304136</c:v>
                </c:pt>
                <c:pt idx="46">
                  <c:v>1.0111389864525842</c:v>
                </c:pt>
                <c:pt idx="47">
                  <c:v>0.98114331083763395</c:v>
                </c:pt>
                <c:pt idx="48">
                  <c:v>0.98219704632814075</c:v>
                </c:pt>
                <c:pt idx="49">
                  <c:v>0.99258496395468587</c:v>
                </c:pt>
                <c:pt idx="50">
                  <c:v>1.0030089230130734</c:v>
                </c:pt>
                <c:pt idx="51">
                  <c:v>0.99451743043343321</c:v>
                </c:pt>
                <c:pt idx="52">
                  <c:v>0.99750364052423557</c:v>
                </c:pt>
                <c:pt idx="53">
                  <c:v>0.95828988529718462</c:v>
                </c:pt>
                <c:pt idx="54">
                  <c:v>1.0124047878128399</c:v>
                </c:pt>
                <c:pt idx="55">
                  <c:v>1.0050515907136717</c:v>
                </c:pt>
                <c:pt idx="56">
                  <c:v>1.0251310020318682</c:v>
                </c:pt>
                <c:pt idx="57">
                  <c:v>0.99186313373669932</c:v>
                </c:pt>
                <c:pt idx="58">
                  <c:v>0.98716870004206991</c:v>
                </c:pt>
                <c:pt idx="59">
                  <c:v>1.0171532069038995</c:v>
                </c:pt>
                <c:pt idx="60">
                  <c:v>0.99046820990887185</c:v>
                </c:pt>
                <c:pt idx="61">
                  <c:v>1</c:v>
                </c:pt>
                <c:pt idx="62">
                  <c:v>1.017554991539763</c:v>
                </c:pt>
                <c:pt idx="63">
                  <c:v>0.97765537310330497</c:v>
                </c:pt>
                <c:pt idx="64">
                  <c:v>1.0041458488359731</c:v>
                </c:pt>
                <c:pt idx="65">
                  <c:v>1.0084691933093373</c:v>
                </c:pt>
                <c:pt idx="66">
                  <c:v>0.98425362166701658</c:v>
                </c:pt>
                <c:pt idx="67">
                  <c:v>1.0323165529010239</c:v>
                </c:pt>
                <c:pt idx="68">
                  <c:v>0.98605227812790575</c:v>
                </c:pt>
                <c:pt idx="69">
                  <c:v>0.99046521374685659</c:v>
                </c:pt>
                <c:pt idx="70">
                  <c:v>0.98593039246799963</c:v>
                </c:pt>
                <c:pt idx="71">
                  <c:v>1.0068669527896996</c:v>
                </c:pt>
                <c:pt idx="72">
                  <c:v>0.99477834612105709</c:v>
                </c:pt>
                <c:pt idx="73">
                  <c:v>0.97129084092126405</c:v>
                </c:pt>
                <c:pt idx="74">
                  <c:v>0.96889820227197521</c:v>
                </c:pt>
                <c:pt idx="75">
                  <c:v>0.99897552646556631</c:v>
                </c:pt>
                <c:pt idx="76">
                  <c:v>0.98495897903372831</c:v>
                </c:pt>
                <c:pt idx="77">
                  <c:v>1.004164738546969</c:v>
                </c:pt>
                <c:pt idx="78">
                  <c:v>0.9817972350230415</c:v>
                </c:pt>
                <c:pt idx="79">
                  <c:v>1.030626613471016</c:v>
                </c:pt>
                <c:pt idx="80">
                  <c:v>0.98144142092679043</c:v>
                </c:pt>
                <c:pt idx="81">
                  <c:v>0.98886310904872388</c:v>
                </c:pt>
                <c:pt idx="82">
                  <c:v>1.0132566870014079</c:v>
                </c:pt>
                <c:pt idx="83">
                  <c:v>1.0012735903670256</c:v>
                </c:pt>
                <c:pt idx="84">
                  <c:v>1.0139916743755781</c:v>
                </c:pt>
                <c:pt idx="85">
                  <c:v>0.99977192382255686</c:v>
                </c:pt>
                <c:pt idx="86">
                  <c:v>0.99965780768792056</c:v>
                </c:pt>
                <c:pt idx="87">
                  <c:v>1.0117526243724329</c:v>
                </c:pt>
                <c:pt idx="88">
                  <c:v>0.98263223187098214</c:v>
                </c:pt>
                <c:pt idx="89">
                  <c:v>0.99139217261563184</c:v>
                </c:pt>
                <c:pt idx="90">
                  <c:v>0.99594813614262556</c:v>
                </c:pt>
                <c:pt idx="91">
                  <c:v>0.99139834941299554</c:v>
                </c:pt>
                <c:pt idx="92">
                  <c:v>1.0317739477078205</c:v>
                </c:pt>
                <c:pt idx="93">
                  <c:v>0.99477272727272725</c:v>
                </c:pt>
                <c:pt idx="94">
                  <c:v>1.0052547406899703</c:v>
                </c:pt>
                <c:pt idx="95">
                  <c:v>0.99147727272727271</c:v>
                </c:pt>
                <c:pt idx="96">
                  <c:v>0.9910601719197708</c:v>
                </c:pt>
                <c:pt idx="97">
                  <c:v>1</c:v>
                </c:pt>
                <c:pt idx="98">
                  <c:v>1.0126055279287614</c:v>
                </c:pt>
                <c:pt idx="99">
                  <c:v>0.99246231155778897</c:v>
                </c:pt>
                <c:pt idx="100">
                  <c:v>0.98826237054085153</c:v>
                </c:pt>
                <c:pt idx="101">
                  <c:v>0.9966231951560317</c:v>
                </c:pt>
                <c:pt idx="102">
                  <c:v>0.98551232620633256</c:v>
                </c:pt>
                <c:pt idx="103">
                  <c:v>0.96467101363366925</c:v>
                </c:pt>
                <c:pt idx="104">
                  <c:v>1.0015976404080127</c:v>
                </c:pt>
                <c:pt idx="105">
                  <c:v>0.97153374233128831</c:v>
                </c:pt>
                <c:pt idx="106">
                  <c:v>0.97916140439504928</c:v>
                </c:pt>
                <c:pt idx="107">
                  <c:v>0.99948407068231659</c:v>
                </c:pt>
                <c:pt idx="108">
                  <c:v>0.96735062588721132</c:v>
                </c:pt>
                <c:pt idx="109">
                  <c:v>0.99653148345784415</c:v>
                </c:pt>
                <c:pt idx="110">
                  <c:v>0.99236947791164654</c:v>
                </c:pt>
                <c:pt idx="111">
                  <c:v>0.98853365708889784</c:v>
                </c:pt>
                <c:pt idx="112">
                  <c:v>0.99877183406113546</c:v>
                </c:pt>
                <c:pt idx="113">
                  <c:v>0.99002595983057806</c:v>
                </c:pt>
                <c:pt idx="114">
                  <c:v>1.0117306099917196</c:v>
                </c:pt>
                <c:pt idx="115">
                  <c:v>0.99413449734006265</c:v>
                </c:pt>
              </c:numCache>
            </c:numRef>
          </c:yVal>
          <c:smooth val="0"/>
          <c:extLst xmlns:c16r2="http://schemas.microsoft.com/office/drawing/2015/06/chart">
            <c:ext xmlns:c16="http://schemas.microsoft.com/office/drawing/2014/chart" uri="{C3380CC4-5D6E-409C-BE32-E72D297353CC}">
              <c16:uniqueId val="{00000001-9F3F-4B9C-9DCA-7B44D51C395F}"/>
            </c:ext>
          </c:extLst>
        </c:ser>
        <c:ser>
          <c:idx val="2"/>
          <c:order val="2"/>
          <c:tx>
            <c:strRef>
              <c:f>'1900-2016'!$R$1</c:f>
              <c:strCache>
                <c:ptCount val="1"/>
                <c:pt idx="0">
                  <c:v>Cancer and other malignant tumors </c:v>
                </c:pt>
              </c:strCache>
            </c:strRef>
          </c:tx>
          <c:spPr>
            <a:ln w="19050" cap="rnd">
              <a:noFill/>
              <a:round/>
            </a:ln>
            <a:effectLst/>
          </c:spPr>
          <c:marker>
            <c:symbol val="circle"/>
            <c:size val="5"/>
            <c:spPr>
              <a:solidFill>
                <a:schemeClr val="accent3"/>
              </a:solidFill>
              <a:ln w="9525">
                <a:solidFill>
                  <a:schemeClr val="accent3"/>
                </a:solidFill>
              </a:ln>
              <a:effectLst/>
            </c:spPr>
          </c:marker>
          <c:xVal>
            <c:numRef>
              <c:f>'1900-2016'!$O$2:$O$118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'1900-2016'!$R$2:$R$118</c:f>
              <c:numCache>
                <c:formatCode>0.00</c:formatCode>
                <c:ptCount val="117"/>
                <c:pt idx="0">
                  <c:v>1.0375000000000001</c:v>
                </c:pt>
                <c:pt idx="1">
                  <c:v>0.99849397590361433</c:v>
                </c:pt>
                <c:pt idx="2">
                  <c:v>1.0558069381598794</c:v>
                </c:pt>
                <c:pt idx="3">
                  <c:v>1.0214285714285714</c:v>
                </c:pt>
                <c:pt idx="4">
                  <c:v>1.0265734265734268</c:v>
                </c:pt>
                <c:pt idx="5">
                  <c:v>0.9441416893732969</c:v>
                </c:pt>
                <c:pt idx="6">
                  <c:v>1.0303030303030305</c:v>
                </c:pt>
                <c:pt idx="7">
                  <c:v>1.0014005602240896</c:v>
                </c:pt>
                <c:pt idx="8">
                  <c:v>1.034965034965035</c:v>
                </c:pt>
                <c:pt idx="9">
                  <c:v>1.0297297297297299</c:v>
                </c:pt>
                <c:pt idx="10">
                  <c:v>0.97375328083989499</c:v>
                </c:pt>
                <c:pt idx="11">
                  <c:v>1.0377358490566038</c:v>
                </c:pt>
                <c:pt idx="12">
                  <c:v>1.0194805194805194</c:v>
                </c:pt>
                <c:pt idx="13">
                  <c:v>1.0025477707006369</c:v>
                </c:pt>
                <c:pt idx="14">
                  <c:v>1.0254129606099112</c:v>
                </c:pt>
                <c:pt idx="15">
                  <c:v>1.003717472118959</c:v>
                </c:pt>
                <c:pt idx="16">
                  <c:v>0.99753086419753079</c:v>
                </c:pt>
                <c:pt idx="17">
                  <c:v>1</c:v>
                </c:pt>
                <c:pt idx="18">
                  <c:v>1.0024752475247525</c:v>
                </c:pt>
                <c:pt idx="19">
                  <c:v>1.0296296296296297</c:v>
                </c:pt>
                <c:pt idx="20">
                  <c:v>1.0251798561151078</c:v>
                </c:pt>
                <c:pt idx="21">
                  <c:v>1.0081871345029241</c:v>
                </c:pt>
                <c:pt idx="22">
                  <c:v>1.0255220417633411</c:v>
                </c:pt>
                <c:pt idx="23">
                  <c:v>1.0226244343891402</c:v>
                </c:pt>
                <c:pt idx="24">
                  <c:v>1.0176991150442478</c:v>
                </c:pt>
                <c:pt idx="25">
                  <c:v>1.0282608695652173</c:v>
                </c:pt>
                <c:pt idx="26">
                  <c:v>1.0063424947145878</c:v>
                </c:pt>
                <c:pt idx="27">
                  <c:v>1.0052521008403361</c:v>
                </c:pt>
                <c:pt idx="28">
                  <c:v>1.0010449320794148</c:v>
                </c:pt>
                <c:pt idx="29">
                  <c:v>1.0167014613778707</c:v>
                </c:pt>
                <c:pt idx="30">
                  <c:v>1.0164271047227926</c:v>
                </c:pt>
                <c:pt idx="31">
                  <c:v>1.0333333333333332</c:v>
                </c:pt>
                <c:pt idx="32">
                  <c:v>1</c:v>
                </c:pt>
                <c:pt idx="33">
                  <c:v>1.0400782013685241</c:v>
                </c:pt>
                <c:pt idx="34">
                  <c:v>1.0169172932330828</c:v>
                </c:pt>
                <c:pt idx="35">
                  <c:v>1.0295748613678373</c:v>
                </c:pt>
                <c:pt idx="36">
                  <c:v>1.0089766606822261</c:v>
                </c:pt>
                <c:pt idx="37">
                  <c:v>1.0222419928825623</c:v>
                </c:pt>
                <c:pt idx="38">
                  <c:v>1.0226283724978242</c:v>
                </c:pt>
                <c:pt idx="39">
                  <c:v>1.0238297872340425</c:v>
                </c:pt>
                <c:pt idx="40">
                  <c:v>0.99833748960931001</c:v>
                </c:pt>
                <c:pt idx="41">
                  <c:v>1.0158201498751041</c:v>
                </c:pt>
                <c:pt idx="42">
                  <c:v>1.0188524590163934</c:v>
                </c:pt>
                <c:pt idx="43">
                  <c:v>1.0362027353177796</c:v>
                </c:pt>
                <c:pt idx="44">
                  <c:v>1.0403726708074532</c:v>
                </c:pt>
                <c:pt idx="45">
                  <c:v>0.97014925373134331</c:v>
                </c:pt>
                <c:pt idx="46">
                  <c:v>1.0176923076923077</c:v>
                </c:pt>
                <c:pt idx="47">
                  <c:v>1.0196523053665911</c:v>
                </c:pt>
                <c:pt idx="48">
                  <c:v>1.0289103039288363</c:v>
                </c:pt>
                <c:pt idx="49">
                  <c:v>1.0072046109510087</c:v>
                </c:pt>
                <c:pt idx="50">
                  <c:v>1.0057224606580828</c:v>
                </c:pt>
                <c:pt idx="51">
                  <c:v>1.0192034139402562</c:v>
                </c:pt>
                <c:pt idx="52">
                  <c:v>1.0104675505931613</c:v>
                </c:pt>
                <c:pt idx="53">
                  <c:v>1.0055248618784529</c:v>
                </c:pt>
                <c:pt idx="54">
                  <c:v>1.0061813186813187</c:v>
                </c:pt>
                <c:pt idx="55">
                  <c:v>1.0088737201365188</c:v>
                </c:pt>
                <c:pt idx="56">
                  <c:v>1.0054127198917455</c:v>
                </c:pt>
                <c:pt idx="57">
                  <c:v>0.9878869448183043</c:v>
                </c:pt>
                <c:pt idx="58">
                  <c:v>1.0034059945504088</c:v>
                </c:pt>
                <c:pt idx="59">
                  <c:v>1.0128988458927357</c:v>
                </c:pt>
                <c:pt idx="60">
                  <c:v>1.0046916890080431</c:v>
                </c:pt>
                <c:pt idx="61">
                  <c:v>1</c:v>
                </c:pt>
                <c:pt idx="62">
                  <c:v>1.010006671114076</c:v>
                </c:pt>
                <c:pt idx="63">
                  <c:v>1.0006605019815058</c:v>
                </c:pt>
                <c:pt idx="64">
                  <c:v>1.0151815181518153</c:v>
                </c:pt>
                <c:pt idx="65">
                  <c:v>1.0097529258777633</c:v>
                </c:pt>
                <c:pt idx="66">
                  <c:v>1.0141661300708307</c:v>
                </c:pt>
                <c:pt idx="67">
                  <c:v>1.0146031746031747</c:v>
                </c:pt>
                <c:pt idx="68">
                  <c:v>1.0037546933667083</c:v>
                </c:pt>
                <c:pt idx="69">
                  <c:v>1.0149625935162094</c:v>
                </c:pt>
                <c:pt idx="70">
                  <c:v>1.0018427518427517</c:v>
                </c:pt>
                <c:pt idx="71">
                  <c:v>1.0122624156958921</c:v>
                </c:pt>
                <c:pt idx="72">
                  <c:v>1.0060569351907935</c:v>
                </c:pt>
                <c:pt idx="73">
                  <c:v>1.0174593618302228</c:v>
                </c:pt>
                <c:pt idx="74">
                  <c:v>1.0041420118343194</c:v>
                </c:pt>
                <c:pt idx="75">
                  <c:v>1.0218031820860343</c:v>
                </c:pt>
                <c:pt idx="76">
                  <c:v>1.0149942329873125</c:v>
                </c:pt>
                <c:pt idx="77">
                  <c:v>1.0153409090909091</c:v>
                </c:pt>
                <c:pt idx="78">
                  <c:v>1.0050363738108563</c:v>
                </c:pt>
                <c:pt idx="79">
                  <c:v>1.0239420935412027</c:v>
                </c:pt>
                <c:pt idx="80">
                  <c:v>1</c:v>
                </c:pt>
                <c:pt idx="81">
                  <c:v>1.0184883088635128</c:v>
                </c:pt>
                <c:pt idx="82">
                  <c:v>1.0117458622530699</c:v>
                </c:pt>
                <c:pt idx="83">
                  <c:v>1.0147757255936676</c:v>
                </c:pt>
                <c:pt idx="84">
                  <c:v>1.0088403536141446</c:v>
                </c:pt>
                <c:pt idx="85">
                  <c:v>1.0077319587628866</c:v>
                </c:pt>
                <c:pt idx="86">
                  <c:v>1.0066496163682865</c:v>
                </c:pt>
                <c:pt idx="87">
                  <c:v>1.0081300813008129</c:v>
                </c:pt>
                <c:pt idx="88">
                  <c:v>1.0131048387096775</c:v>
                </c:pt>
                <c:pt idx="89">
                  <c:v>1.0109452736318407</c:v>
                </c:pt>
                <c:pt idx="90">
                  <c:v>1.0044291338582678</c:v>
                </c:pt>
                <c:pt idx="91">
                  <c:v>1</c:v>
                </c:pt>
                <c:pt idx="92">
                  <c:v>1.0073493385595296</c:v>
                </c:pt>
                <c:pt idx="93">
                  <c:v>0.99805447470817121</c:v>
                </c:pt>
                <c:pt idx="94">
                  <c:v>0.9985380116959065</c:v>
                </c:pt>
                <c:pt idx="95">
                  <c:v>0.9926793557833089</c:v>
                </c:pt>
                <c:pt idx="96">
                  <c:v>0.99115044247787609</c:v>
                </c:pt>
                <c:pt idx="97">
                  <c:v>0.99355158730158744</c:v>
                </c:pt>
                <c:pt idx="98">
                  <c:v>1.0024962556165751</c:v>
                </c:pt>
                <c:pt idx="99">
                  <c:v>0.99402390438247001</c:v>
                </c:pt>
                <c:pt idx="100">
                  <c:v>0.98446893787575152</c:v>
                </c:pt>
                <c:pt idx="101">
                  <c:v>0.98880407124681935</c:v>
                </c:pt>
                <c:pt idx="102">
                  <c:v>0.98250128667009773</c:v>
                </c:pt>
                <c:pt idx="103">
                  <c:v>0.97852278679937144</c:v>
                </c:pt>
                <c:pt idx="104">
                  <c:v>0.99089935760171299</c:v>
                </c:pt>
                <c:pt idx="105">
                  <c:v>0.98217179902755281</c:v>
                </c:pt>
                <c:pt idx="106">
                  <c:v>0.98624862486248621</c:v>
                </c:pt>
                <c:pt idx="107">
                  <c:v>0.98382598996095927</c:v>
                </c:pt>
                <c:pt idx="108">
                  <c:v>0.98356009070294781</c:v>
                </c:pt>
                <c:pt idx="109">
                  <c:v>0.9959654178674352</c:v>
                </c:pt>
                <c:pt idx="110">
                  <c:v>0.97800925925925919</c:v>
                </c:pt>
                <c:pt idx="111">
                  <c:v>0.98520710059171601</c:v>
                </c:pt>
                <c:pt idx="112">
                  <c:v>0.98018018018018016</c:v>
                </c:pt>
                <c:pt idx="113">
                  <c:v>0.98774509803921573</c:v>
                </c:pt>
                <c:pt idx="114">
                  <c:v>0.98325062034739463</c:v>
                </c:pt>
                <c:pt idx="115">
                  <c:v>0.9829652996845426</c:v>
                </c:pt>
              </c:numCache>
            </c:numRef>
          </c:yVal>
          <c:smooth val="0"/>
          <c:extLst xmlns:c16r2="http://schemas.microsoft.com/office/drawing/2015/06/chart">
            <c:ext xmlns:c16="http://schemas.microsoft.com/office/drawing/2014/chart" uri="{C3380CC4-5D6E-409C-BE32-E72D297353CC}">
              <c16:uniqueId val="{00000002-9F3F-4B9C-9DCA-7B44D51C395F}"/>
            </c:ext>
          </c:extLst>
        </c:ser>
        <c:ser>
          <c:idx val="3"/>
          <c:order val="3"/>
          <c:tx>
            <c:strRef>
              <c:f>'1900-2016'!$S$1</c:f>
              <c:strCache>
                <c:ptCount val="1"/>
                <c:pt idx="0">
                  <c:v>Diseases of the heart </c:v>
                </c:pt>
              </c:strCache>
            </c:strRef>
          </c:tx>
          <c:spPr>
            <a:ln w="19050" cap="rnd">
              <a:noFill/>
              <a:round/>
            </a:ln>
            <a:effectLst/>
          </c:spPr>
          <c:marker>
            <c:symbol val="circle"/>
            <c:size val="5"/>
            <c:spPr>
              <a:solidFill>
                <a:schemeClr val="accent4"/>
              </a:solidFill>
              <a:ln w="9525">
                <a:solidFill>
                  <a:schemeClr val="accent4"/>
                </a:solidFill>
              </a:ln>
              <a:effectLst/>
            </c:spPr>
          </c:marker>
          <c:xVal>
            <c:numRef>
              <c:f>'1900-2016'!$O$2:$O$118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'1900-2016'!$S$2:$S$118</c:f>
              <c:numCache>
                <c:formatCode>0.00</c:formatCode>
                <c:ptCount val="117"/>
                <c:pt idx="0">
                  <c:v>1.0189228529839882</c:v>
                </c:pt>
                <c:pt idx="1">
                  <c:v>1.0385714285714287</c:v>
                </c:pt>
                <c:pt idx="2">
                  <c:v>1.0440165061898212</c:v>
                </c:pt>
                <c:pt idx="3">
                  <c:v>1.0783926218708826</c:v>
                </c:pt>
                <c:pt idx="4">
                  <c:v>0.98900427611484432</c:v>
                </c:pt>
                <c:pt idx="5">
                  <c:v>0.95243977764051868</c:v>
                </c:pt>
                <c:pt idx="6">
                  <c:v>1.0804150453955901</c:v>
                </c:pt>
                <c:pt idx="7">
                  <c:v>0.91236494597839135</c:v>
                </c:pt>
                <c:pt idx="8">
                  <c:v>1.006578947368421</c:v>
                </c:pt>
                <c:pt idx="9">
                  <c:v>1.0385620915032681</c:v>
                </c:pt>
                <c:pt idx="10">
                  <c:v>0.98426683448709884</c:v>
                </c:pt>
                <c:pt idx="11">
                  <c:v>1.0147058823529411</c:v>
                </c:pt>
                <c:pt idx="12">
                  <c:v>0.97416509136735985</c:v>
                </c:pt>
                <c:pt idx="13">
                  <c:v>1.0232858990944371</c:v>
                </c:pt>
                <c:pt idx="14">
                  <c:v>1.036030341340076</c:v>
                </c:pt>
                <c:pt idx="15">
                  <c:v>1.0201342281879193</c:v>
                </c:pt>
                <c:pt idx="16">
                  <c:v>1.0161483253588517</c:v>
                </c:pt>
                <c:pt idx="17">
                  <c:v>1.0100058858151852</c:v>
                </c:pt>
                <c:pt idx="18">
                  <c:v>0.86188811188811199</c:v>
                </c:pt>
                <c:pt idx="19">
                  <c:v>1.0791075050709937</c:v>
                </c:pt>
                <c:pt idx="20">
                  <c:v>0.97869674185463651</c:v>
                </c:pt>
                <c:pt idx="21">
                  <c:v>1.0563380281690142</c:v>
                </c:pt>
                <c:pt idx="22">
                  <c:v>1.0545454545454545</c:v>
                </c:pt>
                <c:pt idx="23">
                  <c:v>1.0097701149425287</c:v>
                </c:pt>
                <c:pt idx="24">
                  <c:v>1.0517928286852591</c:v>
                </c:pt>
                <c:pt idx="25">
                  <c:v>1.0746753246753247</c:v>
                </c:pt>
                <c:pt idx="26">
                  <c:v>0.98338368580060431</c:v>
                </c:pt>
                <c:pt idx="27">
                  <c:v>1.0634920634920633</c:v>
                </c:pt>
                <c:pt idx="28">
                  <c:v>1.0168512277323063</c:v>
                </c:pt>
                <c:pt idx="29">
                  <c:v>1.0142045454545454</c:v>
                </c:pt>
                <c:pt idx="30">
                  <c:v>0.9962651727357611</c:v>
                </c:pt>
                <c:pt idx="31">
                  <c:v>1.0501405810684161</c:v>
                </c:pt>
                <c:pt idx="32">
                  <c:v>1.0174029451137885</c:v>
                </c:pt>
                <c:pt idx="33">
                  <c:v>1.0539473684210527</c:v>
                </c:pt>
                <c:pt idx="34">
                  <c:v>1.021223470661673</c:v>
                </c:pt>
                <c:pt idx="35">
                  <c:v>1.0863895680521598</c:v>
                </c:pt>
                <c:pt idx="36">
                  <c:v>1.0086271567891971</c:v>
                </c:pt>
                <c:pt idx="37">
                  <c:v>1.0029750836742284</c:v>
                </c:pt>
                <c:pt idx="38">
                  <c:v>1.021505376344086</c:v>
                </c:pt>
                <c:pt idx="39">
                  <c:v>1.0617059891107079</c:v>
                </c:pt>
                <c:pt idx="40">
                  <c:v>0.99179487179487191</c:v>
                </c:pt>
                <c:pt idx="41">
                  <c:v>1.0165460186142707</c:v>
                </c:pt>
                <c:pt idx="42">
                  <c:v>1.0769752458460498</c:v>
                </c:pt>
                <c:pt idx="43">
                  <c:v>0.99055415617128462</c:v>
                </c:pt>
                <c:pt idx="44">
                  <c:v>1.0181182453909727</c:v>
                </c:pt>
                <c:pt idx="45">
                  <c:v>0.9569153918201686</c:v>
                </c:pt>
                <c:pt idx="46">
                  <c:v>1.0476345840130505</c:v>
                </c:pt>
                <c:pt idx="47">
                  <c:v>1.0049828713796325</c:v>
                </c:pt>
                <c:pt idx="48">
                  <c:v>1.0808800743724822</c:v>
                </c:pt>
                <c:pt idx="49">
                  <c:v>1.0192087155963303</c:v>
                </c:pt>
                <c:pt idx="50">
                  <c:v>1.0011251758087201</c:v>
                </c:pt>
                <c:pt idx="51">
                  <c:v>1.0019668446192751</c:v>
                </c:pt>
                <c:pt idx="52">
                  <c:v>1.0106561974200783</c:v>
                </c:pt>
                <c:pt idx="53">
                  <c:v>0.96420643729189792</c:v>
                </c:pt>
                <c:pt idx="54">
                  <c:v>1.023884892086331</c:v>
                </c:pt>
                <c:pt idx="55">
                  <c:v>1.0129286115795391</c:v>
                </c:pt>
                <c:pt idx="56">
                  <c:v>1.0235849056603774</c:v>
                </c:pt>
                <c:pt idx="57">
                  <c:v>0.99674708593114669</c:v>
                </c:pt>
                <c:pt idx="58">
                  <c:v>0.98776176230622792</c:v>
                </c:pt>
                <c:pt idx="59">
                  <c:v>1.0159691629955947</c:v>
                </c:pt>
                <c:pt idx="60">
                  <c:v>1.0037940379403794</c:v>
                </c:pt>
                <c:pt idx="61">
                  <c:v>1</c:v>
                </c:pt>
                <c:pt idx="62">
                  <c:v>1.013768898488121</c:v>
                </c:pt>
                <c:pt idx="63">
                  <c:v>0.97496671105193078</c:v>
                </c:pt>
                <c:pt idx="64">
                  <c:v>1.0051898388418463</c:v>
                </c:pt>
                <c:pt idx="65">
                  <c:v>1.0100543478260868</c:v>
                </c:pt>
                <c:pt idx="66">
                  <c:v>0.98278181329028791</c:v>
                </c:pt>
                <c:pt idx="67">
                  <c:v>1.0224473035860935</c:v>
                </c:pt>
                <c:pt idx="68">
                  <c:v>0.9828647925033468</c:v>
                </c:pt>
                <c:pt idx="69">
                  <c:v>0.98610732770362297</c:v>
                </c:pt>
                <c:pt idx="70">
                  <c:v>0.99281767955801103</c:v>
                </c:pt>
                <c:pt idx="71">
                  <c:v>1.005008347245409</c:v>
                </c:pt>
                <c:pt idx="72">
                  <c:v>0.99169435215946844</c:v>
                </c:pt>
                <c:pt idx="73">
                  <c:v>0.96594081518704633</c:v>
                </c:pt>
                <c:pt idx="74">
                  <c:v>0.96069364161849702</c:v>
                </c:pt>
                <c:pt idx="75">
                  <c:v>1.0009025270758123</c:v>
                </c:pt>
                <c:pt idx="76">
                  <c:v>0.98316801923654951</c:v>
                </c:pt>
                <c:pt idx="77">
                  <c:v>1.0042800366860287</c:v>
                </c:pt>
                <c:pt idx="78">
                  <c:v>0.9939117199391172</c:v>
                </c:pt>
                <c:pt idx="79">
                  <c:v>1.0290964777947933</c:v>
                </c:pt>
                <c:pt idx="80">
                  <c:v>0.9776785714285714</c:v>
                </c:pt>
                <c:pt idx="81">
                  <c:v>0.99299847792998475</c:v>
                </c:pt>
                <c:pt idx="82">
                  <c:v>1.0101164929491111</c:v>
                </c:pt>
                <c:pt idx="83">
                  <c:v>0.98452200303490134</c:v>
                </c:pt>
                <c:pt idx="84">
                  <c:v>0.99907521578298408</c:v>
                </c:pt>
                <c:pt idx="85">
                  <c:v>0.98364702252391234</c:v>
                </c:pt>
                <c:pt idx="86">
                  <c:v>0.98431618569636137</c:v>
                </c:pt>
                <c:pt idx="87">
                  <c:v>0.99713193116634791</c:v>
                </c:pt>
                <c:pt idx="88">
                  <c:v>0.95014381591562813</c:v>
                </c:pt>
                <c:pt idx="89">
                  <c:v>0.97376387487386473</c:v>
                </c:pt>
                <c:pt idx="90">
                  <c:v>0.98756476683937811</c:v>
                </c:pt>
                <c:pt idx="91">
                  <c:v>0.98426023084994751</c:v>
                </c:pt>
                <c:pt idx="92">
                  <c:v>1.0248756218905473</c:v>
                </c:pt>
                <c:pt idx="93">
                  <c:v>0.97538141470180317</c:v>
                </c:pt>
                <c:pt idx="94">
                  <c:v>0.99786704585851393</c:v>
                </c:pt>
                <c:pt idx="95">
                  <c:v>0.98468115425721403</c:v>
                </c:pt>
                <c:pt idx="96">
                  <c:v>0.98263386396526786</c:v>
                </c:pt>
                <c:pt idx="97">
                  <c:v>0.9874815905743739</c:v>
                </c:pt>
                <c:pt idx="98">
                  <c:v>0.99366144668158096</c:v>
                </c:pt>
                <c:pt idx="99">
                  <c:v>0.96660412757973746</c:v>
                </c:pt>
                <c:pt idx="100">
                  <c:v>0.96855590062111796</c:v>
                </c:pt>
                <c:pt idx="101">
                  <c:v>0.98036072144288577</c:v>
                </c:pt>
                <c:pt idx="102">
                  <c:v>0.96606704824202783</c:v>
                </c:pt>
                <c:pt idx="103">
                  <c:v>0.93779094371561567</c:v>
                </c:pt>
                <c:pt idx="104">
                  <c:v>0.97833935018050544</c:v>
                </c:pt>
                <c:pt idx="105">
                  <c:v>0.94787822878228778</c:v>
                </c:pt>
                <c:pt idx="106">
                  <c:v>0.954257907542579</c:v>
                </c:pt>
                <c:pt idx="107">
                  <c:v>0.97960224375318716</c:v>
                </c:pt>
                <c:pt idx="108">
                  <c:v>0.95158771473191051</c:v>
                </c:pt>
                <c:pt idx="109">
                  <c:v>0.97975929978118148</c:v>
                </c:pt>
                <c:pt idx="110">
                  <c:v>0.96984924623115576</c:v>
                </c:pt>
                <c:pt idx="111">
                  <c:v>0.98157743235463446</c:v>
                </c:pt>
                <c:pt idx="112">
                  <c:v>0.99589442815249274</c:v>
                </c:pt>
                <c:pt idx="113">
                  <c:v>0.9835100117785629</c:v>
                </c:pt>
                <c:pt idx="114">
                  <c:v>1.0089820359281436</c:v>
                </c:pt>
                <c:pt idx="115">
                  <c:v>0.98219584569732943</c:v>
                </c:pt>
              </c:numCache>
            </c:numRef>
          </c:yVal>
          <c:smooth val="0"/>
          <c:extLst xmlns:c16r2="http://schemas.microsoft.com/office/drawing/2015/06/chart">
            <c:ext xmlns:c16="http://schemas.microsoft.com/office/drawing/2014/chart" uri="{C3380CC4-5D6E-409C-BE32-E72D297353CC}">
              <c16:uniqueId val="{00000003-9F3F-4B9C-9DCA-7B44D51C395F}"/>
            </c:ext>
          </c:extLst>
        </c:ser>
        <c:ser>
          <c:idx val="4"/>
          <c:order val="4"/>
          <c:tx>
            <c:strRef>
              <c:f>'1900-2016'!$T$1</c:f>
              <c:strCache>
                <c:ptCount val="1"/>
                <c:pt idx="0">
                  <c:v>Intracranial lesions of vascular origin </c:v>
                </c:pt>
              </c:strCache>
            </c:strRef>
          </c:tx>
          <c:spPr>
            <a:ln w="19050" cap="rnd">
              <a:noFill/>
              <a:round/>
            </a:ln>
            <a:effectLst/>
          </c:spPr>
          <c:marker>
            <c:symbol val="circle"/>
            <c:size val="5"/>
            <c:spPr>
              <a:solidFill>
                <a:schemeClr val="accent5"/>
              </a:solidFill>
              <a:ln w="9525">
                <a:solidFill>
                  <a:schemeClr val="accent5"/>
                </a:solidFill>
              </a:ln>
              <a:effectLst/>
            </c:spPr>
          </c:marker>
          <c:xVal>
            <c:numRef>
              <c:f>'1900-2016'!$O$2:$O$118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'1900-2016'!$T$2:$T$118</c:f>
              <c:numCache>
                <c:formatCode>0.00</c:formatCode>
                <c:ptCount val="117"/>
                <c:pt idx="0">
                  <c:v>1</c:v>
                </c:pt>
                <c:pt idx="1">
                  <c:v>0.97193638914873715</c:v>
                </c:pt>
                <c:pt idx="2">
                  <c:v>1.0125120307988451</c:v>
                </c:pt>
                <c:pt idx="3">
                  <c:v>1.0323193916349809</c:v>
                </c:pt>
                <c:pt idx="4">
                  <c:v>0.97513812154696144</c:v>
                </c:pt>
                <c:pt idx="5">
                  <c:v>0.9310670443814919</c:v>
                </c:pt>
                <c:pt idx="6">
                  <c:v>1.0598377281947262</c:v>
                </c:pt>
                <c:pt idx="7">
                  <c:v>0.91483253588516744</c:v>
                </c:pt>
                <c:pt idx="8">
                  <c:v>0.9989539748953975</c:v>
                </c:pt>
                <c:pt idx="9">
                  <c:v>1.0031413612565445</c:v>
                </c:pt>
                <c:pt idx="10">
                  <c:v>0.95824634655532359</c:v>
                </c:pt>
                <c:pt idx="11">
                  <c:v>1.0010893246187365</c:v>
                </c:pt>
                <c:pt idx="12">
                  <c:v>0.99129488574537528</c:v>
                </c:pt>
                <c:pt idx="13">
                  <c:v>1.0274423710208562</c:v>
                </c:pt>
                <c:pt idx="14">
                  <c:v>1.0096153846153846</c:v>
                </c:pt>
                <c:pt idx="15">
                  <c:v>1.0021164021164022</c:v>
                </c:pt>
                <c:pt idx="16">
                  <c:v>1.0126715945089757</c:v>
                </c:pt>
                <c:pt idx="17">
                  <c:v>0.98018769551616258</c:v>
                </c:pt>
                <c:pt idx="18">
                  <c:v>0.95638297872340428</c:v>
                </c:pt>
                <c:pt idx="19">
                  <c:v>1.0344827586206895</c:v>
                </c:pt>
                <c:pt idx="20">
                  <c:v>0.95913978494623664</c:v>
                </c:pt>
                <c:pt idx="21">
                  <c:v>1.0325112107623318</c:v>
                </c:pt>
                <c:pt idx="22">
                  <c:v>1.0390879478827362</c:v>
                </c:pt>
                <c:pt idx="23">
                  <c:v>1.0156739811912225</c:v>
                </c:pt>
                <c:pt idx="24">
                  <c:v>0.92078189300411517</c:v>
                </c:pt>
                <c:pt idx="25">
                  <c:v>1.0201117318435753</c:v>
                </c:pt>
                <c:pt idx="26">
                  <c:v>0.96495071193866366</c:v>
                </c:pt>
                <c:pt idx="27">
                  <c:v>1.0442678774120318</c:v>
                </c:pt>
                <c:pt idx="28">
                  <c:v>0.9869565217391304</c:v>
                </c:pt>
                <c:pt idx="29">
                  <c:v>0.98017621145374456</c:v>
                </c:pt>
                <c:pt idx="30">
                  <c:v>0.97528089887640446</c:v>
                </c:pt>
                <c:pt idx="31">
                  <c:v>1.0080645161290323</c:v>
                </c:pt>
                <c:pt idx="32">
                  <c:v>0.96114285714285708</c:v>
                </c:pt>
                <c:pt idx="33">
                  <c:v>1.0166468489892986</c:v>
                </c:pt>
                <c:pt idx="34">
                  <c:v>1.0023391812865496</c:v>
                </c:pt>
                <c:pt idx="35">
                  <c:v>1.0618436406067677</c:v>
                </c:pt>
                <c:pt idx="36">
                  <c:v>0.9527472527472528</c:v>
                </c:pt>
                <c:pt idx="37">
                  <c:v>0.99077277970011535</c:v>
                </c:pt>
                <c:pt idx="38">
                  <c:v>1.0221187427240976</c:v>
                </c:pt>
                <c:pt idx="39">
                  <c:v>1.0353075170842825</c:v>
                </c:pt>
                <c:pt idx="40">
                  <c:v>0.98019801980198007</c:v>
                </c:pt>
                <c:pt idx="41">
                  <c:v>1.0112233445566778</c:v>
                </c:pt>
                <c:pt idx="42">
                  <c:v>1.0521642619311875</c:v>
                </c:pt>
                <c:pt idx="43">
                  <c:v>0.98628691983122363</c:v>
                </c:pt>
                <c:pt idx="44">
                  <c:v>1.0427807486631016</c:v>
                </c:pt>
                <c:pt idx="45">
                  <c:v>0.92</c:v>
                </c:pt>
                <c:pt idx="46">
                  <c:v>1.0189520624303234</c:v>
                </c:pt>
                <c:pt idx="47">
                  <c:v>0.98140043763676144</c:v>
                </c:pt>
                <c:pt idx="48">
                  <c:v>1.124860646599777</c:v>
                </c:pt>
                <c:pt idx="49">
                  <c:v>1.0307234886025767</c:v>
                </c:pt>
                <c:pt idx="50">
                  <c:v>1.0259615384615386</c:v>
                </c:pt>
                <c:pt idx="51">
                  <c:v>1.000937207122774</c:v>
                </c:pt>
                <c:pt idx="52">
                  <c:v>1.0046816479400749</c:v>
                </c:pt>
                <c:pt idx="53">
                  <c:v>0.97017707362534944</c:v>
                </c:pt>
                <c:pt idx="54">
                  <c:v>1.0182516810758886</c:v>
                </c:pt>
                <c:pt idx="55">
                  <c:v>1.0028301886792452</c:v>
                </c:pt>
                <c:pt idx="56">
                  <c:v>1.0366886171213547</c:v>
                </c:pt>
                <c:pt idx="57">
                  <c:v>0.999092558983666</c:v>
                </c:pt>
                <c:pt idx="58">
                  <c:v>0.98455949137148058</c:v>
                </c:pt>
                <c:pt idx="59">
                  <c:v>0.99630996309963094</c:v>
                </c:pt>
                <c:pt idx="60">
                  <c:v>0.98425925925925928</c:v>
                </c:pt>
                <c:pt idx="61">
                  <c:v>1</c:v>
                </c:pt>
                <c:pt idx="62">
                  <c:v>1.0037629350893698</c:v>
                </c:pt>
                <c:pt idx="63">
                  <c:v>0.97188378631677597</c:v>
                </c:pt>
                <c:pt idx="64">
                  <c:v>1.0019286403085825</c:v>
                </c:pt>
                <c:pt idx="65">
                  <c:v>1.0076997112608277</c:v>
                </c:pt>
                <c:pt idx="66">
                  <c:v>0.97803247373447955</c:v>
                </c:pt>
                <c:pt idx="67">
                  <c:v>1.03515625</c:v>
                </c:pt>
                <c:pt idx="68">
                  <c:v>0.97075471698113214</c:v>
                </c:pt>
                <c:pt idx="69">
                  <c:v>0.9902818270165209</c:v>
                </c:pt>
                <c:pt idx="70">
                  <c:v>0.99214916584887136</c:v>
                </c:pt>
                <c:pt idx="71">
                  <c:v>1.0079129574678538</c:v>
                </c:pt>
                <c:pt idx="72">
                  <c:v>0.99509322865554461</c:v>
                </c:pt>
                <c:pt idx="73">
                  <c:v>0.95857988165680474</c:v>
                </c:pt>
                <c:pt idx="74">
                  <c:v>0.92695473251028793</c:v>
                </c:pt>
                <c:pt idx="75">
                  <c:v>0.96226415094339635</c:v>
                </c:pt>
                <c:pt idx="76">
                  <c:v>0.95501730103806226</c:v>
                </c:pt>
                <c:pt idx="77">
                  <c:v>0.95531400966183566</c:v>
                </c:pt>
                <c:pt idx="78">
                  <c:v>0.95448798988622008</c:v>
                </c:pt>
                <c:pt idx="79">
                  <c:v>0.99470198675496679</c:v>
                </c:pt>
                <c:pt idx="80">
                  <c:v>0.94940079893475371</c:v>
                </c:pt>
                <c:pt idx="81">
                  <c:v>0.95511921458625526</c:v>
                </c:pt>
                <c:pt idx="82">
                  <c:v>0.97797356828193838</c:v>
                </c:pt>
                <c:pt idx="83">
                  <c:v>0.98198198198198217</c:v>
                </c:pt>
                <c:pt idx="84">
                  <c:v>0.98318042813455642</c:v>
                </c:pt>
                <c:pt idx="85">
                  <c:v>0.96889580093312599</c:v>
                </c:pt>
                <c:pt idx="86">
                  <c:v>0.99197431781701439</c:v>
                </c:pt>
                <c:pt idx="87">
                  <c:v>0.99676375404530748</c:v>
                </c:pt>
                <c:pt idx="88">
                  <c:v>0.95779220779220775</c:v>
                </c:pt>
                <c:pt idx="89">
                  <c:v>0.98135593220338979</c:v>
                </c:pt>
                <c:pt idx="90">
                  <c:v>0.98272884283246975</c:v>
                </c:pt>
                <c:pt idx="91">
                  <c:v>0.99121265377855883</c:v>
                </c:pt>
                <c:pt idx="92">
                  <c:v>1.0319148936170213</c:v>
                </c:pt>
                <c:pt idx="93">
                  <c:v>1.0120274914089347</c:v>
                </c:pt>
                <c:pt idx="94">
                  <c:v>1.0203735144312394</c:v>
                </c:pt>
                <c:pt idx="95">
                  <c:v>1.0033277870216306</c:v>
                </c:pt>
                <c:pt idx="96">
                  <c:v>0.99004975124378114</c:v>
                </c:pt>
                <c:pt idx="97">
                  <c:v>0.98157453936348404</c:v>
                </c:pt>
                <c:pt idx="98">
                  <c:v>1.0511945392491469</c:v>
                </c:pt>
                <c:pt idx="99">
                  <c:v>0.98863636363636354</c:v>
                </c:pt>
                <c:pt idx="100">
                  <c:v>0.95894909688013141</c:v>
                </c:pt>
                <c:pt idx="101">
                  <c:v>0.97945205479452058</c:v>
                </c:pt>
                <c:pt idx="102">
                  <c:v>0.95454545454545447</c:v>
                </c:pt>
                <c:pt idx="103">
                  <c:v>0.93772893772893773</c:v>
                </c:pt>
                <c:pt idx="104">
                  <c:v>0.9375</c:v>
                </c:pt>
                <c:pt idx="105">
                  <c:v>0.93333333333333324</c:v>
                </c:pt>
                <c:pt idx="106">
                  <c:v>0.9709821428571429</c:v>
                </c:pt>
                <c:pt idx="107">
                  <c:v>1.0275862068965518</c:v>
                </c:pt>
                <c:pt idx="108">
                  <c:v>0.95525727069351229</c:v>
                </c:pt>
                <c:pt idx="109">
                  <c:v>0.98829039812646369</c:v>
                </c:pt>
                <c:pt idx="110">
                  <c:v>1.0071090047393365</c:v>
                </c:pt>
                <c:pt idx="111">
                  <c:v>0.97647058823529409</c:v>
                </c:pt>
                <c:pt idx="112">
                  <c:v>1.0144578313253012</c:v>
                </c:pt>
                <c:pt idx="113">
                  <c:v>0.96199524940617576</c:v>
                </c:pt>
                <c:pt idx="114">
                  <c:v>1.0666666666666667</c:v>
                </c:pt>
                <c:pt idx="115">
                  <c:v>1.0972222222222221</c:v>
                </c:pt>
              </c:numCache>
            </c:numRef>
          </c:yVal>
          <c:smooth val="0"/>
          <c:extLst xmlns:c16r2="http://schemas.microsoft.com/office/drawing/2015/06/chart">
            <c:ext xmlns:c16="http://schemas.microsoft.com/office/drawing/2014/chart" uri="{C3380CC4-5D6E-409C-BE32-E72D297353CC}">
              <c16:uniqueId val="{00000004-9F3F-4B9C-9DCA-7B44D51C395F}"/>
            </c:ext>
          </c:extLst>
        </c:ser>
        <c:ser>
          <c:idx val="5"/>
          <c:order val="5"/>
          <c:tx>
            <c:strRef>
              <c:f>'1900-2016'!$U$1</c:f>
              <c:strCache>
                <c:ptCount val="1"/>
                <c:pt idx="0">
                  <c:v>Nephritis (all forms) </c:v>
                </c:pt>
              </c:strCache>
            </c:strRef>
          </c:tx>
          <c:spPr>
            <a:ln w="19050" cap="rnd">
              <a:noFill/>
              <a:round/>
            </a:ln>
            <a:effectLst/>
          </c:spPr>
          <c:marker>
            <c:symbol val="circle"/>
            <c:size val="5"/>
            <c:spPr>
              <a:solidFill>
                <a:schemeClr val="accent6"/>
              </a:solidFill>
              <a:ln w="9525">
                <a:solidFill>
                  <a:schemeClr val="accent6"/>
                </a:solidFill>
              </a:ln>
              <a:effectLst/>
            </c:spPr>
          </c:marker>
          <c:xVal>
            <c:numRef>
              <c:f>'1900-2016'!$O$2:$O$118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'1900-2016'!$U$2:$U$118</c:f>
              <c:numCache>
                <c:formatCode>0.00</c:formatCode>
                <c:ptCount val="117"/>
                <c:pt idx="0">
                  <c:v>1.0146726862302484</c:v>
                </c:pt>
                <c:pt idx="1">
                  <c:v>1.007786429365962</c:v>
                </c:pt>
                <c:pt idx="2">
                  <c:v>1.0629139072847682</c:v>
                </c:pt>
                <c:pt idx="3">
                  <c:v>1.0633437175493252</c:v>
                </c:pt>
                <c:pt idx="4">
                  <c:v>0.98828125</c:v>
                </c:pt>
                <c:pt idx="5">
                  <c:v>0.9476284584980238</c:v>
                </c:pt>
                <c:pt idx="6">
                  <c:v>1.0521376433785192</c:v>
                </c:pt>
                <c:pt idx="7">
                  <c:v>0.90188305252725465</c:v>
                </c:pt>
                <c:pt idx="8">
                  <c:v>1.0164835164835164</c:v>
                </c:pt>
                <c:pt idx="9">
                  <c:v>1.0248648648648648</c:v>
                </c:pt>
                <c:pt idx="10">
                  <c:v>0.99367088607594944</c:v>
                </c:pt>
                <c:pt idx="11">
                  <c:v>1.0583864118895967</c:v>
                </c:pt>
                <c:pt idx="12">
                  <c:v>1</c:v>
                </c:pt>
                <c:pt idx="13">
                  <c:v>0.99498495486459382</c:v>
                </c:pt>
                <c:pt idx="14">
                  <c:v>1.0231854838709677</c:v>
                </c:pt>
                <c:pt idx="15">
                  <c:v>1.0157635467980295</c:v>
                </c:pt>
                <c:pt idx="16">
                  <c:v>1.0174587778855482</c:v>
                </c:pt>
                <c:pt idx="17">
                  <c:v>0.92850333651096284</c:v>
                </c:pt>
                <c:pt idx="18">
                  <c:v>0.90554414784394244</c:v>
                </c:pt>
                <c:pt idx="19">
                  <c:v>1.0068027210884354</c:v>
                </c:pt>
                <c:pt idx="20">
                  <c:v>0.94932432432432434</c:v>
                </c:pt>
                <c:pt idx="21">
                  <c:v>1.040332147093713</c:v>
                </c:pt>
                <c:pt idx="22">
                  <c:v>1.0148232611174457</c:v>
                </c:pt>
                <c:pt idx="23">
                  <c:v>0.98651685393258426</c:v>
                </c:pt>
                <c:pt idx="24">
                  <c:v>1.0820045558086562</c:v>
                </c:pt>
                <c:pt idx="25">
                  <c:v>1.0242105263157895</c:v>
                </c:pt>
                <c:pt idx="26">
                  <c:v>0.94244604316546765</c:v>
                </c:pt>
                <c:pt idx="27">
                  <c:v>1.034896401308615</c:v>
                </c:pt>
                <c:pt idx="28">
                  <c:v>0.95995785036880921</c:v>
                </c:pt>
                <c:pt idx="29">
                  <c:v>0.99890230515916578</c:v>
                </c:pt>
                <c:pt idx="30">
                  <c:v>0.96043956043956047</c:v>
                </c:pt>
                <c:pt idx="31">
                  <c:v>1</c:v>
                </c:pt>
                <c:pt idx="32">
                  <c:v>0.94965675057208232</c:v>
                </c:pt>
                <c:pt idx="33">
                  <c:v>1.0156626506024096</c:v>
                </c:pt>
                <c:pt idx="34">
                  <c:v>0.96441281138790036</c:v>
                </c:pt>
                <c:pt idx="35">
                  <c:v>1.0270602706027061</c:v>
                </c:pt>
                <c:pt idx="36">
                  <c:v>0.95688622754491026</c:v>
                </c:pt>
                <c:pt idx="37">
                  <c:v>0.96871088861076349</c:v>
                </c:pt>
                <c:pt idx="38">
                  <c:v>1.0710594315245479</c:v>
                </c:pt>
                <c:pt idx="39">
                  <c:v>0.98311218335343786</c:v>
                </c:pt>
                <c:pt idx="40">
                  <c:v>0.92147239263803671</c:v>
                </c:pt>
                <c:pt idx="41">
                  <c:v>0.96404793608521988</c:v>
                </c:pt>
                <c:pt idx="42">
                  <c:v>1.020718232044199</c:v>
                </c:pt>
                <c:pt idx="43">
                  <c:v>0.93369418132611626</c:v>
                </c:pt>
                <c:pt idx="44">
                  <c:v>0.96376811594202894</c:v>
                </c:pt>
                <c:pt idx="45">
                  <c:v>0.87669172932330819</c:v>
                </c:pt>
                <c:pt idx="46">
                  <c:v>0.96054888507718705</c:v>
                </c:pt>
                <c:pt idx="47">
                  <c:v>0.9464285714285714</c:v>
                </c:pt>
                <c:pt idx="48">
                  <c:v>0.32830188679245281</c:v>
                </c:pt>
                <c:pt idx="49">
                  <c:v>0.94252873563218387</c:v>
                </c:pt>
                <c:pt idx="50">
                  <c:v>0.89634146341463417</c:v>
                </c:pt>
                <c:pt idx="51">
                  <c:v>0.90476190476190488</c:v>
                </c:pt>
                <c:pt idx="52">
                  <c:v>0</c:v>
                </c:pt>
                <c:pt idx="53">
                  <c:v>1</c:v>
                </c:pt>
                <c:pt idx="54">
                  <c:v>0</c:v>
                </c:pt>
                <c:pt idx="55">
                  <c:v>1</c:v>
                </c:pt>
                <c:pt idx="56">
                  <c:v>1</c:v>
                </c:pt>
                <c:pt idx="57">
                  <c:v>1</c:v>
                </c:pt>
                <c:pt idx="58">
                  <c:v>1</c:v>
                </c:pt>
                <c:pt idx="59">
                  <c:v>0.95714285714285718</c:v>
                </c:pt>
                <c:pt idx="60">
                  <c:v>0.91044776119402981</c:v>
                </c:pt>
                <c:pt idx="61">
                  <c:v>1</c:v>
                </c:pt>
                <c:pt idx="62">
                  <c:v>0.98360655737704927</c:v>
                </c:pt>
                <c:pt idx="63">
                  <c:v>0.96666666666666667</c:v>
                </c:pt>
                <c:pt idx="64">
                  <c:v>0.94827586206896552</c:v>
                </c:pt>
                <c:pt idx="65">
                  <c:v>0.96363636363636362</c:v>
                </c:pt>
                <c:pt idx="66">
                  <c:v>0.94339622641509435</c:v>
                </c:pt>
                <c:pt idx="67">
                  <c:v>0.94000000000000006</c:v>
                </c:pt>
                <c:pt idx="68">
                  <c:v>1</c:v>
                </c:pt>
                <c:pt idx="69">
                  <c:v>0</c:v>
                </c:pt>
                <c:pt idx="70">
                  <c:v>1</c:v>
                </c:pt>
                <c:pt idx="71">
                  <c:v>1</c:v>
                </c:pt>
                <c:pt idx="72">
                  <c:v>1</c:v>
                </c:pt>
                <c:pt idx="73">
                  <c:v>1</c:v>
                </c:pt>
                <c:pt idx="74">
                  <c:v>1</c:v>
                </c:pt>
                <c:pt idx="75">
                  <c:v>1</c:v>
                </c:pt>
                <c:pt idx="76">
                  <c:v>1</c:v>
                </c:pt>
                <c:pt idx="77">
                  <c:v>1</c:v>
                </c:pt>
                <c:pt idx="78">
                  <c:v>1</c:v>
                </c:pt>
                <c:pt idx="79">
                  <c:v>1.0571428571428572</c:v>
                </c:pt>
                <c:pt idx="80">
                  <c:v>1.0135135135135134</c:v>
                </c:pt>
                <c:pt idx="81">
                  <c:v>1.04</c:v>
                </c:pt>
                <c:pt idx="82">
                  <c:v>1.0384615384615385</c:v>
                </c:pt>
                <c:pt idx="83">
                  <c:v>1.0493827160493827</c:v>
                </c:pt>
                <c:pt idx="84">
                  <c:v>1.0588235294117647</c:v>
                </c:pt>
                <c:pt idx="85">
                  <c:v>1.0111111111111111</c:v>
                </c:pt>
                <c:pt idx="86">
                  <c:v>1</c:v>
                </c:pt>
                <c:pt idx="87">
                  <c:v>1.0109890109890109</c:v>
                </c:pt>
                <c:pt idx="88">
                  <c:v>0.93478260869565222</c:v>
                </c:pt>
                <c:pt idx="89">
                  <c:v>0.9651162790697676</c:v>
                </c:pt>
                <c:pt idx="90">
                  <c:v>0</c:v>
                </c:pt>
                <c:pt idx="91">
                  <c:v>1</c:v>
                </c:pt>
                <c:pt idx="92">
                  <c:v>1</c:v>
                </c:pt>
                <c:pt idx="93">
                  <c:v>1</c:v>
                </c:pt>
                <c:pt idx="94">
                  <c:v>1</c:v>
                </c:pt>
                <c:pt idx="95">
                  <c:v>1</c:v>
                </c:pt>
                <c:pt idx="96">
                  <c:v>1</c:v>
                </c:pt>
                <c:pt idx="97">
                  <c:v>1.0210526315789472</c:v>
                </c:pt>
                <c:pt idx="98">
                  <c:v>1.3402061855670104</c:v>
                </c:pt>
                <c:pt idx="99">
                  <c:v>1.0384615384615385</c:v>
                </c:pt>
                <c:pt idx="100">
                  <c:v>1.0444444444444445</c:v>
                </c:pt>
                <c:pt idx="101">
                  <c:v>1.021276595744681</c:v>
                </c:pt>
                <c:pt idx="102">
                  <c:v>1.0208333333333333</c:v>
                </c:pt>
                <c:pt idx="103">
                  <c:v>0.98639455782312935</c:v>
                </c:pt>
                <c:pt idx="104">
                  <c:v>1.0137931034482759</c:v>
                </c:pt>
                <c:pt idx="105">
                  <c:v>1.0068027210884354</c:v>
                </c:pt>
                <c:pt idx="106">
                  <c:v>1.0067567567567568</c:v>
                </c:pt>
                <c:pt idx="107">
                  <c:v>1.0134228187919463</c:v>
                </c:pt>
                <c:pt idx="108">
                  <c:v>1</c:v>
                </c:pt>
                <c:pt idx="109">
                  <c:v>1</c:v>
                </c:pt>
                <c:pt idx="110">
                  <c:v>0.88741721854304645</c:v>
                </c:pt>
                <c:pt idx="111">
                  <c:v>0.9776119402985074</c:v>
                </c:pt>
                <c:pt idx="112">
                  <c:v>1.0076335877862594</c:v>
                </c:pt>
                <c:pt idx="113">
                  <c:v>1</c:v>
                </c:pt>
                <c:pt idx="114">
                  <c:v>1.0151515151515151</c:v>
                </c:pt>
                <c:pt idx="115">
                  <c:v>1.0074626865671641</c:v>
                </c:pt>
              </c:numCache>
            </c:numRef>
          </c:yVal>
          <c:smooth val="0"/>
          <c:extLst xmlns:c16r2="http://schemas.microsoft.com/office/drawing/2015/06/chart">
            <c:ext xmlns:c16="http://schemas.microsoft.com/office/drawing/2014/chart" uri="{C3380CC4-5D6E-409C-BE32-E72D297353CC}">
              <c16:uniqueId val="{00000005-9F3F-4B9C-9DCA-7B44D51C395F}"/>
            </c:ext>
          </c:extLst>
        </c:ser>
        <c:ser>
          <c:idx val="6"/>
          <c:order val="6"/>
          <c:tx>
            <c:strRef>
              <c:f>'1900-2016'!$V$1</c:f>
              <c:strCache>
                <c:ptCount val="1"/>
                <c:pt idx="0">
                  <c:v>Pneumonia (all forms) and influenza</c:v>
                </c:pt>
              </c:strCache>
            </c:strRef>
          </c:tx>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'1900-2016'!$O$2:$O$118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'1900-2016'!$V$2:$V$118</c:f>
              <c:numCache>
                <c:formatCode>0.00</c:formatCode>
                <c:ptCount val="117"/>
                <c:pt idx="0">
                  <c:v>0.97527200791295743</c:v>
                </c:pt>
                <c:pt idx="1">
                  <c:v>0.81795131845841795</c:v>
                </c:pt>
                <c:pt idx="2">
                  <c:v>1.0495970241785493</c:v>
                </c:pt>
                <c:pt idx="3">
                  <c:v>1.134672179562906</c:v>
                </c:pt>
                <c:pt idx="4">
                  <c:v>0.88131181676210313</c:v>
                </c:pt>
                <c:pt idx="5">
                  <c:v>0.92321323095097463</c:v>
                </c:pt>
                <c:pt idx="6">
                  <c:v>1.1516314779270633</c:v>
                </c:pt>
                <c:pt idx="7">
                  <c:v>0.83833333333333337</c:v>
                </c:pt>
                <c:pt idx="8">
                  <c:v>0.98144466534128549</c:v>
                </c:pt>
                <c:pt idx="9">
                  <c:v>1.0526671168129642</c:v>
                </c:pt>
                <c:pt idx="10">
                  <c:v>0.93264913406029504</c:v>
                </c:pt>
                <c:pt idx="11">
                  <c:v>0.95185694635488305</c:v>
                </c:pt>
                <c:pt idx="12">
                  <c:v>1.0173410404624277</c:v>
                </c:pt>
                <c:pt idx="13">
                  <c:v>0.94034090909090906</c:v>
                </c:pt>
                <c:pt idx="14">
                  <c:v>1.101963746223565</c:v>
                </c:pt>
                <c:pt idx="15">
                  <c:v>1.1192597669636737</c:v>
                </c:pt>
                <c:pt idx="16">
                  <c:v>1.0073484384568279</c:v>
                </c:pt>
                <c:pt idx="17">
                  <c:v>3.5775075987841944</c:v>
                </c:pt>
                <c:pt idx="18">
                  <c:v>0.37892948173322005</c:v>
                </c:pt>
                <c:pt idx="19">
                  <c:v>0.92959641255605385</c:v>
                </c:pt>
                <c:pt idx="20">
                  <c:v>0.47612156295224312</c:v>
                </c:pt>
                <c:pt idx="21">
                  <c:v>1.3404255319148937</c:v>
                </c:pt>
                <c:pt idx="22">
                  <c:v>1.1466364323507179</c:v>
                </c:pt>
                <c:pt idx="23">
                  <c:v>0.75939353988134484</c:v>
                </c:pt>
                <c:pt idx="24">
                  <c:v>1.0564236111111112</c:v>
                </c:pt>
                <c:pt idx="25">
                  <c:v>1.1643385373870172</c:v>
                </c:pt>
                <c:pt idx="26">
                  <c:v>0.72124206069160202</c:v>
                </c:pt>
                <c:pt idx="27">
                  <c:v>1.3943248532289627</c:v>
                </c:pt>
                <c:pt idx="28">
                  <c:v>1.0280701754385966</c:v>
                </c:pt>
                <c:pt idx="29">
                  <c:v>0.69965870307167233</c:v>
                </c:pt>
                <c:pt idx="30">
                  <c:v>1.0487804878048781</c:v>
                </c:pt>
                <c:pt idx="31">
                  <c:v>0.99813953488372087</c:v>
                </c:pt>
                <c:pt idx="32">
                  <c:v>0.891891891891892</c:v>
                </c:pt>
                <c:pt idx="33">
                  <c:v>1.0125391849529781</c:v>
                </c:pt>
                <c:pt idx="34">
                  <c:v>1.0753353973168214</c:v>
                </c:pt>
                <c:pt idx="35">
                  <c:v>1.147792706333973</c:v>
                </c:pt>
                <c:pt idx="36">
                  <c:v>0.96070234113712383</c:v>
                </c:pt>
                <c:pt idx="37">
                  <c:v>0.69973890339425593</c:v>
                </c:pt>
                <c:pt idx="38">
                  <c:v>0.94154228855721389</c:v>
                </c:pt>
                <c:pt idx="39">
                  <c:v>0.92866578599735794</c:v>
                </c:pt>
                <c:pt idx="40">
                  <c:v>0.90753911806543386</c:v>
                </c:pt>
                <c:pt idx="41">
                  <c:v>0.87304075235109724</c:v>
                </c:pt>
                <c:pt idx="42">
                  <c:v>1.2046678635547574</c:v>
                </c:pt>
                <c:pt idx="43">
                  <c:v>0.91803278688524603</c:v>
                </c:pt>
                <c:pt idx="44">
                  <c:v>0.83766233766233766</c:v>
                </c:pt>
                <c:pt idx="45">
                  <c:v>0.86240310077519378</c:v>
                </c:pt>
                <c:pt idx="46">
                  <c:v>0.96853932584269664</c:v>
                </c:pt>
                <c:pt idx="47">
                  <c:v>0.89791183294663579</c:v>
                </c:pt>
                <c:pt idx="48">
                  <c:v>0.77519379844961234</c:v>
                </c:pt>
                <c:pt idx="49">
                  <c:v>1.0433333333333334</c:v>
                </c:pt>
                <c:pt idx="50">
                  <c:v>1.0031948881789137</c:v>
                </c:pt>
                <c:pt idx="51">
                  <c:v>0.94585987261146498</c:v>
                </c:pt>
                <c:pt idx="52">
                  <c:v>1.1111111111111112</c:v>
                </c:pt>
                <c:pt idx="53">
                  <c:v>0.76969696969696966</c:v>
                </c:pt>
                <c:pt idx="54">
                  <c:v>1.0669291338582678</c:v>
                </c:pt>
                <c:pt idx="55">
                  <c:v>1.0405904059040589</c:v>
                </c:pt>
                <c:pt idx="56">
                  <c:v>1.2695035460992907</c:v>
                </c:pt>
                <c:pt idx="57">
                  <c:v>0.92458100558659229</c:v>
                </c:pt>
                <c:pt idx="58">
                  <c:v>0.94259818731117817</c:v>
                </c:pt>
                <c:pt idx="59">
                  <c:v>1.1955128205128205</c:v>
                </c:pt>
                <c:pt idx="60">
                  <c:v>0.86595174262734587</c:v>
                </c:pt>
                <c:pt idx="61">
                  <c:v>1</c:v>
                </c:pt>
                <c:pt idx="62">
                  <c:v>1.1609907120743035</c:v>
                </c:pt>
                <c:pt idx="63">
                  <c:v>0.82933333333333337</c:v>
                </c:pt>
                <c:pt idx="64">
                  <c:v>1.0289389067524115</c:v>
                </c:pt>
                <c:pt idx="65">
                  <c:v>1.015625</c:v>
                </c:pt>
                <c:pt idx="66">
                  <c:v>0.88615384615384618</c:v>
                </c:pt>
                <c:pt idx="67">
                  <c:v>1.28125</c:v>
                </c:pt>
                <c:pt idx="68">
                  <c:v>0.91869918699186992</c:v>
                </c:pt>
                <c:pt idx="69">
                  <c:v>0.91150442477876104</c:v>
                </c:pt>
                <c:pt idx="70">
                  <c:v>0.8964401294498382</c:v>
                </c:pt>
                <c:pt idx="71">
                  <c:v>1.0794223826714802</c:v>
                </c:pt>
                <c:pt idx="72">
                  <c:v>0.98996655518394661</c:v>
                </c:pt>
                <c:pt idx="73">
                  <c:v>0.8682432432432432</c:v>
                </c:pt>
                <c:pt idx="74">
                  <c:v>1.0038910505836576</c:v>
                </c:pt>
                <c:pt idx="75">
                  <c:v>1.1007751937984496</c:v>
                </c:pt>
                <c:pt idx="76">
                  <c:v>0.82042253521126762</c:v>
                </c:pt>
                <c:pt idx="77">
                  <c:v>1.1287553648068669</c:v>
                </c:pt>
                <c:pt idx="78">
                  <c:v>0.76425855513307983</c:v>
                </c:pt>
                <c:pt idx="79">
                  <c:v>1.1990049751243781</c:v>
                </c:pt>
                <c:pt idx="80">
                  <c:v>0.97095435684647291</c:v>
                </c:pt>
                <c:pt idx="81">
                  <c:v>0.90170940170940184</c:v>
                </c:pt>
                <c:pt idx="82">
                  <c:v>1.1327014218009477</c:v>
                </c:pt>
                <c:pt idx="83">
                  <c:v>1.0460251046025104</c:v>
                </c:pt>
                <c:pt idx="84">
                  <c:v>1.1359999999999999</c:v>
                </c:pt>
                <c:pt idx="85">
                  <c:v>1.0246478873239437</c:v>
                </c:pt>
                <c:pt idx="86">
                  <c:v>0.98281786941580751</c:v>
                </c:pt>
                <c:pt idx="87">
                  <c:v>1.1118881118881119</c:v>
                </c:pt>
                <c:pt idx="88">
                  <c:v>0.97484276729559749</c:v>
                </c:pt>
                <c:pt idx="89">
                  <c:v>1.032258064516129</c:v>
                </c:pt>
                <c:pt idx="90">
                  <c:v>0.96562499999999996</c:v>
                </c:pt>
                <c:pt idx="91">
                  <c:v>0.96116504854368934</c:v>
                </c:pt>
                <c:pt idx="92">
                  <c:v>1.0808080808080809</c:v>
                </c:pt>
                <c:pt idx="93">
                  <c:v>0.97507788161993769</c:v>
                </c:pt>
                <c:pt idx="94">
                  <c:v>1.0095846645367412</c:v>
                </c:pt>
                <c:pt idx="95">
                  <c:v>1</c:v>
                </c:pt>
                <c:pt idx="96">
                  <c:v>1.0221518987341771</c:v>
                </c:pt>
                <c:pt idx="97">
                  <c:v>1.0526315789473686</c:v>
                </c:pt>
                <c:pt idx="98">
                  <c:v>0.69117647058823528</c:v>
                </c:pt>
                <c:pt idx="99">
                  <c:v>1.0085106382978724</c:v>
                </c:pt>
                <c:pt idx="100">
                  <c:v>0.93670886075949367</c:v>
                </c:pt>
                <c:pt idx="101">
                  <c:v>1.045045045045045</c:v>
                </c:pt>
                <c:pt idx="102">
                  <c:v>0.97413793103448287</c:v>
                </c:pt>
                <c:pt idx="103">
                  <c:v>1</c:v>
                </c:pt>
                <c:pt idx="104">
                  <c:v>1.0619469026548671</c:v>
                </c:pt>
                <c:pt idx="105">
                  <c:v>0.98333333333333339</c:v>
                </c:pt>
                <c:pt idx="106">
                  <c:v>0.96610169491525422</c:v>
                </c:pt>
                <c:pt idx="107">
                  <c:v>0.96491228070175439</c:v>
                </c:pt>
                <c:pt idx="108">
                  <c:v>0.95909090909090911</c:v>
                </c:pt>
                <c:pt idx="109">
                  <c:v>0.98578199052132698</c:v>
                </c:pt>
                <c:pt idx="110">
                  <c:v>1.0432692307692306</c:v>
                </c:pt>
                <c:pt idx="111">
                  <c:v>0.97695852534562211</c:v>
                </c:pt>
                <c:pt idx="112">
                  <c:v>1</c:v>
                </c:pt>
                <c:pt idx="113">
                  <c:v>0.98584905660377353</c:v>
                </c:pt>
                <c:pt idx="114">
                  <c:v>1.0191387559808613</c:v>
                </c:pt>
                <c:pt idx="115">
                  <c:v>0.9859154929577465</c:v>
                </c:pt>
              </c:numCache>
            </c:numRef>
          </c:yVal>
          <c:smooth val="0"/>
          <c:extLst xmlns:c16r2="http://schemas.microsoft.com/office/drawing/2015/06/chart">
            <c:ext xmlns:c16="http://schemas.microsoft.com/office/drawing/2014/chart" uri="{C3380CC4-5D6E-409C-BE32-E72D297353CC}">
              <c16:uniqueId val="{00000006-9F3F-4B9C-9DCA-7B44D51C395F}"/>
            </c:ext>
          </c:extLst>
        </c:ser>
        <c:ser>
          <c:idx val="7"/>
          <c:order val="7"/>
          <c:tx>
            <c:strRef>
              <c:f>'1900-2016'!$W$1</c:f>
              <c:strCache>
                <c:ptCount val="1"/>
                <c:pt idx="0">
                  <c:v>Diabetes mellitus -</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'1900-2016'!$O$2:$O$118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'1900-2016'!$W$2:$W$118</c:f>
              <c:numCache>
                <c:formatCode>0.00</c:formatCode>
                <c:ptCount val="1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c:v>
                </c:pt>
                <c:pt idx="23">
                  <c:v>1</c:v>
                </c:pt>
                <c:pt idx="24">
                  <c:v>1</c:v>
                </c:pt>
                <c:pt idx="25">
                  <c:v>1</c:v>
                </c:pt>
                <c:pt idx="26">
                  <c:v>1</c:v>
                </c:pt>
                <c:pt idx="27">
                  <c:v>1</c:v>
                </c:pt>
                <c:pt idx="28">
                  <c:v>1</c:v>
                </c:pt>
                <c:pt idx="29">
                  <c:v>1</c:v>
                </c:pt>
                <c:pt idx="30">
                  <c:v>1</c:v>
                </c:pt>
                <c:pt idx="31">
                  <c:v>1</c:v>
                </c:pt>
                <c:pt idx="32">
                  <c:v>0.97272727272727266</c:v>
                </c:pt>
                <c:pt idx="33">
                  <c:v>1.0373831775700935</c:v>
                </c:pt>
                <c:pt idx="34">
                  <c:v>1.0045045045045045</c:v>
                </c:pt>
                <c:pt idx="35">
                  <c:v>1.0627802690582959</c:v>
                </c:pt>
                <c:pt idx="36">
                  <c:v>1</c:v>
                </c:pt>
                <c:pt idx="37">
                  <c:v>1.0084388185654007</c:v>
                </c:pt>
                <c:pt idx="38">
                  <c:v>1.0669456066945606</c:v>
                </c:pt>
                <c:pt idx="39">
                  <c:v>1.0431372549019609</c:v>
                </c:pt>
                <c:pt idx="40">
                  <c:v>0.95488721804511267</c:v>
                </c:pt>
                <c:pt idx="41">
                  <c:v>1</c:v>
                </c:pt>
                <c:pt idx="42">
                  <c:v>1.0669291338582678</c:v>
                </c:pt>
                <c:pt idx="43">
                  <c:v>0.97047970479704793</c:v>
                </c:pt>
                <c:pt idx="44">
                  <c:v>0</c:v>
                </c:pt>
                <c:pt idx="45">
                  <c:v>1</c:v>
                </c:pt>
                <c:pt idx="46">
                  <c:v>1.0564516129032258</c:v>
                </c:pt>
                <c:pt idx="47">
                  <c:v>1.0076335877862594</c:v>
                </c:pt>
                <c:pt idx="48">
                  <c:v>0.64015151515151514</c:v>
                </c:pt>
                <c:pt idx="49">
                  <c:v>0.95857988165680474</c:v>
                </c:pt>
                <c:pt idx="50">
                  <c:v>1.0061728395061729</c:v>
                </c:pt>
                <c:pt idx="51">
                  <c:v>1.0061349693251533</c:v>
                </c:pt>
                <c:pt idx="52">
                  <c:v>0.99390243902439035</c:v>
                </c:pt>
                <c:pt idx="53">
                  <c:v>0.9570552147239263</c:v>
                </c:pt>
                <c:pt idx="54">
                  <c:v>0.99358974358974361</c:v>
                </c:pt>
                <c:pt idx="55">
                  <c:v>1.0129032258064516</c:v>
                </c:pt>
                <c:pt idx="56">
                  <c:v>1.0191082802547771</c:v>
                </c:pt>
                <c:pt idx="57">
                  <c:v>0.99375000000000002</c:v>
                </c:pt>
                <c:pt idx="58">
                  <c:v>1</c:v>
                </c:pt>
                <c:pt idx="59">
                  <c:v>1.050314465408805</c:v>
                </c:pt>
                <c:pt idx="60">
                  <c:v>1.005988023952096</c:v>
                </c:pt>
                <c:pt idx="61">
                  <c:v>1</c:v>
                </c:pt>
                <c:pt idx="62">
                  <c:v>1.0238095238095237</c:v>
                </c:pt>
                <c:pt idx="63">
                  <c:v>0.98255813953488369</c:v>
                </c:pt>
                <c:pt idx="64">
                  <c:v>1.0118343195266273</c:v>
                </c:pt>
                <c:pt idx="65">
                  <c:v>1.0350877192982455</c:v>
                </c:pt>
                <c:pt idx="66">
                  <c:v>1.0056497175141244</c:v>
                </c:pt>
                <c:pt idx="67">
                  <c:v>1.0786516853932584</c:v>
                </c:pt>
                <c:pt idx="68">
                  <c:v>0.99479166666666674</c:v>
                </c:pt>
                <c:pt idx="69">
                  <c:v>0.9895287958115182</c:v>
                </c:pt>
                <c:pt idx="70">
                  <c:v>0.97883597883597895</c:v>
                </c:pt>
                <c:pt idx="71">
                  <c:v>1</c:v>
                </c:pt>
                <c:pt idx="72">
                  <c:v>0.97837837837837849</c:v>
                </c:pt>
                <c:pt idx="73">
                  <c:v>0.96685082872928174</c:v>
                </c:pt>
                <c:pt idx="74">
                  <c:v>0.93714285714285706</c:v>
                </c:pt>
                <c:pt idx="75">
                  <c:v>0.9695121951219513</c:v>
                </c:pt>
                <c:pt idx="76">
                  <c:v>0.94339622641509435</c:v>
                </c:pt>
                <c:pt idx="77">
                  <c:v>1.0133333333333332</c:v>
                </c:pt>
                <c:pt idx="78">
                  <c:v>0.97368421052631593</c:v>
                </c:pt>
                <c:pt idx="79">
                  <c:v>1.0405405405405406</c:v>
                </c:pt>
                <c:pt idx="80">
                  <c:v>0.98051948051948046</c:v>
                </c:pt>
                <c:pt idx="81">
                  <c:v>0.98675496688741726</c:v>
                </c:pt>
                <c:pt idx="82">
                  <c:v>1.0402684563758389</c:v>
                </c:pt>
                <c:pt idx="83">
                  <c:v>0.98064516129032253</c:v>
                </c:pt>
                <c:pt idx="84">
                  <c:v>1.0197368421052633</c:v>
                </c:pt>
                <c:pt idx="85">
                  <c:v>1</c:v>
                </c:pt>
                <c:pt idx="86">
                  <c:v>1.0258064516129033</c:v>
                </c:pt>
                <c:pt idx="87">
                  <c:v>1.0377358490566038</c:v>
                </c:pt>
                <c:pt idx="88">
                  <c:v>1.1515151515151516</c:v>
                </c:pt>
                <c:pt idx="89">
                  <c:v>1.0105263157894737</c:v>
                </c:pt>
                <c:pt idx="90">
                  <c:v>1.0104166666666667</c:v>
                </c:pt>
                <c:pt idx="91">
                  <c:v>1.0103092783505156</c:v>
                </c:pt>
                <c:pt idx="92">
                  <c:v>1.0663265306122447</c:v>
                </c:pt>
                <c:pt idx="93">
                  <c:v>1.0430622009569379</c:v>
                </c:pt>
                <c:pt idx="94">
                  <c:v>1.036697247706422</c:v>
                </c:pt>
                <c:pt idx="95">
                  <c:v>1.0309734513274336</c:v>
                </c:pt>
                <c:pt idx="96">
                  <c:v>1.0042918454935621</c:v>
                </c:pt>
                <c:pt idx="97">
                  <c:v>1.0256410256410258</c:v>
                </c:pt>
                <c:pt idx="98">
                  <c:v>1.0416666666666667</c:v>
                </c:pt>
                <c:pt idx="99">
                  <c:v>1.004</c:v>
                </c:pt>
                <c:pt idx="100">
                  <c:v>1.0119521912350598</c:v>
                </c:pt>
                <c:pt idx="101">
                  <c:v>1.0078740157480317</c:v>
                </c:pt>
                <c:pt idx="102">
                  <c:v>0.99609375</c:v>
                </c:pt>
                <c:pt idx="103">
                  <c:v>0.97254901960784312</c:v>
                </c:pt>
                <c:pt idx="104">
                  <c:v>1.004032258064516</c:v>
                </c:pt>
                <c:pt idx="105">
                  <c:v>0.95180722891566272</c:v>
                </c:pt>
                <c:pt idx="106">
                  <c:v>1.0042194092827006</c:v>
                </c:pt>
                <c:pt idx="107">
                  <c:v>1.0840336134453781</c:v>
                </c:pt>
                <c:pt idx="108">
                  <c:v>0.93798449612403101</c:v>
                </c:pt>
                <c:pt idx="109">
                  <c:v>1.0371900826446281</c:v>
                </c:pt>
                <c:pt idx="110">
                  <c:v>0.98406374501992022</c:v>
                </c:pt>
                <c:pt idx="111">
                  <c:v>0.96356275303643735</c:v>
                </c:pt>
                <c:pt idx="112">
                  <c:v>0.98739495798319321</c:v>
                </c:pt>
                <c:pt idx="113">
                  <c:v>1.0808510638297872</c:v>
                </c:pt>
                <c:pt idx="114">
                  <c:v>1.1574803149606299</c:v>
                </c:pt>
                <c:pt idx="115">
                  <c:v>1.0306122448979593</c:v>
                </c:pt>
              </c:numCache>
            </c:numRef>
          </c:yVal>
          <c:smooth val="0"/>
          <c:extLst xmlns:c16r2="http://schemas.microsoft.com/office/drawing/2015/06/chart">
            <c:ext xmlns:c16="http://schemas.microsoft.com/office/drawing/2014/chart" uri="{C3380CC4-5D6E-409C-BE32-E72D297353CC}">
              <c16:uniqueId val="{00000007-9F3F-4B9C-9DCA-7B44D51C395F}"/>
            </c:ext>
          </c:extLst>
        </c:ser>
        <c:ser>
          <c:idx val="8"/>
          <c:order val="8"/>
          <c:tx>
            <c:strRef>
              <c:f>'1900-2016'!$X$1</c:f>
              <c:strCache>
                <c:ptCount val="1"/>
                <c:pt idx="0">
                  <c:v>Chronic obstructive pulmonary diseases and allied conditions                490–496</c:v>
                </c:pt>
              </c:strCache>
            </c:strRef>
          </c:tx>
          <c:spPr>
            <a:ln w="1905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'1900-2016'!$O$2:$O$118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'1900-2016'!$X$2:$X$118</c:f>
              <c:numCache>
                <c:formatCode>0.00</c:formatCode>
                <c:ptCount val="1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1.0364372469635628</c:v>
                </c:pt>
                <c:pt idx="81">
                  <c:v>1.0078125</c:v>
                </c:pt>
                <c:pt idx="82">
                  <c:v>1.0968992248062015</c:v>
                </c:pt>
                <c:pt idx="83">
                  <c:v>1.0353356890459364</c:v>
                </c:pt>
                <c:pt idx="84">
                  <c:v>1.0716723549488054</c:v>
                </c:pt>
                <c:pt idx="85">
                  <c:v>1.015923566878981</c:v>
                </c:pt>
                <c:pt idx="86">
                  <c:v>1.0125391849529781</c:v>
                </c:pt>
                <c:pt idx="87">
                  <c:v>1.0495356037151704</c:v>
                </c:pt>
                <c:pt idx="88">
                  <c:v>1.0088495575221241</c:v>
                </c:pt>
                <c:pt idx="89">
                  <c:v>1.0204678362573099</c:v>
                </c:pt>
                <c:pt idx="90">
                  <c:v>0</c:v>
                </c:pt>
                <c:pt idx="91">
                  <c:v>1</c:v>
                </c:pt>
                <c:pt idx="92">
                  <c:v>1</c:v>
                </c:pt>
                <c:pt idx="93">
                  <c:v>1</c:v>
                </c:pt>
                <c:pt idx="94">
                  <c:v>1.0051282051282051</c:v>
                </c:pt>
                <c:pt idx="95">
                  <c:v>1.0204081632653061</c:v>
                </c:pt>
                <c:pt idx="96">
                  <c:v>1.0175000000000001</c:v>
                </c:pt>
                <c:pt idx="97">
                  <c:v>1.0245700245700247</c:v>
                </c:pt>
                <c:pt idx="98">
                  <c:v>1.0887290167865706</c:v>
                </c:pt>
                <c:pt idx="99">
                  <c:v>0.97356828193832612</c:v>
                </c:pt>
                <c:pt idx="100">
                  <c:v>0.99321266968325783</c:v>
                </c:pt>
                <c:pt idx="101">
                  <c:v>1</c:v>
                </c:pt>
                <c:pt idx="102">
                  <c:v>0.99544419134396367</c:v>
                </c:pt>
                <c:pt idx="103">
                  <c:v>0.95194508009153311</c:v>
                </c:pt>
                <c:pt idx="104">
                  <c:v>1.0552884615384615</c:v>
                </c:pt>
                <c:pt idx="105">
                  <c:v>0.93394077448747159</c:v>
                </c:pt>
                <c:pt idx="106">
                  <c:v>1.0097560975609756</c:v>
                </c:pt>
                <c:pt idx="107">
                  <c:v>1.0169082125603865</c:v>
                </c:pt>
                <c:pt idx="108">
                  <c:v>0.94061757719714967</c:v>
                </c:pt>
                <c:pt idx="109">
                  <c:v>0.98737373737373735</c:v>
                </c:pt>
                <c:pt idx="110">
                  <c:v>1</c:v>
                </c:pt>
                <c:pt idx="111">
                  <c:v>1</c:v>
                </c:pt>
                <c:pt idx="112">
                  <c:v>1.0076726342710998</c:v>
                </c:pt>
                <c:pt idx="113">
                  <c:v>1.0279187817258884</c:v>
                </c:pt>
                <c:pt idx="114">
                  <c:v>1.0271604938271606</c:v>
                </c:pt>
                <c:pt idx="115">
                  <c:v>0.97596153846153844</c:v>
                </c:pt>
              </c:numCache>
            </c:numRef>
          </c:yVal>
          <c:smooth val="0"/>
          <c:extLst xmlns:c16r2="http://schemas.microsoft.com/office/drawing/2015/06/chart">
            <c:ext xmlns:c16="http://schemas.microsoft.com/office/drawing/2014/chart" uri="{C3380CC4-5D6E-409C-BE32-E72D297353CC}">
              <c16:uniqueId val="{00000008-9F3F-4B9C-9DCA-7B44D51C395F}"/>
            </c:ext>
          </c:extLst>
        </c:ser>
        <c:ser>
          <c:idx val="9"/>
          <c:order val="9"/>
          <c:tx>
            <c:strRef>
              <c:f>'1900-2016'!$Y$1</c:f>
              <c:strCache>
                <c:ptCount val="1"/>
                <c:pt idx="0">
                  <c:v>Suicide -</c:v>
                </c:pt>
              </c:strCache>
            </c:strRef>
          </c:tx>
          <c:spPr>
            <a:ln w="1905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'1900-2016'!$O$2:$O$118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'1900-2016'!$Y$2:$Y$118</c:f>
              <c:numCache>
                <c:formatCode>0.00</c:formatCode>
                <c:ptCount val="1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0.99065420560747663</c:v>
                </c:pt>
                <c:pt idx="59">
                  <c:v>1</c:v>
                </c:pt>
                <c:pt idx="60">
                  <c:v>1.0283018867924529</c:v>
                </c:pt>
                <c:pt idx="61">
                  <c:v>1</c:v>
                </c:pt>
                <c:pt idx="62">
                  <c:v>1.0091743119266054</c:v>
                </c:pt>
                <c:pt idx="63">
                  <c:v>0.98181818181818192</c:v>
                </c:pt>
                <c:pt idx="64">
                  <c:v>1.0277777777777777</c:v>
                </c:pt>
                <c:pt idx="65">
                  <c:v>0.98198198198198205</c:v>
                </c:pt>
                <c:pt idx="66">
                  <c:v>0.99082568807339455</c:v>
                </c:pt>
                <c:pt idx="67">
                  <c:v>0.99074074074074059</c:v>
                </c:pt>
                <c:pt idx="68">
                  <c:v>1.0373831775700935</c:v>
                </c:pt>
                <c:pt idx="69">
                  <c:v>0</c:v>
                </c:pt>
                <c:pt idx="70">
                  <c:v>1</c:v>
                </c:pt>
                <c:pt idx="71">
                  <c:v>1</c:v>
                </c:pt>
                <c:pt idx="72">
                  <c:v>1</c:v>
                </c:pt>
                <c:pt idx="73">
                  <c:v>1</c:v>
                </c:pt>
                <c:pt idx="74">
                  <c:v>1</c:v>
                </c:pt>
                <c:pt idx="75">
                  <c:v>0.97619047619047628</c:v>
                </c:pt>
                <c:pt idx="76">
                  <c:v>1.065040650406504</c:v>
                </c:pt>
                <c:pt idx="77">
                  <c:v>0.93893129770992378</c:v>
                </c:pt>
                <c:pt idx="78">
                  <c:v>0.9837398373983739</c:v>
                </c:pt>
                <c:pt idx="79">
                  <c:v>0.98347107438016534</c:v>
                </c:pt>
                <c:pt idx="80">
                  <c:v>1.0084033613445378</c:v>
                </c:pt>
                <c:pt idx="81">
                  <c:v>1.0166666666666666</c:v>
                </c:pt>
                <c:pt idx="82">
                  <c:v>0.99180327868852458</c:v>
                </c:pt>
                <c:pt idx="83">
                  <c:v>1.0247933884297522</c:v>
                </c:pt>
                <c:pt idx="84">
                  <c:v>1</c:v>
                </c:pt>
                <c:pt idx="85">
                  <c:v>1.0403225806451613</c:v>
                </c:pt>
                <c:pt idx="86">
                  <c:v>0.98449612403100772</c:v>
                </c:pt>
                <c:pt idx="87">
                  <c:v>0.97637795275590555</c:v>
                </c:pt>
                <c:pt idx="88">
                  <c:v>0.98387096774193539</c:v>
                </c:pt>
                <c:pt idx="89">
                  <c:v>1.0163934426229508</c:v>
                </c:pt>
                <c:pt idx="90">
                  <c:v>0.98387096774193539</c:v>
                </c:pt>
                <c:pt idx="91">
                  <c:v>0.98360655737704927</c:v>
                </c:pt>
                <c:pt idx="92">
                  <c:v>1.0083333333333333</c:v>
                </c:pt>
                <c:pt idx="93">
                  <c:v>0.99173553719008267</c:v>
                </c:pt>
                <c:pt idx="94">
                  <c:v>0.9916666666666667</c:v>
                </c:pt>
                <c:pt idx="95">
                  <c:v>0.97478991596638653</c:v>
                </c:pt>
                <c:pt idx="96">
                  <c:v>0.98275862068965525</c:v>
                </c:pt>
                <c:pt idx="97">
                  <c:v>0.99122807017543868</c:v>
                </c:pt>
                <c:pt idx="98">
                  <c:v>0.92920353982300874</c:v>
                </c:pt>
                <c:pt idx="99">
                  <c:v>0.99047619047619051</c:v>
                </c:pt>
                <c:pt idx="100">
                  <c:v>1.0288461538461537</c:v>
                </c:pt>
                <c:pt idx="101">
                  <c:v>1.0280373831775702</c:v>
                </c:pt>
                <c:pt idx="102">
                  <c:v>0.98181818181818192</c:v>
                </c:pt>
                <c:pt idx="103">
                  <c:v>1.0185185185185184</c:v>
                </c:pt>
                <c:pt idx="104">
                  <c:v>0.99090909090909096</c:v>
                </c:pt>
                <c:pt idx="105">
                  <c:v>1.0091743119266054</c:v>
                </c:pt>
                <c:pt idx="106">
                  <c:v>1.0272727272727273</c:v>
                </c:pt>
                <c:pt idx="107">
                  <c:v>1.0265486725663715</c:v>
                </c:pt>
                <c:pt idx="108">
                  <c:v>1.017241379310345</c:v>
                </c:pt>
                <c:pt idx="109">
                  <c:v>1.0254237288135593</c:v>
                </c:pt>
                <c:pt idx="110">
                  <c:v>1.0165289256198349</c:v>
                </c:pt>
                <c:pt idx="111">
                  <c:v>1.024390243902439</c:v>
                </c:pt>
                <c:pt idx="112">
                  <c:v>1</c:v>
                </c:pt>
                <c:pt idx="113">
                  <c:v>1.0317460317460319</c:v>
                </c:pt>
                <c:pt idx="114">
                  <c:v>1.0230769230769232</c:v>
                </c:pt>
                <c:pt idx="115">
                  <c:v>0.98496240601503748</c:v>
                </c:pt>
              </c:numCache>
            </c:numRef>
          </c:yVal>
          <c:smooth val="0"/>
          <c:extLst xmlns:c16r2="http://schemas.microsoft.com/office/drawing/2015/06/chart">
            <c:ext xmlns:c16="http://schemas.microsoft.com/office/drawing/2014/chart" uri="{C3380CC4-5D6E-409C-BE32-E72D297353CC}">
              <c16:uniqueId val="{00000009-9F3F-4B9C-9DCA-7B44D51C395F}"/>
            </c:ext>
          </c:extLst>
        </c:ser>
        <c:ser>
          <c:idx val="10"/>
          <c:order val="10"/>
          <c:tx>
            <c:strRef>
              <c:f>'1900-2016'!$Z$1</c:f>
              <c:strCache>
                <c:ptCount val="1"/>
                <c:pt idx="0">
                  <c:v>Senility </c:v>
                </c:pt>
              </c:strCache>
            </c:strRef>
          </c:tx>
          <c:spPr>
            <a:ln w="1905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'1900-2016'!$O$2:$O$118</c:f>
              <c:numCache>
                <c:formatCode>0.0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numCache>
            </c:numRef>
          </c:xVal>
          <c:yVal>
            <c:numRef>
              <c:f>'1900-2016'!$Z$2:$Z$118</c:f>
              <c:numCache>
                <c:formatCode>0.00</c:formatCode>
                <c:ptCount val="117"/>
                <c:pt idx="0">
                  <c:v>0.96215139442231068</c:v>
                </c:pt>
                <c:pt idx="1">
                  <c:v>0.93581780538302284</c:v>
                </c:pt>
                <c:pt idx="2">
                  <c:v>0.90929203539823011</c:v>
                </c:pt>
                <c:pt idx="3">
                  <c:v>0.9927007299270072</c:v>
                </c:pt>
                <c:pt idx="4">
                  <c:v>0.92892156862745101</c:v>
                </c:pt>
                <c:pt idx="5">
                  <c:v>0.8812664907651715</c:v>
                </c:pt>
                <c:pt idx="6">
                  <c:v>0.93113772455089827</c:v>
                </c:pt>
                <c:pt idx="7">
                  <c:v>0.93890675241157551</c:v>
                </c:pt>
                <c:pt idx="8">
                  <c:v>0.90068493150684936</c:v>
                </c:pt>
                <c:pt idx="9">
                  <c:v>0.96958174904942962</c:v>
                </c:pt>
                <c:pt idx="10">
                  <c:v>0.9372549019607842</c:v>
                </c:pt>
                <c:pt idx="11">
                  <c:v>1.00418410041841</c:v>
                </c:pt>
                <c:pt idx="12">
                  <c:v>0.9291666666666667</c:v>
                </c:pt>
                <c:pt idx="13">
                  <c:v>0.90134529147982068</c:v>
                </c:pt>
                <c:pt idx="14">
                  <c:v>0.93034825870646753</c:v>
                </c:pt>
                <c:pt idx="15">
                  <c:v>0</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1.0969696969696972</c:v>
                </c:pt>
                <c:pt idx="100">
                  <c:v>1.0662983425414365</c:v>
                </c:pt>
                <c:pt idx="101">
                  <c:v>1.0777202072538861</c:v>
                </c:pt>
                <c:pt idx="102">
                  <c:v>1.0625</c:v>
                </c:pt>
                <c:pt idx="103">
                  <c:v>0.92307692307692291</c:v>
                </c:pt>
                <c:pt idx="104">
                  <c:v>1.0294117647058825</c:v>
                </c:pt>
                <c:pt idx="105">
                  <c:v>0.87619047619047608</c:v>
                </c:pt>
                <c:pt idx="106">
                  <c:v>0.91304347826086962</c:v>
                </c:pt>
                <c:pt idx="107">
                  <c:v>1.0476190476190477</c:v>
                </c:pt>
                <c:pt idx="108">
                  <c:v>0.93749999999999989</c:v>
                </c:pt>
                <c:pt idx="109">
                  <c:v>0.92727272727272736</c:v>
                </c:pt>
                <c:pt idx="110">
                  <c:v>1.0261437908496731</c:v>
                </c:pt>
                <c:pt idx="111">
                  <c:v>0.92356687898089174</c:v>
                </c:pt>
                <c:pt idx="112">
                  <c:v>1.096551724137931</c:v>
                </c:pt>
                <c:pt idx="113">
                  <c:v>0.94968553459119498</c:v>
                </c:pt>
                <c:pt idx="114">
                  <c:v>1.0066225165562914</c:v>
                </c:pt>
                <c:pt idx="115">
                  <c:v>0.88815789473684215</c:v>
                </c:pt>
              </c:numCache>
            </c:numRef>
          </c:yVal>
          <c:smooth val="0"/>
          <c:extLst xmlns:c16r2="http://schemas.microsoft.com/office/drawing/2015/06/chart">
            <c:ext xmlns:c16="http://schemas.microsoft.com/office/drawing/2014/chart" uri="{C3380CC4-5D6E-409C-BE32-E72D297353CC}">
              <c16:uniqueId val="{0000000A-9F3F-4B9C-9DCA-7B44D51C395F}"/>
            </c:ext>
          </c:extLst>
        </c:ser>
        <c:dLbls>
          <c:showLegendKey val="0"/>
          <c:showVal val="0"/>
          <c:showCatName val="0"/>
          <c:showSerName val="0"/>
          <c:showPercent val="0"/>
          <c:showBubbleSize val="0"/>
        </c:dLbls>
        <c:axId val="188066624"/>
        <c:axId val="188067200"/>
      </c:scatterChart>
      <c:valAx>
        <c:axId val="18806662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8067200"/>
        <c:crosses val="autoZero"/>
        <c:crossBetween val="midCat"/>
      </c:valAx>
      <c:valAx>
        <c:axId val="1880672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8066624"/>
        <c:crosses val="autoZero"/>
        <c:crossBetween val="midCat"/>
      </c:valAx>
      <c:spPr>
        <a:noFill/>
        <a:ln>
          <a:noFill/>
        </a:ln>
        <a:effectLst/>
      </c:spPr>
    </c:plotArea>
    <c:legend>
      <c:legendPos val="b"/>
      <c:layout>
        <c:manualLayout>
          <c:xMode val="edge"/>
          <c:yMode val="edge"/>
          <c:x val="0.15382562258035934"/>
          <c:y val="0.82827915741301561"/>
          <c:w val="0.49473180111697973"/>
          <c:h val="0.15307282393896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scatterChart>
        <c:scatterStyle val="lineMarker"/>
        <c:varyColors val="0"/>
        <c:ser>
          <c:idx val="0"/>
          <c:order val="0"/>
          <c:tx>
            <c:strRef>
              <c:f>'1900-2016'!$B$1</c:f>
              <c:strCache>
                <c:ptCount val="1"/>
                <c:pt idx="0">
                  <c:v>Accidents excluding motor-vehicle -</c:v>
                </c:pt>
              </c:strCache>
            </c:strRef>
          </c:tx>
          <c:spPr>
            <a:ln w="25400" cap="rnd">
              <a:noFill/>
              <a:round/>
            </a:ln>
            <a:effectLst/>
          </c:spPr>
          <c:marker>
            <c:symbol val="circle"/>
            <c:size val="5"/>
            <c:spPr>
              <a:solidFill>
                <a:schemeClr val="accent1"/>
              </a:solidFill>
              <a:ln w="9525">
                <a:solidFill>
                  <a:schemeClr val="accent1"/>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'1900-2016'!$B$2:$B$118</c:f>
              <c:numCache>
                <c:formatCode>0.0</c:formatCode>
                <c:ptCount val="117"/>
                <c:pt idx="0">
                  <c:v>72.3</c:v>
                </c:pt>
                <c:pt idx="1">
                  <c:v>83.8</c:v>
                </c:pt>
                <c:pt idx="2">
                  <c:v>72.5</c:v>
                </c:pt>
                <c:pt idx="3">
                  <c:v>81.400000000000006</c:v>
                </c:pt>
                <c:pt idx="4">
                  <c:v>85.4</c:v>
                </c:pt>
                <c:pt idx="5">
                  <c:v>81.3</c:v>
                </c:pt>
                <c:pt idx="6">
                  <c:v>94</c:v>
                </c:pt>
                <c:pt idx="7">
                  <c:v>94.1</c:v>
                </c:pt>
                <c:pt idx="8">
                  <c:v>82.1</c:v>
                </c:pt>
                <c:pt idx="9">
                  <c:v>78.7</c:v>
                </c:pt>
                <c:pt idx="10">
                  <c:v>82.7</c:v>
                </c:pt>
                <c:pt idx="11">
                  <c:v>82.3</c:v>
                </c:pt>
                <c:pt idx="12" formatCode="0.00">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pt idx="99" formatCode="General">
                  <c:v>35.299999999999997</c:v>
                </c:pt>
                <c:pt idx="100" formatCode="General">
                  <c:v>34.9</c:v>
                </c:pt>
                <c:pt idx="101" formatCode="General">
                  <c:v>35.700000000000003</c:v>
                </c:pt>
                <c:pt idx="102" formatCode="General">
                  <c:v>37.1</c:v>
                </c:pt>
                <c:pt idx="103" formatCode="General">
                  <c:v>37.6</c:v>
                </c:pt>
                <c:pt idx="104" formatCode="General">
                  <c:v>38.1</c:v>
                </c:pt>
                <c:pt idx="105" formatCode="General">
                  <c:v>39.5</c:v>
                </c:pt>
                <c:pt idx="106" formatCode="General">
                  <c:v>40.200000000000003</c:v>
                </c:pt>
                <c:pt idx="107" formatCode="General">
                  <c:v>40.4</c:v>
                </c:pt>
                <c:pt idx="108" formatCode="General">
                  <c:v>39.299999999999997</c:v>
                </c:pt>
                <c:pt idx="109" formatCode="General">
                  <c:v>37.5</c:v>
                </c:pt>
                <c:pt idx="110" formatCode="General">
                  <c:v>38</c:v>
                </c:pt>
                <c:pt idx="111" formatCode="General">
                  <c:v>37.9</c:v>
                </c:pt>
                <c:pt idx="112" formatCode="General">
                  <c:v>36.9</c:v>
                </c:pt>
                <c:pt idx="113" formatCode="General">
                  <c:v>36.200000000000003</c:v>
                </c:pt>
                <c:pt idx="114" formatCode="General">
                  <c:v>36.5</c:v>
                </c:pt>
                <c:pt idx="115" formatCode="General">
                  <c:v>37.6</c:v>
                </c:pt>
                <c:pt idx="116" formatCode="General">
                  <c:v>37.299999999999997</c:v>
                </c:pt>
              </c:numCache>
            </c:numRef>
          </c:yVal>
          <c:smooth val="0"/>
          <c:extLst xmlns:c16r2="http://schemas.microsoft.com/office/drawing/2015/06/chart">
            <c:ext xmlns:c16="http://schemas.microsoft.com/office/drawing/2014/chart" uri="{C3380CC4-5D6E-409C-BE32-E72D297353CC}">
              <c16:uniqueId val="{00000000-BF3E-488E-9B77-449CEF1278E9}"/>
            </c:ext>
          </c:extLst>
        </c:ser>
        <c:ser>
          <c:idx val="2"/>
          <c:order val="1"/>
          <c:tx>
            <c:strRef>
              <c:f>'1900-2016'!$D$1</c:f>
              <c:strCache>
                <c:ptCount val="1"/>
                <c:pt idx="0">
                  <c:v>Cancer and other malignant tumors </c:v>
                </c:pt>
              </c:strCache>
            </c:strRef>
          </c:tx>
          <c:spPr>
            <a:ln w="25400" cap="rnd">
              <a:noFill/>
              <a:round/>
            </a:ln>
            <a:effectLst/>
          </c:spPr>
          <c:marker>
            <c:symbol val="circle"/>
            <c:size val="5"/>
            <c:spPr>
              <a:solidFill>
                <a:schemeClr val="accent3"/>
              </a:solidFill>
              <a:ln w="9525">
                <a:solidFill>
                  <a:schemeClr val="accent3"/>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'1900-2016'!$D$2:$D$118</c:f>
              <c:numCache>
                <c:formatCode>0.0</c:formatCode>
                <c:ptCount val="117"/>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formatCode="0.00">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formatCode="General">
                  <c:v>138.80000000000001</c:v>
                </c:pt>
                <c:pt idx="50" formatCode="General">
                  <c:v>139.80000000000001</c:v>
                </c:pt>
                <c:pt idx="51" formatCode="General">
                  <c:v>140.6</c:v>
                </c:pt>
                <c:pt idx="52" formatCode="General">
                  <c:v>143.30000000000001</c:v>
                </c:pt>
                <c:pt idx="53" formatCode="General">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pt idx="99" formatCode="General">
                  <c:v>200.8</c:v>
                </c:pt>
                <c:pt idx="100" formatCode="General">
                  <c:v>199.6</c:v>
                </c:pt>
                <c:pt idx="101" formatCode="General">
                  <c:v>196.5</c:v>
                </c:pt>
                <c:pt idx="102" formatCode="General">
                  <c:v>194.3</c:v>
                </c:pt>
                <c:pt idx="103" formatCode="General">
                  <c:v>190.9</c:v>
                </c:pt>
                <c:pt idx="104" formatCode="General">
                  <c:v>186.8</c:v>
                </c:pt>
                <c:pt idx="105" formatCode="General">
                  <c:v>185.1</c:v>
                </c:pt>
                <c:pt idx="106" formatCode="General">
                  <c:v>181.8</c:v>
                </c:pt>
                <c:pt idx="107" formatCode="General">
                  <c:v>179.3</c:v>
                </c:pt>
                <c:pt idx="108" formatCode="General">
                  <c:v>176.4</c:v>
                </c:pt>
                <c:pt idx="109" formatCode="General">
                  <c:v>173.5</c:v>
                </c:pt>
                <c:pt idx="110" formatCode="General">
                  <c:v>172.8</c:v>
                </c:pt>
                <c:pt idx="111" formatCode="General">
                  <c:v>169</c:v>
                </c:pt>
                <c:pt idx="112" formatCode="General">
                  <c:v>166.5</c:v>
                </c:pt>
                <c:pt idx="113" formatCode="General">
                  <c:v>163.19999999999999</c:v>
                </c:pt>
                <c:pt idx="114" formatCode="General">
                  <c:v>161.19999999999999</c:v>
                </c:pt>
                <c:pt idx="115" formatCode="General">
                  <c:v>158.5</c:v>
                </c:pt>
                <c:pt idx="116" formatCode="General">
                  <c:v>155.80000000000001</c:v>
                </c:pt>
              </c:numCache>
            </c:numRef>
          </c:yVal>
          <c:smooth val="0"/>
          <c:extLst xmlns:c16r2="http://schemas.microsoft.com/office/drawing/2015/06/chart">
            <c:ext xmlns:c16="http://schemas.microsoft.com/office/drawing/2014/chart" uri="{C3380CC4-5D6E-409C-BE32-E72D297353CC}">
              <c16:uniqueId val="{00000002-BF3E-488E-9B77-449CEF1278E9}"/>
            </c:ext>
          </c:extLst>
        </c:ser>
        <c:ser>
          <c:idx val="3"/>
          <c:order val="2"/>
          <c:tx>
            <c:strRef>
              <c:f>'1900-2016'!$E$1</c:f>
              <c:strCache>
                <c:ptCount val="1"/>
                <c:pt idx="0">
                  <c:v>Diseases of the heart </c:v>
                </c:pt>
              </c:strCache>
            </c:strRef>
          </c:tx>
          <c:spPr>
            <a:ln w="25400" cap="rnd">
              <a:noFill/>
              <a:round/>
            </a:ln>
            <a:effectLst/>
          </c:spPr>
          <c:marker>
            <c:symbol val="circle"/>
            <c:size val="5"/>
            <c:spPr>
              <a:solidFill>
                <a:schemeClr val="accent4"/>
              </a:solidFill>
              <a:ln w="9525">
                <a:solidFill>
                  <a:schemeClr val="accent4"/>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'1900-2016'!$E$2:$E$118</c:f>
              <c:numCache>
                <c:formatCode>0.0</c:formatCode>
                <c:ptCount val="117"/>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formatCode="0.00">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formatCode="General">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formatCode="General">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pt idx="99" formatCode="General">
                  <c:v>266.5</c:v>
                </c:pt>
                <c:pt idx="100" formatCode="General">
                  <c:v>257.60000000000002</c:v>
                </c:pt>
                <c:pt idx="101" formatCode="General">
                  <c:v>249.5</c:v>
                </c:pt>
                <c:pt idx="102" formatCode="General">
                  <c:v>244.6</c:v>
                </c:pt>
                <c:pt idx="103" formatCode="General">
                  <c:v>236.3</c:v>
                </c:pt>
                <c:pt idx="104" formatCode="General">
                  <c:v>221.6</c:v>
                </c:pt>
                <c:pt idx="105" formatCode="General">
                  <c:v>216.8</c:v>
                </c:pt>
                <c:pt idx="106" formatCode="General">
                  <c:v>205.5</c:v>
                </c:pt>
                <c:pt idx="107" formatCode="General">
                  <c:v>196.1</c:v>
                </c:pt>
                <c:pt idx="108" formatCode="General">
                  <c:v>192.1</c:v>
                </c:pt>
                <c:pt idx="109" formatCode="General">
                  <c:v>182.8</c:v>
                </c:pt>
                <c:pt idx="110" formatCode="General">
                  <c:v>179.1</c:v>
                </c:pt>
                <c:pt idx="111" formatCode="General">
                  <c:v>173.7</c:v>
                </c:pt>
                <c:pt idx="112" formatCode="General">
                  <c:v>170.5</c:v>
                </c:pt>
                <c:pt idx="113" formatCode="General">
                  <c:v>169.8</c:v>
                </c:pt>
                <c:pt idx="114" formatCode="General">
                  <c:v>167</c:v>
                </c:pt>
                <c:pt idx="115" formatCode="General">
                  <c:v>168.5</c:v>
                </c:pt>
                <c:pt idx="116" formatCode="General">
                  <c:v>165.5</c:v>
                </c:pt>
              </c:numCache>
            </c:numRef>
          </c:yVal>
          <c:smooth val="0"/>
          <c:extLst xmlns:c16r2="http://schemas.microsoft.com/office/drawing/2015/06/chart">
            <c:ext xmlns:c16="http://schemas.microsoft.com/office/drawing/2014/chart" uri="{C3380CC4-5D6E-409C-BE32-E72D297353CC}">
              <c16:uniqueId val="{00000003-BF3E-488E-9B77-449CEF1278E9}"/>
            </c:ext>
          </c:extLst>
        </c:ser>
        <c:ser>
          <c:idx val="4"/>
          <c:order val="3"/>
          <c:tx>
            <c:strRef>
              <c:f>'1900-2016'!$F$1</c:f>
              <c:strCache>
                <c:ptCount val="1"/>
                <c:pt idx="0">
                  <c:v>Intracranial lesions of vascular origin </c:v>
                </c:pt>
              </c:strCache>
            </c:strRef>
          </c:tx>
          <c:spPr>
            <a:ln w="25400" cap="rnd">
              <a:noFill/>
              <a:round/>
            </a:ln>
            <a:effectLst/>
          </c:spPr>
          <c:marker>
            <c:symbol val="circle"/>
            <c:size val="5"/>
            <c:spPr>
              <a:solidFill>
                <a:schemeClr val="accent5"/>
              </a:solidFill>
              <a:ln w="9525">
                <a:solidFill>
                  <a:schemeClr val="accent5"/>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'1900-2016'!$F$2:$F$118</c:f>
              <c:numCache>
                <c:formatCode>0.0</c:formatCode>
                <c:ptCount val="117"/>
                <c:pt idx="0">
                  <c:v>106.9</c:v>
                </c:pt>
                <c:pt idx="1">
                  <c:v>106.9</c:v>
                </c:pt>
                <c:pt idx="2">
                  <c:v>103.9</c:v>
                </c:pt>
                <c:pt idx="3">
                  <c:v>105.2</c:v>
                </c:pt>
                <c:pt idx="4">
                  <c:v>108.6</c:v>
                </c:pt>
                <c:pt idx="5">
                  <c:v>105.9</c:v>
                </c:pt>
                <c:pt idx="6">
                  <c:v>98.6</c:v>
                </c:pt>
                <c:pt idx="7">
                  <c:v>104.5</c:v>
                </c:pt>
                <c:pt idx="8">
                  <c:v>95.6</c:v>
                </c:pt>
                <c:pt idx="9">
                  <c:v>95.5</c:v>
                </c:pt>
                <c:pt idx="10">
                  <c:v>95.8</c:v>
                </c:pt>
                <c:pt idx="11">
                  <c:v>91.8</c:v>
                </c:pt>
                <c:pt idx="12" formatCode="0.00">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formatCode="General">
                  <c:v>104</c:v>
                </c:pt>
                <c:pt idx="51" formatCode="General">
                  <c:v>106.7</c:v>
                </c:pt>
                <c:pt idx="52" formatCode="General">
                  <c:v>106.8</c:v>
                </c:pt>
                <c:pt idx="53" formatCode="General">
                  <c:v>107.3</c:v>
                </c:pt>
                <c:pt idx="54" formatCode="General">
                  <c:v>104.1</c:v>
                </c:pt>
                <c:pt idx="55" formatCode="General">
                  <c:v>106</c:v>
                </c:pt>
                <c:pt idx="56" formatCode="General">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pt idx="99" formatCode="General">
                  <c:v>61.6</c:v>
                </c:pt>
                <c:pt idx="100" formatCode="General">
                  <c:v>60.9</c:v>
                </c:pt>
                <c:pt idx="101" formatCode="General">
                  <c:v>58.4</c:v>
                </c:pt>
                <c:pt idx="102" formatCode="General">
                  <c:v>57.2</c:v>
                </c:pt>
                <c:pt idx="103" formatCode="General">
                  <c:v>54.6</c:v>
                </c:pt>
                <c:pt idx="104" formatCode="General">
                  <c:v>51.2</c:v>
                </c:pt>
                <c:pt idx="105" formatCode="General">
                  <c:v>48</c:v>
                </c:pt>
                <c:pt idx="106" formatCode="General">
                  <c:v>44.8</c:v>
                </c:pt>
                <c:pt idx="107" formatCode="General">
                  <c:v>43.5</c:v>
                </c:pt>
                <c:pt idx="108" formatCode="General">
                  <c:v>44.7</c:v>
                </c:pt>
                <c:pt idx="109" formatCode="General">
                  <c:v>42.7</c:v>
                </c:pt>
                <c:pt idx="110" formatCode="General">
                  <c:v>42.2</c:v>
                </c:pt>
                <c:pt idx="111" formatCode="General">
                  <c:v>42.5</c:v>
                </c:pt>
                <c:pt idx="112" formatCode="General">
                  <c:v>41.5</c:v>
                </c:pt>
                <c:pt idx="113" formatCode="General">
                  <c:v>42.1</c:v>
                </c:pt>
                <c:pt idx="114" formatCode="General">
                  <c:v>40.5</c:v>
                </c:pt>
                <c:pt idx="115" formatCode="General">
                  <c:v>43.2</c:v>
                </c:pt>
                <c:pt idx="116" formatCode="General">
                  <c:v>47.4</c:v>
                </c:pt>
              </c:numCache>
            </c:numRef>
          </c:yVal>
          <c:smooth val="0"/>
          <c:extLst xmlns:c16r2="http://schemas.microsoft.com/office/drawing/2015/06/chart">
            <c:ext xmlns:c16="http://schemas.microsoft.com/office/drawing/2014/chart" uri="{C3380CC4-5D6E-409C-BE32-E72D297353CC}">
              <c16:uniqueId val="{00000004-BF3E-488E-9B77-449CEF1278E9}"/>
            </c:ext>
          </c:extLst>
        </c:ser>
        <c:ser>
          <c:idx val="5"/>
          <c:order val="4"/>
          <c:tx>
            <c:strRef>
              <c:f>'1900-2016'!$G$1</c:f>
              <c:strCache>
                <c:ptCount val="1"/>
                <c:pt idx="0">
                  <c:v>Nephritis (all forms) </c:v>
                </c:pt>
              </c:strCache>
            </c:strRef>
          </c:tx>
          <c:spPr>
            <a:ln w="25400" cap="rnd">
              <a:noFill/>
              <a:round/>
            </a:ln>
            <a:effectLst/>
          </c:spPr>
          <c:marker>
            <c:symbol val="circle"/>
            <c:size val="5"/>
            <c:spPr>
              <a:solidFill>
                <a:schemeClr val="accent6"/>
              </a:solidFill>
              <a:ln w="9525">
                <a:solidFill>
                  <a:schemeClr val="accent6"/>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'1900-2016'!$G$2:$G$118</c:f>
              <c:numCache>
                <c:formatCode>0.0</c:formatCode>
                <c:ptCount val="117"/>
                <c:pt idx="0">
                  <c:v>88.6</c:v>
                </c:pt>
                <c:pt idx="1">
                  <c:v>89.9</c:v>
                </c:pt>
                <c:pt idx="2">
                  <c:v>90.6</c:v>
                </c:pt>
                <c:pt idx="3">
                  <c:v>96.3</c:v>
                </c:pt>
                <c:pt idx="4">
                  <c:v>102.4</c:v>
                </c:pt>
                <c:pt idx="5">
                  <c:v>101.2</c:v>
                </c:pt>
                <c:pt idx="6">
                  <c:v>95.9</c:v>
                </c:pt>
                <c:pt idx="7">
                  <c:v>100.9</c:v>
                </c:pt>
                <c:pt idx="8">
                  <c:v>91</c:v>
                </c:pt>
                <c:pt idx="9">
                  <c:v>92.5</c:v>
                </c:pt>
                <c:pt idx="10">
                  <c:v>94.8</c:v>
                </c:pt>
                <c:pt idx="11">
                  <c:v>94.2</c:v>
                </c:pt>
                <c:pt idx="12" formatCode="0.00">
                  <c:v>99.7</c:v>
                </c:pt>
                <c:pt idx="13">
                  <c:v>99.7</c:v>
                </c:pt>
                <c:pt idx="14">
                  <c:v>99.2</c:v>
                </c:pt>
                <c:pt idx="15">
                  <c:v>101.5</c:v>
                </c:pt>
                <c:pt idx="16">
                  <c:v>103.1</c:v>
                </c:pt>
                <c:pt idx="17">
                  <c:v>104.9</c:v>
                </c:pt>
                <c:pt idx="18">
                  <c:v>97.4</c:v>
                </c:pt>
                <c:pt idx="19">
                  <c:v>88.2</c:v>
                </c:pt>
                <c:pt idx="20">
                  <c:v>88.8</c:v>
                </c:pt>
                <c:pt idx="21">
                  <c:v>84.3</c:v>
                </c:pt>
                <c:pt idx="22">
                  <c:v>87.7</c:v>
                </c:pt>
                <c:pt idx="23">
                  <c:v>89</c:v>
                </c:pt>
                <c:pt idx="24">
                  <c:v>87.8</c:v>
                </c:pt>
                <c:pt idx="25">
                  <c:v>95</c:v>
                </c:pt>
                <c:pt idx="26">
                  <c:v>97.3</c:v>
                </c:pt>
                <c:pt idx="27">
                  <c:v>91.7</c:v>
                </c:pt>
                <c:pt idx="28">
                  <c:v>94.9</c:v>
                </c:pt>
                <c:pt idx="29">
                  <c:v>91.1</c:v>
                </c:pt>
                <c:pt idx="30">
                  <c:v>91</c:v>
                </c:pt>
                <c:pt idx="31">
                  <c:v>87.4</c:v>
                </c:pt>
                <c:pt idx="32">
                  <c:v>87.4</c:v>
                </c:pt>
                <c:pt idx="33">
                  <c:v>83</c:v>
                </c:pt>
                <c:pt idx="34">
                  <c:v>84.3</c:v>
                </c:pt>
                <c:pt idx="35">
                  <c:v>81.3</c:v>
                </c:pt>
                <c:pt idx="36">
                  <c:v>83.5</c:v>
                </c:pt>
                <c:pt idx="37">
                  <c:v>79.900000000000006</c:v>
                </c:pt>
                <c:pt idx="38">
                  <c:v>77.400000000000006</c:v>
                </c:pt>
                <c:pt idx="39">
                  <c:v>82.9</c:v>
                </c:pt>
                <c:pt idx="40">
                  <c:v>81.5</c:v>
                </c:pt>
                <c:pt idx="41">
                  <c:v>75.099999999999994</c:v>
                </c:pt>
                <c:pt idx="42">
                  <c:v>72.400000000000006</c:v>
                </c:pt>
                <c:pt idx="43">
                  <c:v>73.900000000000006</c:v>
                </c:pt>
                <c:pt idx="44">
                  <c:v>69</c:v>
                </c:pt>
                <c:pt idx="45">
                  <c:v>66.5</c:v>
                </c:pt>
                <c:pt idx="46">
                  <c:v>58.3</c:v>
                </c:pt>
                <c:pt idx="47">
                  <c:v>56</c:v>
                </c:pt>
                <c:pt idx="48">
                  <c:v>53</c:v>
                </c:pt>
                <c:pt idx="49" formatCode="General">
                  <c:v>17.399999999999999</c:v>
                </c:pt>
                <c:pt idx="50">
                  <c:v>16.399999999999999</c:v>
                </c:pt>
                <c:pt idx="51" formatCode="General">
                  <c:v>14.7</c:v>
                </c:pt>
                <c:pt idx="52" formatCode="General">
                  <c:v>13.3</c:v>
                </c:pt>
                <c:pt idx="54">
                  <c:v>10.6</c:v>
                </c:pt>
                <c:pt idx="59">
                  <c:v>7</c:v>
                </c:pt>
                <c:pt idx="60">
                  <c:v>6.7</c:v>
                </c:pt>
                <c:pt idx="61">
                  <c:v>6.1</c:v>
                </c:pt>
                <c:pt idx="62">
                  <c:v>6.1</c:v>
                </c:pt>
                <c:pt idx="63">
                  <c:v>6</c:v>
                </c:pt>
                <c:pt idx="64">
                  <c:v>5.8</c:v>
                </c:pt>
                <c:pt idx="65">
                  <c:v>5.5</c:v>
                </c:pt>
                <c:pt idx="66">
                  <c:v>5.3</c:v>
                </c:pt>
                <c:pt idx="67">
                  <c:v>5</c:v>
                </c:pt>
                <c:pt idx="68">
                  <c:v>4.7</c:v>
                </c:pt>
                <c:pt idx="69">
                  <c:v>4.7</c:v>
                </c:pt>
                <c:pt idx="79">
                  <c:v>7</c:v>
                </c:pt>
                <c:pt idx="80">
                  <c:v>7.4</c:v>
                </c:pt>
                <c:pt idx="81">
                  <c:v>7.5</c:v>
                </c:pt>
                <c:pt idx="82">
                  <c:v>7.8</c:v>
                </c:pt>
                <c:pt idx="83">
                  <c:v>8.1</c:v>
                </c:pt>
                <c:pt idx="84">
                  <c:v>8.5</c:v>
                </c:pt>
                <c:pt idx="85">
                  <c:v>9</c:v>
                </c:pt>
                <c:pt idx="86">
                  <c:v>9.1</c:v>
                </c:pt>
                <c:pt idx="87">
                  <c:v>9.1</c:v>
                </c:pt>
                <c:pt idx="88">
                  <c:v>9.1999999999999993</c:v>
                </c:pt>
                <c:pt idx="89">
                  <c:v>8.6</c:v>
                </c:pt>
                <c:pt idx="90">
                  <c:v>8.3000000000000007</c:v>
                </c:pt>
                <c:pt idx="97">
                  <c:v>9.5</c:v>
                </c:pt>
                <c:pt idx="98">
                  <c:v>9.6999999999999993</c:v>
                </c:pt>
                <c:pt idx="99" formatCode="General">
                  <c:v>13</c:v>
                </c:pt>
                <c:pt idx="100" formatCode="General">
                  <c:v>13.5</c:v>
                </c:pt>
                <c:pt idx="101" formatCode="General">
                  <c:v>14.1</c:v>
                </c:pt>
                <c:pt idx="102" formatCode="General">
                  <c:v>14.4</c:v>
                </c:pt>
                <c:pt idx="103" formatCode="General">
                  <c:v>14.7</c:v>
                </c:pt>
                <c:pt idx="104" formatCode="General">
                  <c:v>14.5</c:v>
                </c:pt>
                <c:pt idx="105" formatCode="General">
                  <c:v>14.7</c:v>
                </c:pt>
                <c:pt idx="106" formatCode="General">
                  <c:v>14.8</c:v>
                </c:pt>
                <c:pt idx="107" formatCode="General">
                  <c:v>14.9</c:v>
                </c:pt>
                <c:pt idx="108" formatCode="General">
                  <c:v>15.1</c:v>
                </c:pt>
                <c:pt idx="109" formatCode="General">
                  <c:v>15.1</c:v>
                </c:pt>
                <c:pt idx="110" formatCode="General">
                  <c:v>15.1</c:v>
                </c:pt>
                <c:pt idx="111" formatCode="General">
                  <c:v>13.4</c:v>
                </c:pt>
                <c:pt idx="112" formatCode="General">
                  <c:v>13.1</c:v>
                </c:pt>
                <c:pt idx="113" formatCode="General">
                  <c:v>13.2</c:v>
                </c:pt>
                <c:pt idx="114" formatCode="General">
                  <c:v>13.2</c:v>
                </c:pt>
                <c:pt idx="115" formatCode="General">
                  <c:v>13.4</c:v>
                </c:pt>
                <c:pt idx="116" formatCode="General">
                  <c:v>13.5</c:v>
                </c:pt>
              </c:numCache>
            </c:numRef>
          </c:yVal>
          <c:smooth val="0"/>
          <c:extLst xmlns:c16r2="http://schemas.microsoft.com/office/drawing/2015/06/chart">
            <c:ext xmlns:c16="http://schemas.microsoft.com/office/drawing/2014/chart" uri="{C3380CC4-5D6E-409C-BE32-E72D297353CC}">
              <c16:uniqueId val="{00000005-BF3E-488E-9B77-449CEF1278E9}"/>
            </c:ext>
          </c:extLst>
        </c:ser>
        <c:ser>
          <c:idx val="6"/>
          <c:order val="5"/>
          <c:tx>
            <c:strRef>
              <c:f>'1900-2016'!$H$1</c:f>
              <c:strCache>
                <c:ptCount val="1"/>
                <c:pt idx="0">
                  <c:v>Pneumonia (all forms) and influenza</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'1900-2016'!$H$2:$H$118</c:f>
              <c:numCache>
                <c:formatCode>0.0</c:formatCode>
                <c:ptCount val="117"/>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formatCode="0.00">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formatCode="General">
                  <c:v>30</c:v>
                </c:pt>
                <c:pt idx="50">
                  <c:v>31.3</c:v>
                </c:pt>
                <c:pt idx="51" formatCode="General">
                  <c:v>31.4</c:v>
                </c:pt>
                <c:pt idx="52" formatCode="General">
                  <c:v>29.7</c:v>
                </c:pt>
                <c:pt idx="53" formatCode="General">
                  <c:v>33</c:v>
                </c:pt>
                <c:pt idx="54">
                  <c:v>25.4</c:v>
                </c:pt>
                <c:pt idx="55">
                  <c:v>27.1</c:v>
                </c:pt>
                <c:pt idx="56">
                  <c:v>28.2</c:v>
                </c:pt>
                <c:pt idx="57" formatCode="General">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pt idx="99" formatCode="General">
                  <c:v>23.5</c:v>
                </c:pt>
                <c:pt idx="100" formatCode="General">
                  <c:v>23.7</c:v>
                </c:pt>
                <c:pt idx="101" formatCode="General">
                  <c:v>22.2</c:v>
                </c:pt>
                <c:pt idx="102" formatCode="General">
                  <c:v>23.2</c:v>
                </c:pt>
                <c:pt idx="103" formatCode="General">
                  <c:v>22.6</c:v>
                </c:pt>
                <c:pt idx="104" formatCode="General">
                  <c:v>22.6</c:v>
                </c:pt>
                <c:pt idx="105" formatCode="General">
                  <c:v>24</c:v>
                </c:pt>
                <c:pt idx="106" formatCode="General">
                  <c:v>23.6</c:v>
                </c:pt>
                <c:pt idx="107" formatCode="General">
                  <c:v>22.8</c:v>
                </c:pt>
                <c:pt idx="108" formatCode="General">
                  <c:v>22</c:v>
                </c:pt>
                <c:pt idx="109" formatCode="General">
                  <c:v>21.1</c:v>
                </c:pt>
                <c:pt idx="110" formatCode="General">
                  <c:v>20.8</c:v>
                </c:pt>
                <c:pt idx="111" formatCode="General">
                  <c:v>21.7</c:v>
                </c:pt>
                <c:pt idx="112" formatCode="General">
                  <c:v>21.2</c:v>
                </c:pt>
                <c:pt idx="113" formatCode="General">
                  <c:v>21.2</c:v>
                </c:pt>
                <c:pt idx="114" formatCode="General">
                  <c:v>20.9</c:v>
                </c:pt>
                <c:pt idx="115" formatCode="General">
                  <c:v>21.3</c:v>
                </c:pt>
                <c:pt idx="116" formatCode="General">
                  <c:v>21</c:v>
                </c:pt>
              </c:numCache>
            </c:numRef>
          </c:yVal>
          <c:smooth val="0"/>
          <c:extLst xmlns:c16r2="http://schemas.microsoft.com/office/drawing/2015/06/chart">
            <c:ext xmlns:c16="http://schemas.microsoft.com/office/drawing/2014/chart" uri="{C3380CC4-5D6E-409C-BE32-E72D297353CC}">
              <c16:uniqueId val="{00000006-BF3E-488E-9B77-449CEF1278E9}"/>
            </c:ext>
          </c:extLst>
        </c:ser>
        <c:ser>
          <c:idx val="7"/>
          <c:order val="6"/>
          <c:tx>
            <c:strRef>
              <c:f>'1900-2016'!$I$1</c:f>
              <c:strCache>
                <c:ptCount val="1"/>
                <c:pt idx="0">
                  <c:v>Diabetes mellitus -</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'1900-2016'!$I$2:$I$118</c:f>
              <c:numCache>
                <c:formatCode>0.0</c:formatCode>
                <c:ptCount val="117"/>
                <c:pt idx="22">
                  <c:v>18.3</c:v>
                </c:pt>
                <c:pt idx="32">
                  <c:v>22</c:v>
                </c:pt>
                <c:pt idx="33">
                  <c:v>21.4</c:v>
                </c:pt>
                <c:pt idx="34">
                  <c:v>22.2</c:v>
                </c:pt>
                <c:pt idx="35">
                  <c:v>22.3</c:v>
                </c:pt>
                <c:pt idx="36">
                  <c:v>23.7</c:v>
                </c:pt>
                <c:pt idx="37">
                  <c:v>23.7</c:v>
                </c:pt>
                <c:pt idx="38">
                  <c:v>23.9</c:v>
                </c:pt>
                <c:pt idx="39">
                  <c:v>25.5</c:v>
                </c:pt>
                <c:pt idx="40">
                  <c:v>26.6</c:v>
                </c:pt>
                <c:pt idx="41">
                  <c:v>25.4</c:v>
                </c:pt>
                <c:pt idx="42">
                  <c:v>25.4</c:v>
                </c:pt>
                <c:pt idx="43">
                  <c:v>27.1</c:v>
                </c:pt>
                <c:pt idx="44">
                  <c:v>26.3</c:v>
                </c:pt>
                <c:pt idx="46">
                  <c:v>24.8</c:v>
                </c:pt>
                <c:pt idx="47">
                  <c:v>26.2</c:v>
                </c:pt>
                <c:pt idx="48">
                  <c:v>26.4</c:v>
                </c:pt>
                <c:pt idx="49">
                  <c:v>16.899999999999999</c:v>
                </c:pt>
                <c:pt idx="50" formatCode="General">
                  <c:v>16.2</c:v>
                </c:pt>
                <c:pt idx="51">
                  <c:v>16.3</c:v>
                </c:pt>
                <c:pt idx="52">
                  <c:v>16.399999999999999</c:v>
                </c:pt>
                <c:pt idx="53">
                  <c:v>16.3</c:v>
                </c:pt>
                <c:pt idx="54">
                  <c:v>15.6</c:v>
                </c:pt>
                <c:pt idx="55">
                  <c:v>15.5</c:v>
                </c:pt>
                <c:pt idx="56">
                  <c:v>15.7</c:v>
                </c:pt>
                <c:pt idx="57">
                  <c:v>16</c:v>
                </c:pt>
                <c:pt idx="58">
                  <c:v>15.9</c:v>
                </c:pt>
                <c:pt idx="59">
                  <c:v>15.9</c:v>
                </c:pt>
                <c:pt idx="60">
                  <c:v>16.7</c:v>
                </c:pt>
                <c:pt idx="61">
                  <c:v>16.8</c:v>
                </c:pt>
                <c:pt idx="62">
                  <c:v>16.8</c:v>
                </c:pt>
                <c:pt idx="63">
                  <c:v>17.2</c:v>
                </c:pt>
                <c:pt idx="64">
                  <c:v>16.899999999999999</c:v>
                </c:pt>
                <c:pt idx="65">
                  <c:v>17.100000000000001</c:v>
                </c:pt>
                <c:pt idx="66">
                  <c:v>17.7</c:v>
                </c:pt>
                <c:pt idx="67">
                  <c:v>17.8</c:v>
                </c:pt>
                <c:pt idx="68">
                  <c:v>19.2</c:v>
                </c:pt>
                <c:pt idx="69">
                  <c:v>19.100000000000001</c:v>
                </c:pt>
                <c:pt idx="70">
                  <c:v>18.899999999999999</c:v>
                </c:pt>
                <c:pt idx="71">
                  <c:v>18.5</c:v>
                </c:pt>
                <c:pt idx="72">
                  <c:v>18.5</c:v>
                </c:pt>
                <c:pt idx="73">
                  <c:v>18.100000000000001</c:v>
                </c:pt>
                <c:pt idx="74">
                  <c:v>17.5</c:v>
                </c:pt>
                <c:pt idx="75">
                  <c:v>16.399999999999999</c:v>
                </c:pt>
                <c:pt idx="76">
                  <c:v>15.9</c:v>
                </c:pt>
                <c:pt idx="77">
                  <c:v>15</c:v>
                </c:pt>
                <c:pt idx="78">
                  <c:v>15.2</c:v>
                </c:pt>
                <c:pt idx="79">
                  <c:v>14.8</c:v>
                </c:pt>
                <c:pt idx="80">
                  <c:v>15.4</c:v>
                </c:pt>
                <c:pt idx="81">
                  <c:v>15.1</c:v>
                </c:pt>
                <c:pt idx="82">
                  <c:v>14.9</c:v>
                </c:pt>
                <c:pt idx="83">
                  <c:v>15.5</c:v>
                </c:pt>
                <c:pt idx="84">
                  <c:v>15.2</c:v>
                </c:pt>
                <c:pt idx="85">
                  <c:v>15.5</c:v>
                </c:pt>
                <c:pt idx="86">
                  <c:v>15.5</c:v>
                </c:pt>
                <c:pt idx="87">
                  <c:v>15.9</c:v>
                </c:pt>
                <c:pt idx="88">
                  <c:v>16.5</c:v>
                </c:pt>
                <c:pt idx="89">
                  <c:v>19</c:v>
                </c:pt>
                <c:pt idx="90">
                  <c:v>19.2</c:v>
                </c:pt>
                <c:pt idx="91">
                  <c:v>19.399999999999999</c:v>
                </c:pt>
                <c:pt idx="92">
                  <c:v>19.600000000000001</c:v>
                </c:pt>
                <c:pt idx="93">
                  <c:v>20.9</c:v>
                </c:pt>
                <c:pt idx="94">
                  <c:v>21.8</c:v>
                </c:pt>
                <c:pt idx="95">
                  <c:v>22.6</c:v>
                </c:pt>
                <c:pt idx="96">
                  <c:v>23.3</c:v>
                </c:pt>
                <c:pt idx="97">
                  <c:v>23.4</c:v>
                </c:pt>
                <c:pt idx="98">
                  <c:v>24</c:v>
                </c:pt>
                <c:pt idx="99" formatCode="General">
                  <c:v>25</c:v>
                </c:pt>
                <c:pt idx="100" formatCode="General">
                  <c:v>25.1</c:v>
                </c:pt>
                <c:pt idx="101" formatCode="General">
                  <c:v>25.4</c:v>
                </c:pt>
                <c:pt idx="102" formatCode="General">
                  <c:v>25.6</c:v>
                </c:pt>
                <c:pt idx="103" formatCode="General">
                  <c:v>25.5</c:v>
                </c:pt>
                <c:pt idx="104" formatCode="General">
                  <c:v>24.8</c:v>
                </c:pt>
                <c:pt idx="105" formatCode="General">
                  <c:v>24.9</c:v>
                </c:pt>
                <c:pt idx="106" formatCode="General">
                  <c:v>23.7</c:v>
                </c:pt>
                <c:pt idx="107" formatCode="General">
                  <c:v>23.8</c:v>
                </c:pt>
                <c:pt idx="108" formatCode="General">
                  <c:v>25.8</c:v>
                </c:pt>
                <c:pt idx="109" formatCode="General">
                  <c:v>24.2</c:v>
                </c:pt>
                <c:pt idx="110" formatCode="General">
                  <c:v>25.1</c:v>
                </c:pt>
                <c:pt idx="111" formatCode="General">
                  <c:v>24.7</c:v>
                </c:pt>
                <c:pt idx="112" formatCode="General">
                  <c:v>23.8</c:v>
                </c:pt>
                <c:pt idx="113" formatCode="General">
                  <c:v>23.5</c:v>
                </c:pt>
                <c:pt idx="114" formatCode="General">
                  <c:v>25.4</c:v>
                </c:pt>
                <c:pt idx="115" formatCode="General">
                  <c:v>29.4</c:v>
                </c:pt>
                <c:pt idx="116" formatCode="General">
                  <c:v>30.3</c:v>
                </c:pt>
              </c:numCache>
            </c:numRef>
          </c:yVal>
          <c:smooth val="0"/>
          <c:extLst xmlns:c16r2="http://schemas.microsoft.com/office/drawing/2015/06/chart">
            <c:ext xmlns:c16="http://schemas.microsoft.com/office/drawing/2014/chart" uri="{C3380CC4-5D6E-409C-BE32-E72D297353CC}">
              <c16:uniqueId val="{00000007-BF3E-488E-9B77-449CEF1278E9}"/>
            </c:ext>
          </c:extLst>
        </c:ser>
        <c:ser>
          <c:idx val="8"/>
          <c:order val="7"/>
          <c:tx>
            <c:strRef>
              <c:f>'1900-2016'!$J$1</c:f>
              <c:strCache>
                <c:ptCount val="1"/>
                <c:pt idx="0">
                  <c:v>Chronic obstructive pulmonary diseases and allied conditions                490–496</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'1900-2016'!$J$2:$J$118</c:f>
              <c:numCache>
                <c:formatCode>0.0</c:formatCode>
                <c:ptCount val="117"/>
                <c:pt idx="80">
                  <c:v>24.7</c:v>
                </c:pt>
                <c:pt idx="81">
                  <c:v>25.6</c:v>
                </c:pt>
                <c:pt idx="82">
                  <c:v>25.8</c:v>
                </c:pt>
                <c:pt idx="83">
                  <c:v>28.3</c:v>
                </c:pt>
                <c:pt idx="84">
                  <c:v>29.3</c:v>
                </c:pt>
                <c:pt idx="85">
                  <c:v>31.4</c:v>
                </c:pt>
                <c:pt idx="86">
                  <c:v>31.9</c:v>
                </c:pt>
                <c:pt idx="87">
                  <c:v>32.299999999999997</c:v>
                </c:pt>
                <c:pt idx="88">
                  <c:v>33.9</c:v>
                </c:pt>
                <c:pt idx="89">
                  <c:v>34.200000000000003</c:v>
                </c:pt>
                <c:pt idx="90">
                  <c:v>34.9</c:v>
                </c:pt>
                <c:pt idx="94">
                  <c:v>39</c:v>
                </c:pt>
                <c:pt idx="95">
                  <c:v>39.200000000000003</c:v>
                </c:pt>
                <c:pt idx="96">
                  <c:v>40</c:v>
                </c:pt>
                <c:pt idx="97">
                  <c:v>40.700000000000003</c:v>
                </c:pt>
                <c:pt idx="98">
                  <c:v>41.7</c:v>
                </c:pt>
                <c:pt idx="99" formatCode="General">
                  <c:v>45.4</c:v>
                </c:pt>
                <c:pt idx="100" formatCode="General">
                  <c:v>44.2</c:v>
                </c:pt>
                <c:pt idx="101" formatCode="General">
                  <c:v>43.9</c:v>
                </c:pt>
                <c:pt idx="102" formatCode="General">
                  <c:v>43.9</c:v>
                </c:pt>
                <c:pt idx="103" formatCode="General">
                  <c:v>43.7</c:v>
                </c:pt>
                <c:pt idx="104" formatCode="General">
                  <c:v>41.6</c:v>
                </c:pt>
                <c:pt idx="105" formatCode="General">
                  <c:v>43.9</c:v>
                </c:pt>
                <c:pt idx="106" formatCode="General">
                  <c:v>41</c:v>
                </c:pt>
                <c:pt idx="107" formatCode="General">
                  <c:v>41.4</c:v>
                </c:pt>
                <c:pt idx="108" formatCode="General">
                  <c:v>42.1</c:v>
                </c:pt>
                <c:pt idx="109" formatCode="General">
                  <c:v>39.6</c:v>
                </c:pt>
                <c:pt idx="110" formatCode="General">
                  <c:v>39.1</c:v>
                </c:pt>
                <c:pt idx="111" formatCode="General">
                  <c:v>39.1</c:v>
                </c:pt>
                <c:pt idx="112" formatCode="General">
                  <c:v>39.1</c:v>
                </c:pt>
                <c:pt idx="113" formatCode="General">
                  <c:v>39.4</c:v>
                </c:pt>
                <c:pt idx="114" formatCode="General">
                  <c:v>40.5</c:v>
                </c:pt>
                <c:pt idx="115" formatCode="General">
                  <c:v>41.6</c:v>
                </c:pt>
                <c:pt idx="116" formatCode="General">
                  <c:v>40.6</c:v>
                </c:pt>
              </c:numCache>
            </c:numRef>
          </c:yVal>
          <c:smooth val="0"/>
          <c:extLst xmlns:c16r2="http://schemas.microsoft.com/office/drawing/2015/06/chart">
            <c:ext xmlns:c16="http://schemas.microsoft.com/office/drawing/2014/chart" uri="{C3380CC4-5D6E-409C-BE32-E72D297353CC}">
              <c16:uniqueId val="{00000008-BF3E-488E-9B77-449CEF1278E9}"/>
            </c:ext>
          </c:extLst>
        </c:ser>
        <c:ser>
          <c:idx val="9"/>
          <c:order val="8"/>
          <c:tx>
            <c:strRef>
              <c:f>'1900-2016'!$K$1</c:f>
              <c:strCache>
                <c:ptCount val="1"/>
                <c:pt idx="0">
                  <c:v>Suicide -</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'1900-2016'!$K$2:$K$118</c:f>
              <c:numCache>
                <c:formatCode>0.0</c:formatCode>
                <c:ptCount val="117"/>
                <c:pt idx="58">
                  <c:v>10.7</c:v>
                </c:pt>
                <c:pt idx="59">
                  <c:v>10.6</c:v>
                </c:pt>
                <c:pt idx="60">
                  <c:v>10.6</c:v>
                </c:pt>
                <c:pt idx="61">
                  <c:v>10.9</c:v>
                </c:pt>
                <c:pt idx="62">
                  <c:v>10.9</c:v>
                </c:pt>
                <c:pt idx="63">
                  <c:v>11</c:v>
                </c:pt>
                <c:pt idx="64">
                  <c:v>10.8</c:v>
                </c:pt>
                <c:pt idx="65">
                  <c:v>11.1</c:v>
                </c:pt>
                <c:pt idx="66">
                  <c:v>10.9</c:v>
                </c:pt>
                <c:pt idx="67">
                  <c:v>10.8</c:v>
                </c:pt>
                <c:pt idx="68">
                  <c:v>10.7</c:v>
                </c:pt>
                <c:pt idx="69">
                  <c:v>11.1</c:v>
                </c:pt>
                <c:pt idx="75">
                  <c:v>12.6</c:v>
                </c:pt>
                <c:pt idx="76">
                  <c:v>12.3</c:v>
                </c:pt>
                <c:pt idx="77">
                  <c:v>13.1</c:v>
                </c:pt>
                <c:pt idx="78">
                  <c:v>12.3</c:v>
                </c:pt>
                <c:pt idx="79">
                  <c:v>12.1</c:v>
                </c:pt>
                <c:pt idx="80">
                  <c:v>11.9</c:v>
                </c:pt>
                <c:pt idx="81">
                  <c:v>12</c:v>
                </c:pt>
                <c:pt idx="82">
                  <c:v>12.2</c:v>
                </c:pt>
                <c:pt idx="83">
                  <c:v>12.1</c:v>
                </c:pt>
                <c:pt idx="84">
                  <c:v>12.4</c:v>
                </c:pt>
                <c:pt idx="85">
                  <c:v>12.4</c:v>
                </c:pt>
                <c:pt idx="86">
                  <c:v>12.9</c:v>
                </c:pt>
                <c:pt idx="87">
                  <c:v>12.7</c:v>
                </c:pt>
                <c:pt idx="88">
                  <c:v>12.4</c:v>
                </c:pt>
                <c:pt idx="89">
                  <c:v>12.2</c:v>
                </c:pt>
                <c:pt idx="90">
                  <c:v>12.4</c:v>
                </c:pt>
                <c:pt idx="91">
                  <c:v>12.2</c:v>
                </c:pt>
                <c:pt idx="92">
                  <c:v>12</c:v>
                </c:pt>
                <c:pt idx="93">
                  <c:v>12.1</c:v>
                </c:pt>
                <c:pt idx="94">
                  <c:v>12</c:v>
                </c:pt>
                <c:pt idx="95">
                  <c:v>11.9</c:v>
                </c:pt>
                <c:pt idx="96">
                  <c:v>11.6</c:v>
                </c:pt>
                <c:pt idx="97">
                  <c:v>11.4</c:v>
                </c:pt>
                <c:pt idx="98">
                  <c:v>11.3</c:v>
                </c:pt>
                <c:pt idx="99" formatCode="General">
                  <c:v>10.5</c:v>
                </c:pt>
                <c:pt idx="100" formatCode="General">
                  <c:v>10.4</c:v>
                </c:pt>
                <c:pt idx="101" formatCode="General">
                  <c:v>10.7</c:v>
                </c:pt>
                <c:pt idx="102" formatCode="General">
                  <c:v>11</c:v>
                </c:pt>
                <c:pt idx="103" formatCode="General">
                  <c:v>10.8</c:v>
                </c:pt>
                <c:pt idx="104" formatCode="General">
                  <c:v>11</c:v>
                </c:pt>
                <c:pt idx="105" formatCode="General">
                  <c:v>10.9</c:v>
                </c:pt>
                <c:pt idx="106" formatCode="General">
                  <c:v>11</c:v>
                </c:pt>
                <c:pt idx="107" formatCode="General">
                  <c:v>11.3</c:v>
                </c:pt>
                <c:pt idx="108" formatCode="General">
                  <c:v>11.6</c:v>
                </c:pt>
                <c:pt idx="109" formatCode="General">
                  <c:v>11.8</c:v>
                </c:pt>
                <c:pt idx="110" formatCode="General">
                  <c:v>12.1</c:v>
                </c:pt>
                <c:pt idx="111" formatCode="General">
                  <c:v>12.3</c:v>
                </c:pt>
                <c:pt idx="112" formatCode="General">
                  <c:v>12.6</c:v>
                </c:pt>
                <c:pt idx="113" formatCode="General">
                  <c:v>12.6</c:v>
                </c:pt>
                <c:pt idx="114" formatCode="General">
                  <c:v>13</c:v>
                </c:pt>
                <c:pt idx="115" formatCode="General">
                  <c:v>13.3</c:v>
                </c:pt>
                <c:pt idx="116" formatCode="General">
                  <c:v>13.1</c:v>
                </c:pt>
              </c:numCache>
            </c:numRef>
          </c:yVal>
          <c:smooth val="0"/>
          <c:extLst xmlns:c16r2="http://schemas.microsoft.com/office/drawing/2015/06/chart">
            <c:ext xmlns:c16="http://schemas.microsoft.com/office/drawing/2014/chart" uri="{C3380CC4-5D6E-409C-BE32-E72D297353CC}">
              <c16:uniqueId val="{00000009-BF3E-488E-9B77-449CEF1278E9}"/>
            </c:ext>
          </c:extLst>
        </c:ser>
        <c:ser>
          <c:idx val="10"/>
          <c:order val="9"/>
          <c:tx>
            <c:strRef>
              <c:f>'1900-2016'!$L$1</c:f>
              <c:strCache>
                <c:ptCount val="1"/>
                <c:pt idx="0">
                  <c:v>Senility </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'1900-2016'!$A$2:$A$118</c:f>
              <c:numCache>
                <c:formatCode>0</c:formatCode>
                <c:ptCount val="117"/>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pt idx="99" formatCode="General">
                  <c:v>1999</c:v>
                </c:pt>
                <c:pt idx="100" formatCode="General">
                  <c:v>2000</c:v>
                </c:pt>
                <c:pt idx="101" formatCode="General">
                  <c:v>2001</c:v>
                </c:pt>
                <c:pt idx="102" formatCode="General">
                  <c:v>2002</c:v>
                </c:pt>
                <c:pt idx="103" formatCode="General">
                  <c:v>2003</c:v>
                </c:pt>
                <c:pt idx="104" formatCode="General">
                  <c:v>2004</c:v>
                </c:pt>
                <c:pt idx="105" formatCode="General">
                  <c:v>2005</c:v>
                </c:pt>
                <c:pt idx="106" formatCode="General">
                  <c:v>2006</c:v>
                </c:pt>
                <c:pt idx="107" formatCode="General">
                  <c:v>2007</c:v>
                </c:pt>
                <c:pt idx="108" formatCode="General">
                  <c:v>2008</c:v>
                </c:pt>
                <c:pt idx="109" formatCode="General">
                  <c:v>2009</c:v>
                </c:pt>
                <c:pt idx="110" formatCode="General">
                  <c:v>2010</c:v>
                </c:pt>
                <c:pt idx="111" formatCode="General">
                  <c:v>2011</c:v>
                </c:pt>
                <c:pt idx="112" formatCode="General">
                  <c:v>2012</c:v>
                </c:pt>
                <c:pt idx="113" formatCode="General">
                  <c:v>2013</c:v>
                </c:pt>
                <c:pt idx="114" formatCode="General">
                  <c:v>2014</c:v>
                </c:pt>
                <c:pt idx="115" formatCode="General">
                  <c:v>2015</c:v>
                </c:pt>
                <c:pt idx="116" formatCode="General">
                  <c:v>2016</c:v>
                </c:pt>
              </c:numCache>
            </c:numRef>
          </c:xVal>
          <c:yVal>
            <c:numRef>
              <c:f>'1900-2016'!$L$2:$L$118</c:f>
              <c:numCache>
                <c:formatCode>0.0</c:formatCode>
                <c:ptCount val="117"/>
                <c:pt idx="0">
                  <c:v>50.2</c:v>
                </c:pt>
                <c:pt idx="1">
                  <c:v>48.3</c:v>
                </c:pt>
                <c:pt idx="2">
                  <c:v>45.2</c:v>
                </c:pt>
                <c:pt idx="3">
                  <c:v>41.1</c:v>
                </c:pt>
                <c:pt idx="4">
                  <c:v>40.799999999999997</c:v>
                </c:pt>
                <c:pt idx="5">
                  <c:v>37.9</c:v>
                </c:pt>
                <c:pt idx="6">
                  <c:v>33.4</c:v>
                </c:pt>
                <c:pt idx="7">
                  <c:v>31.1</c:v>
                </c:pt>
                <c:pt idx="8">
                  <c:v>29.2</c:v>
                </c:pt>
                <c:pt idx="9">
                  <c:v>26.3</c:v>
                </c:pt>
                <c:pt idx="10">
                  <c:v>25.5</c:v>
                </c:pt>
                <c:pt idx="11">
                  <c:v>23.9</c:v>
                </c:pt>
                <c:pt idx="12">
                  <c:v>24</c:v>
                </c:pt>
                <c:pt idx="13">
                  <c:v>22.3</c:v>
                </c:pt>
                <c:pt idx="14">
                  <c:v>20.100000000000001</c:v>
                </c:pt>
                <c:pt idx="15">
                  <c:v>18.7</c:v>
                </c:pt>
                <c:pt idx="99" formatCode="General">
                  <c:v>16.5</c:v>
                </c:pt>
                <c:pt idx="100" formatCode="General">
                  <c:v>18.100000000000001</c:v>
                </c:pt>
                <c:pt idx="101" formatCode="General">
                  <c:v>19.3</c:v>
                </c:pt>
                <c:pt idx="102" formatCode="General">
                  <c:v>20.8</c:v>
                </c:pt>
                <c:pt idx="103" formatCode="General">
                  <c:v>22.1</c:v>
                </c:pt>
                <c:pt idx="104" formatCode="General">
                  <c:v>20.399999999999999</c:v>
                </c:pt>
                <c:pt idx="105" formatCode="General">
                  <c:v>21</c:v>
                </c:pt>
                <c:pt idx="106" formatCode="General">
                  <c:v>18.399999999999999</c:v>
                </c:pt>
                <c:pt idx="107" formatCode="General">
                  <c:v>16.8</c:v>
                </c:pt>
                <c:pt idx="108" formatCode="General">
                  <c:v>17.600000000000001</c:v>
                </c:pt>
                <c:pt idx="109" formatCode="General">
                  <c:v>16.5</c:v>
                </c:pt>
                <c:pt idx="110" formatCode="General">
                  <c:v>15.3</c:v>
                </c:pt>
                <c:pt idx="111" formatCode="General">
                  <c:v>15.7</c:v>
                </c:pt>
                <c:pt idx="112" formatCode="General">
                  <c:v>14.5</c:v>
                </c:pt>
                <c:pt idx="113" formatCode="General">
                  <c:v>15.9</c:v>
                </c:pt>
                <c:pt idx="114" formatCode="General">
                  <c:v>15.1</c:v>
                </c:pt>
                <c:pt idx="115" formatCode="General">
                  <c:v>15.2</c:v>
                </c:pt>
                <c:pt idx="116" formatCode="General">
                  <c:v>13.5</c:v>
                </c:pt>
              </c:numCache>
            </c:numRef>
          </c:yVal>
          <c:smooth val="0"/>
          <c:extLst xmlns:c16r2="http://schemas.microsoft.com/office/drawing/2015/06/chart">
            <c:ext xmlns:c16="http://schemas.microsoft.com/office/drawing/2014/chart" uri="{C3380CC4-5D6E-409C-BE32-E72D297353CC}">
              <c16:uniqueId val="{0000000A-BF3E-488E-9B77-449CEF1278E9}"/>
            </c:ext>
          </c:extLst>
        </c:ser>
        <c:dLbls>
          <c:showLegendKey val="0"/>
          <c:showVal val="0"/>
          <c:showCatName val="0"/>
          <c:showSerName val="0"/>
          <c:showPercent val="0"/>
          <c:showBubbleSize val="0"/>
        </c:dLbls>
        <c:axId val="188070656"/>
        <c:axId val="188071232"/>
      </c:scatterChart>
      <c:valAx>
        <c:axId val="1880706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8071232"/>
        <c:crosses val="autoZero"/>
        <c:crossBetween val="midCat"/>
      </c:valAx>
      <c:valAx>
        <c:axId val="188071232"/>
        <c:scaling>
          <c:orientation val="minMax"/>
          <c:max val="7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807065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scatterChart>
        <c:scatterStyle val="smoothMarker"/>
        <c:varyColors val="0"/>
        <c:ser>
          <c:idx val="0"/>
          <c:order val="0"/>
          <c:tx>
            <c:strRef>
              <c:f>'1900-1998 (4)'!$B$1</c:f>
              <c:strCache>
                <c:ptCount val="1"/>
                <c:pt idx="0">
                  <c:v>Accidents excluding motor-vehicle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'1900-1998 (4)'!$A$2:$A$100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'1900-1998 (4)'!$B$2:$B$100</c:f>
              <c:numCache>
                <c:formatCode>0.0</c:formatCode>
                <c:ptCount val="99"/>
                <c:pt idx="0">
                  <c:v>72.3</c:v>
                </c:pt>
                <c:pt idx="1">
                  <c:v>83.8</c:v>
                </c:pt>
                <c:pt idx="2">
                  <c:v>72.5</c:v>
                </c:pt>
                <c:pt idx="3">
                  <c:v>81.400000000000006</c:v>
                </c:pt>
                <c:pt idx="4">
                  <c:v>85.4</c:v>
                </c:pt>
                <c:pt idx="5">
                  <c:v>81.3</c:v>
                </c:pt>
                <c:pt idx="6">
                  <c:v>94</c:v>
                </c:pt>
                <c:pt idx="7">
                  <c:v>94.1</c:v>
                </c:pt>
                <c:pt idx="8">
                  <c:v>82.1</c:v>
                </c:pt>
                <c:pt idx="9">
                  <c:v>78.7</c:v>
                </c:pt>
                <c:pt idx="10">
                  <c:v>82.7</c:v>
                </c:pt>
                <c:pt idx="11">
                  <c:v>82.3</c:v>
                </c:pt>
                <c:pt idx="12" formatCode="0.00">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numCache>
            </c:numRef>
          </c:yVal>
          <c:smooth val="1"/>
          <c:extLst xmlns:c16r2="http://schemas.microsoft.com/office/drawing/2015/06/chart">
            <c:ext xmlns:c16="http://schemas.microsoft.com/office/drawing/2014/chart" uri="{C3380CC4-5D6E-409C-BE32-E72D297353CC}">
              <c16:uniqueId val="{00000000-5E36-4743-A655-4D269530BACE}"/>
            </c:ext>
          </c:extLst>
        </c:ser>
        <c:ser>
          <c:idx val="2"/>
          <c:order val="1"/>
          <c:tx>
            <c:strRef>
              <c:f>'1900-1998 (4)'!$D$1</c:f>
              <c:strCache>
                <c:ptCount val="1"/>
                <c:pt idx="0">
                  <c:v>Cancer and other malignant tumors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'1900-1998 (4)'!$A$2:$A$100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'1900-1998 (4)'!$D$2:$D$100</c:f>
              <c:numCache>
                <c:formatCode>0.0</c:formatCode>
                <c:ptCount val="99"/>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formatCode="0.00">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formatCode="General">
                  <c:v>138.80000000000001</c:v>
                </c:pt>
                <c:pt idx="50" formatCode="General">
                  <c:v>139.80000000000001</c:v>
                </c:pt>
                <c:pt idx="51" formatCode="General">
                  <c:v>140.6</c:v>
                </c:pt>
                <c:pt idx="52" formatCode="General">
                  <c:v>143.30000000000001</c:v>
                </c:pt>
                <c:pt idx="53" formatCode="General">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numCache>
            </c:numRef>
          </c:yVal>
          <c:smooth val="1"/>
          <c:extLst xmlns:c16r2="http://schemas.microsoft.com/office/drawing/2015/06/chart">
            <c:ext xmlns:c16="http://schemas.microsoft.com/office/drawing/2014/chart" uri="{C3380CC4-5D6E-409C-BE32-E72D297353CC}">
              <c16:uniqueId val="{00000002-5E36-4743-A655-4D269530BACE}"/>
            </c:ext>
          </c:extLst>
        </c:ser>
        <c:ser>
          <c:idx val="3"/>
          <c:order val="2"/>
          <c:tx>
            <c:strRef>
              <c:f>'1900-1998 (4)'!$E$1</c:f>
              <c:strCache>
                <c:ptCount val="1"/>
                <c:pt idx="0">
                  <c:v>Diseases of the heart </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'1900-1998 (4)'!$A$2:$A$100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'1900-1998 (4)'!$E$2:$E$100</c:f>
              <c:numCache>
                <c:formatCode>0.0</c:formatCode>
                <c:ptCount val="99"/>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formatCode="0.00">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formatCode="General">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formatCode="General">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numCache>
            </c:numRef>
          </c:yVal>
          <c:smooth val="1"/>
          <c:extLst xmlns:c16r2="http://schemas.microsoft.com/office/drawing/2015/06/chart">
            <c:ext xmlns:c16="http://schemas.microsoft.com/office/drawing/2014/chart" uri="{C3380CC4-5D6E-409C-BE32-E72D297353CC}">
              <c16:uniqueId val="{00000003-5E36-4743-A655-4D269530BACE}"/>
            </c:ext>
          </c:extLst>
        </c:ser>
        <c:ser>
          <c:idx val="4"/>
          <c:order val="3"/>
          <c:tx>
            <c:strRef>
              <c:f>'1900-1998 (4)'!$G$1</c:f>
              <c:strCache>
                <c:ptCount val="1"/>
                <c:pt idx="0">
                  <c:v>Intracranial lesions of vascular origin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'1900-1998 (4)'!$A$2:$A$100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'1900-1998 (4)'!$G$2:$G$100</c:f>
              <c:numCache>
                <c:formatCode>0.0</c:formatCode>
                <c:ptCount val="99"/>
                <c:pt idx="0">
                  <c:v>106.9</c:v>
                </c:pt>
                <c:pt idx="1">
                  <c:v>106.9</c:v>
                </c:pt>
                <c:pt idx="2">
                  <c:v>103.9</c:v>
                </c:pt>
                <c:pt idx="3">
                  <c:v>105.2</c:v>
                </c:pt>
                <c:pt idx="4">
                  <c:v>108.6</c:v>
                </c:pt>
                <c:pt idx="5">
                  <c:v>105.9</c:v>
                </c:pt>
                <c:pt idx="6">
                  <c:v>98.6</c:v>
                </c:pt>
                <c:pt idx="7">
                  <c:v>104.5</c:v>
                </c:pt>
                <c:pt idx="8">
                  <c:v>95.6</c:v>
                </c:pt>
                <c:pt idx="9">
                  <c:v>95.5</c:v>
                </c:pt>
                <c:pt idx="10">
                  <c:v>95.8</c:v>
                </c:pt>
                <c:pt idx="11">
                  <c:v>91.8</c:v>
                </c:pt>
                <c:pt idx="12" formatCode="0.00">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formatCode="General">
                  <c:v>104</c:v>
                </c:pt>
                <c:pt idx="51" formatCode="General">
                  <c:v>106.7</c:v>
                </c:pt>
                <c:pt idx="52" formatCode="General">
                  <c:v>106.8</c:v>
                </c:pt>
                <c:pt idx="53" formatCode="General">
                  <c:v>107.3</c:v>
                </c:pt>
                <c:pt idx="54" formatCode="General">
                  <c:v>104.1</c:v>
                </c:pt>
                <c:pt idx="55" formatCode="General">
                  <c:v>106</c:v>
                </c:pt>
                <c:pt idx="56" formatCode="General">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numCache>
            </c:numRef>
          </c:yVal>
          <c:smooth val="1"/>
          <c:extLst xmlns:c16r2="http://schemas.microsoft.com/office/drawing/2015/06/chart">
            <c:ext xmlns:c16="http://schemas.microsoft.com/office/drawing/2014/chart" uri="{C3380CC4-5D6E-409C-BE32-E72D297353CC}">
              <c16:uniqueId val="{00000004-5E36-4743-A655-4D269530BACE}"/>
            </c:ext>
          </c:extLst>
        </c:ser>
        <c:ser>
          <c:idx val="5"/>
          <c:order val="4"/>
          <c:tx>
            <c:strRef>
              <c:f>'1900-1998 (4)'!$H$1</c:f>
              <c:strCache>
                <c:ptCount val="1"/>
                <c:pt idx="0">
                  <c:v>Nephritis (all forms) </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'1900-1998 (4)'!$A$2:$A$100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'1900-1998 (4)'!$H$2:$H$100</c:f>
            </c:numRef>
          </c:yVal>
          <c:smooth val="1"/>
          <c:extLst xmlns:c16r2="http://schemas.microsoft.com/office/drawing/2015/06/chart">
            <c:ext xmlns:c16="http://schemas.microsoft.com/office/drawing/2014/chart" uri="{C3380CC4-5D6E-409C-BE32-E72D297353CC}">
              <c16:uniqueId val="{00000005-5E36-4743-A655-4D269530BACE}"/>
            </c:ext>
          </c:extLst>
        </c:ser>
        <c:ser>
          <c:idx val="6"/>
          <c:order val="5"/>
          <c:tx>
            <c:strRef>
              <c:f>'1900-1998 (4)'!$F$1</c:f>
              <c:strCache>
                <c:ptCount val="1"/>
                <c:pt idx="0">
                  <c:v>Pneumonia (all forms) and influenza</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'1900-1998 (4)'!$A$2:$A$100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'1900-1998 (4)'!$F$2:$F$100</c:f>
              <c:numCache>
                <c:formatCode>0.0</c:formatCode>
                <c:ptCount val="99"/>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formatCode="0.00">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formatCode="General">
                  <c:v>30</c:v>
                </c:pt>
                <c:pt idx="50">
                  <c:v>31.3</c:v>
                </c:pt>
                <c:pt idx="51" formatCode="General">
                  <c:v>31.4</c:v>
                </c:pt>
                <c:pt idx="52" formatCode="General">
                  <c:v>29.7</c:v>
                </c:pt>
                <c:pt idx="53" formatCode="General">
                  <c:v>33</c:v>
                </c:pt>
                <c:pt idx="54">
                  <c:v>25.4</c:v>
                </c:pt>
                <c:pt idx="55">
                  <c:v>27.1</c:v>
                </c:pt>
                <c:pt idx="56">
                  <c:v>28.2</c:v>
                </c:pt>
                <c:pt idx="57" formatCode="General">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numCache>
            </c:numRef>
          </c:yVal>
          <c:smooth val="1"/>
          <c:extLst xmlns:c16r2="http://schemas.microsoft.com/office/drawing/2015/06/chart">
            <c:ext xmlns:c16="http://schemas.microsoft.com/office/drawing/2014/chart" uri="{C3380CC4-5D6E-409C-BE32-E72D297353CC}">
              <c16:uniqueId val="{00000006-5E36-4743-A655-4D269530BACE}"/>
            </c:ext>
          </c:extLst>
        </c:ser>
        <c:ser>
          <c:idx val="7"/>
          <c:order val="6"/>
          <c:tx>
            <c:strRef>
              <c:f>'1900-1998 (4)'!$I$1</c:f>
              <c:strCache>
                <c:ptCount val="1"/>
                <c:pt idx="0">
                  <c:v>Tuberculosis (all forms) -</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'1900-1998 (4)'!$A$2:$A$100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'1900-1998 (4)'!$I$2:$I$100</c:f>
            </c:numRef>
          </c:yVal>
          <c:smooth val="1"/>
          <c:extLst xmlns:c16r2="http://schemas.microsoft.com/office/drawing/2015/06/chart">
            <c:ext xmlns:c16="http://schemas.microsoft.com/office/drawing/2014/chart" uri="{C3380CC4-5D6E-409C-BE32-E72D297353CC}">
              <c16:uniqueId val="{00000007-5E36-4743-A655-4D269530BACE}"/>
            </c:ext>
          </c:extLst>
        </c:ser>
        <c:ser>
          <c:idx val="8"/>
          <c:order val="7"/>
          <c:tx>
            <c:strRef>
              <c:f>'1900-1998 (4)'!$J$1</c:f>
              <c:strCache>
                <c:ptCount val="1"/>
                <c:pt idx="0">
                  <c:v>Other</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'1900-1998 (4)'!$A$2:$A$100</c:f>
              <c:numCache>
                <c:formatCode>0</c:formatCode>
                <c:ptCount val="9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formatCode="General">
                  <c:v>1949</c:v>
                </c:pt>
                <c:pt idx="50" formatCode="General">
                  <c:v>1950</c:v>
                </c:pt>
                <c:pt idx="51">
                  <c:v>1951</c:v>
                </c:pt>
                <c:pt idx="52">
                  <c:v>1952</c:v>
                </c:pt>
                <c:pt idx="53" formatCode="General">
                  <c:v>1953</c:v>
                </c:pt>
                <c:pt idx="54">
                  <c:v>1954</c:v>
                </c:pt>
                <c:pt idx="55">
                  <c:v>1955</c:v>
                </c:pt>
                <c:pt idx="56">
                  <c:v>1956</c:v>
                </c:pt>
                <c:pt idx="57" formatCode="General">
                  <c:v>1957</c:v>
                </c:pt>
                <c:pt idx="58" formatCode="General">
                  <c:v>1958</c:v>
                </c:pt>
                <c:pt idx="59" formatCode="General">
                  <c:v>1959</c:v>
                </c:pt>
                <c:pt idx="60" formatCode="General">
                  <c:v>1960</c:v>
                </c:pt>
                <c:pt idx="61" formatCode="General">
                  <c:v>1961</c:v>
                </c:pt>
                <c:pt idx="62" formatCode="General">
                  <c:v>1962</c:v>
                </c:pt>
                <c:pt idx="63" formatCode="General">
                  <c:v>1963</c:v>
                </c:pt>
                <c:pt idx="64" formatCode="General">
                  <c:v>1964</c:v>
                </c:pt>
                <c:pt idx="65" formatCode="General">
                  <c:v>1965</c:v>
                </c:pt>
                <c:pt idx="66" formatCode="General">
                  <c:v>1966</c:v>
                </c:pt>
                <c:pt idx="67" formatCode="General">
                  <c:v>1967</c:v>
                </c:pt>
                <c:pt idx="68" formatCode="General">
                  <c:v>1968</c:v>
                </c:pt>
                <c:pt idx="69" formatCode="General">
                  <c:v>1969</c:v>
                </c:pt>
                <c:pt idx="70" formatCode="General">
                  <c:v>1970</c:v>
                </c:pt>
                <c:pt idx="71" formatCode="General">
                  <c:v>1971</c:v>
                </c:pt>
                <c:pt idx="72" formatCode="General">
                  <c:v>1972</c:v>
                </c:pt>
                <c:pt idx="73" formatCode="General">
                  <c:v>1973</c:v>
                </c:pt>
                <c:pt idx="74" formatCode="General">
                  <c:v>1974</c:v>
                </c:pt>
                <c:pt idx="75" formatCode="General">
                  <c:v>1975</c:v>
                </c:pt>
                <c:pt idx="76" formatCode="General">
                  <c:v>1976</c:v>
                </c:pt>
                <c:pt idx="77" formatCode="General">
                  <c:v>1977</c:v>
                </c:pt>
                <c:pt idx="78" formatCode="General">
                  <c:v>1978</c:v>
                </c:pt>
                <c:pt idx="79" formatCode="General">
                  <c:v>1979</c:v>
                </c:pt>
                <c:pt idx="80" formatCode="General">
                  <c:v>1980</c:v>
                </c:pt>
                <c:pt idx="81" formatCode="General">
                  <c:v>1981</c:v>
                </c:pt>
                <c:pt idx="82" formatCode="General">
                  <c:v>1982</c:v>
                </c:pt>
                <c:pt idx="83">
                  <c:v>1983</c:v>
                </c:pt>
                <c:pt idx="84" formatCode="General">
                  <c:v>1984</c:v>
                </c:pt>
                <c:pt idx="85" formatCode="General">
                  <c:v>1985</c:v>
                </c:pt>
                <c:pt idx="86" formatCode="General">
                  <c:v>1986</c:v>
                </c:pt>
                <c:pt idx="87" formatCode="General">
                  <c:v>1987</c:v>
                </c:pt>
                <c:pt idx="88" formatCode="General">
                  <c:v>1988</c:v>
                </c:pt>
                <c:pt idx="89" formatCode="General">
                  <c:v>1989</c:v>
                </c:pt>
                <c:pt idx="90" formatCode="General">
                  <c:v>1990</c:v>
                </c:pt>
                <c:pt idx="91" formatCode="General">
                  <c:v>1991</c:v>
                </c:pt>
                <c:pt idx="92" formatCode="General">
                  <c:v>1992</c:v>
                </c:pt>
                <c:pt idx="93" formatCode="General">
                  <c:v>1993</c:v>
                </c:pt>
                <c:pt idx="94" formatCode="General">
                  <c:v>1994</c:v>
                </c:pt>
                <c:pt idx="95" formatCode="General">
                  <c:v>1995</c:v>
                </c:pt>
                <c:pt idx="96" formatCode="General">
                  <c:v>1996</c:v>
                </c:pt>
                <c:pt idx="97" formatCode="General">
                  <c:v>1997</c:v>
                </c:pt>
                <c:pt idx="98" formatCode="General">
                  <c:v>1998</c:v>
                </c:pt>
              </c:numCache>
            </c:numRef>
          </c:xVal>
          <c:yVal>
            <c:numRef>
              <c:f>'1900-1998 (4)'!$J$2:$J$100</c:f>
            </c:numRef>
          </c:yVal>
          <c:smooth val="1"/>
          <c:extLst xmlns:c16r2="http://schemas.microsoft.com/office/drawing/2015/06/chart">
            <c:ext xmlns:c16="http://schemas.microsoft.com/office/drawing/2014/chart" uri="{C3380CC4-5D6E-409C-BE32-E72D297353CC}">
              <c16:uniqueId val="{00000008-5E36-4743-A655-4D269530BACE}"/>
            </c:ext>
          </c:extLst>
        </c:ser>
        <c:dLbls>
          <c:showLegendKey val="0"/>
          <c:showVal val="0"/>
          <c:showCatName val="0"/>
          <c:showSerName val="0"/>
          <c:showPercent val="0"/>
          <c:showBubbleSize val="0"/>
        </c:dLbls>
        <c:axId val="211764928"/>
        <c:axId val="211765504"/>
      </c:scatterChart>
      <c:valAx>
        <c:axId val="211764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1765504"/>
        <c:crosses val="autoZero"/>
        <c:crossBetween val="midCat"/>
      </c:valAx>
      <c:valAx>
        <c:axId val="211765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1764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areaChart>
        <c:grouping val="stacked"/>
        <c:varyColors val="0"/>
        <c:ser>
          <c:idx val="1"/>
          <c:order val="0"/>
          <c:tx>
            <c:strRef>
              <c:f>'1900-1998 (4)'!$B$1</c:f>
              <c:strCache>
                <c:ptCount val="1"/>
                <c:pt idx="0">
                  <c:v>Accidents excluding motor-vehicle -</c:v>
                </c:pt>
              </c:strCache>
            </c:strRef>
          </c:tx>
          <c:spPr>
            <a:solidFill>
              <a:schemeClr val="accent2"/>
            </a:solidFill>
            <a:ln>
              <a:noFill/>
            </a:ln>
            <a:effectLst/>
          </c:spPr>
          <c:val>
            <c:numRef>
              <c:f>'1900-1998 (4)'!$B$2:$B$100</c:f>
              <c:numCache>
                <c:formatCode>0.0</c:formatCode>
                <c:ptCount val="99"/>
                <c:pt idx="0">
                  <c:v>72.3</c:v>
                </c:pt>
                <c:pt idx="1">
                  <c:v>83.8</c:v>
                </c:pt>
                <c:pt idx="2">
                  <c:v>72.5</c:v>
                </c:pt>
                <c:pt idx="3">
                  <c:v>81.400000000000006</c:v>
                </c:pt>
                <c:pt idx="4">
                  <c:v>85.4</c:v>
                </c:pt>
                <c:pt idx="5">
                  <c:v>81.3</c:v>
                </c:pt>
                <c:pt idx="6">
                  <c:v>94</c:v>
                </c:pt>
                <c:pt idx="7">
                  <c:v>94.1</c:v>
                </c:pt>
                <c:pt idx="8">
                  <c:v>82.1</c:v>
                </c:pt>
                <c:pt idx="9">
                  <c:v>78.7</c:v>
                </c:pt>
                <c:pt idx="10">
                  <c:v>82.7</c:v>
                </c:pt>
                <c:pt idx="11">
                  <c:v>82.3</c:v>
                </c:pt>
                <c:pt idx="12" formatCode="0.00">
                  <c:v>79</c:v>
                </c:pt>
                <c:pt idx="13">
                  <c:v>80.900000000000006</c:v>
                </c:pt>
                <c:pt idx="14">
                  <c:v>73.5</c:v>
                </c:pt>
                <c:pt idx="15">
                  <c:v>68.7</c:v>
                </c:pt>
                <c:pt idx="16">
                  <c:v>75.5</c:v>
                </c:pt>
                <c:pt idx="17">
                  <c:v>78.400000000000006</c:v>
                </c:pt>
                <c:pt idx="18">
                  <c:v>73.2</c:v>
                </c:pt>
                <c:pt idx="19">
                  <c:v>62.8</c:v>
                </c:pt>
                <c:pt idx="20">
                  <c:v>60.7</c:v>
                </c:pt>
                <c:pt idx="21">
                  <c:v>56.5</c:v>
                </c:pt>
                <c:pt idx="22">
                  <c:v>56.9</c:v>
                </c:pt>
                <c:pt idx="23">
                  <c:v>60.8</c:v>
                </c:pt>
                <c:pt idx="24">
                  <c:v>59.5</c:v>
                </c:pt>
                <c:pt idx="25">
                  <c:v>60.7</c:v>
                </c:pt>
                <c:pt idx="26">
                  <c:v>60.3</c:v>
                </c:pt>
                <c:pt idx="27">
                  <c:v>56.3</c:v>
                </c:pt>
                <c:pt idx="28">
                  <c:v>55.7</c:v>
                </c:pt>
                <c:pt idx="29">
                  <c:v>55</c:v>
                </c:pt>
                <c:pt idx="30">
                  <c:v>53.8</c:v>
                </c:pt>
                <c:pt idx="31">
                  <c:v>51.3</c:v>
                </c:pt>
                <c:pt idx="32">
                  <c:v>47.7</c:v>
                </c:pt>
                <c:pt idx="33">
                  <c:v>47.4</c:v>
                </c:pt>
                <c:pt idx="34">
                  <c:v>51.3</c:v>
                </c:pt>
                <c:pt idx="35">
                  <c:v>49.8</c:v>
                </c:pt>
                <c:pt idx="36">
                  <c:v>56.2</c:v>
                </c:pt>
                <c:pt idx="37">
                  <c:v>50.9</c:v>
                </c:pt>
                <c:pt idx="38">
                  <c:v>47.2</c:v>
                </c:pt>
                <c:pt idx="39">
                  <c:v>46</c:v>
                </c:pt>
                <c:pt idx="40">
                  <c:v>47.4</c:v>
                </c:pt>
                <c:pt idx="41">
                  <c:v>46.2</c:v>
                </c:pt>
                <c:pt idx="42">
                  <c:v>50.5</c:v>
                </c:pt>
                <c:pt idx="43">
                  <c:v>56</c:v>
                </c:pt>
                <c:pt idx="44">
                  <c:v>53.4</c:v>
                </c:pt>
                <c:pt idx="45">
                  <c:v>51.2</c:v>
                </c:pt>
                <c:pt idx="46">
                  <c:v>46.1</c:v>
                </c:pt>
                <c:pt idx="47">
                  <c:v>46.6</c:v>
                </c:pt>
                <c:pt idx="48">
                  <c:v>45</c:v>
                </c:pt>
                <c:pt idx="49">
                  <c:v>39.299999999999997</c:v>
                </c:pt>
                <c:pt idx="50">
                  <c:v>37.5</c:v>
                </c:pt>
                <c:pt idx="51">
                  <c:v>38.4</c:v>
                </c:pt>
                <c:pt idx="52">
                  <c:v>37.5</c:v>
                </c:pt>
                <c:pt idx="53">
                  <c:v>36.1</c:v>
                </c:pt>
                <c:pt idx="54">
                  <c:v>33.799999999999997</c:v>
                </c:pt>
                <c:pt idx="55">
                  <c:v>33.5</c:v>
                </c:pt>
                <c:pt idx="56">
                  <c:v>33</c:v>
                </c:pt>
                <c:pt idx="57">
                  <c:v>33.200000000000003</c:v>
                </c:pt>
                <c:pt idx="58">
                  <c:v>30.9</c:v>
                </c:pt>
                <c:pt idx="59">
                  <c:v>30.7</c:v>
                </c:pt>
                <c:pt idx="60">
                  <c:v>31</c:v>
                </c:pt>
                <c:pt idx="61">
                  <c:v>29.6</c:v>
                </c:pt>
                <c:pt idx="62">
                  <c:v>30.3</c:v>
                </c:pt>
                <c:pt idx="63">
                  <c:v>30.3</c:v>
                </c:pt>
                <c:pt idx="64">
                  <c:v>29.699999999999996</c:v>
                </c:pt>
                <c:pt idx="65">
                  <c:v>28.699999999999996</c:v>
                </c:pt>
                <c:pt idx="66">
                  <c:v>31</c:v>
                </c:pt>
                <c:pt idx="67">
                  <c:v>30.5</c:v>
                </c:pt>
                <c:pt idx="68">
                  <c:v>57.6</c:v>
                </c:pt>
                <c:pt idx="69">
                  <c:v>30.1</c:v>
                </c:pt>
                <c:pt idx="70">
                  <c:v>56.4</c:v>
                </c:pt>
                <c:pt idx="71">
                  <c:v>54.8</c:v>
                </c:pt>
                <c:pt idx="72">
                  <c:v>55.2</c:v>
                </c:pt>
                <c:pt idx="73">
                  <c:v>28.5</c:v>
                </c:pt>
                <c:pt idx="74">
                  <c:v>27.3</c:v>
                </c:pt>
                <c:pt idx="75">
                  <c:v>26.5</c:v>
                </c:pt>
                <c:pt idx="76">
                  <c:v>46.3</c:v>
                </c:pt>
                <c:pt idx="77">
                  <c:v>24.4</c:v>
                </c:pt>
                <c:pt idx="78">
                  <c:v>23.9</c:v>
                </c:pt>
                <c:pt idx="79">
                  <c:v>23.1</c:v>
                </c:pt>
                <c:pt idx="80">
                  <c:v>23.2</c:v>
                </c:pt>
                <c:pt idx="81">
                  <c:v>21.5</c:v>
                </c:pt>
                <c:pt idx="82">
                  <c:v>20.9</c:v>
                </c:pt>
                <c:pt idx="83">
                  <c:v>20.5</c:v>
                </c:pt>
                <c:pt idx="84">
                  <c:v>19.8</c:v>
                </c:pt>
                <c:pt idx="85">
                  <c:v>20</c:v>
                </c:pt>
                <c:pt idx="86">
                  <c:v>19.7</c:v>
                </c:pt>
                <c:pt idx="87">
                  <c:v>19.3</c:v>
                </c:pt>
                <c:pt idx="88">
                  <c:v>19.600000000000001</c:v>
                </c:pt>
                <c:pt idx="89">
                  <c:v>19.2</c:v>
                </c:pt>
                <c:pt idx="90">
                  <c:v>18.2</c:v>
                </c:pt>
                <c:pt idx="91">
                  <c:v>18.2</c:v>
                </c:pt>
                <c:pt idx="92">
                  <c:v>18</c:v>
                </c:pt>
                <c:pt idx="93">
                  <c:v>18.899999999999999</c:v>
                </c:pt>
                <c:pt idx="94">
                  <c:v>18.8</c:v>
                </c:pt>
                <c:pt idx="95">
                  <c:v>19</c:v>
                </c:pt>
                <c:pt idx="96">
                  <c:v>19.3</c:v>
                </c:pt>
                <c:pt idx="97">
                  <c:v>19.5</c:v>
                </c:pt>
                <c:pt idx="98">
                  <c:v>20.100000000000001</c:v>
                </c:pt>
              </c:numCache>
            </c:numRef>
          </c:val>
          <c:extLst xmlns:c16r2="http://schemas.microsoft.com/office/drawing/2015/06/chart">
            <c:ext xmlns:c16="http://schemas.microsoft.com/office/drawing/2014/chart" uri="{C3380CC4-5D6E-409C-BE32-E72D297353CC}">
              <c16:uniqueId val="{00000000-725E-44F6-B5BA-013E6FE041EC}"/>
            </c:ext>
          </c:extLst>
        </c:ser>
        <c:ser>
          <c:idx val="3"/>
          <c:order val="1"/>
          <c:tx>
            <c:strRef>
              <c:f>'1900-1998 (4)'!$D$1</c:f>
              <c:strCache>
                <c:ptCount val="1"/>
                <c:pt idx="0">
                  <c:v>Cancer and other malignant tumors </c:v>
                </c:pt>
              </c:strCache>
            </c:strRef>
          </c:tx>
          <c:spPr>
            <a:solidFill>
              <a:schemeClr val="accent4"/>
            </a:solidFill>
            <a:ln>
              <a:noFill/>
            </a:ln>
            <a:effectLst/>
          </c:spPr>
          <c:val>
            <c:numRef>
              <c:f>'1900-1998 (4)'!$D$2:$D$100</c:f>
              <c:numCache>
                <c:formatCode>0.0</c:formatCode>
                <c:ptCount val="99"/>
                <c:pt idx="0">
                  <c:v>64</c:v>
                </c:pt>
                <c:pt idx="1">
                  <c:v>66.400000000000006</c:v>
                </c:pt>
                <c:pt idx="2">
                  <c:v>66.3</c:v>
                </c:pt>
                <c:pt idx="3">
                  <c:v>70</c:v>
                </c:pt>
                <c:pt idx="4">
                  <c:v>71.5</c:v>
                </c:pt>
                <c:pt idx="5">
                  <c:v>73.400000000000006</c:v>
                </c:pt>
                <c:pt idx="6">
                  <c:v>69.3</c:v>
                </c:pt>
                <c:pt idx="7">
                  <c:v>71.400000000000006</c:v>
                </c:pt>
                <c:pt idx="8">
                  <c:v>71.5</c:v>
                </c:pt>
                <c:pt idx="9">
                  <c:v>74</c:v>
                </c:pt>
                <c:pt idx="10">
                  <c:v>76.2</c:v>
                </c:pt>
                <c:pt idx="11">
                  <c:v>74.2</c:v>
                </c:pt>
                <c:pt idx="12" formatCode="0.00">
                  <c:v>77</c:v>
                </c:pt>
                <c:pt idx="13">
                  <c:v>78.5</c:v>
                </c:pt>
                <c:pt idx="14">
                  <c:v>78.7</c:v>
                </c:pt>
                <c:pt idx="15">
                  <c:v>80.7</c:v>
                </c:pt>
                <c:pt idx="16">
                  <c:v>81</c:v>
                </c:pt>
                <c:pt idx="17">
                  <c:v>80.8</c:v>
                </c:pt>
                <c:pt idx="18">
                  <c:v>80.8</c:v>
                </c:pt>
                <c:pt idx="19">
                  <c:v>81</c:v>
                </c:pt>
                <c:pt idx="20">
                  <c:v>83.4</c:v>
                </c:pt>
                <c:pt idx="21">
                  <c:v>85.5</c:v>
                </c:pt>
                <c:pt idx="22">
                  <c:v>86.2</c:v>
                </c:pt>
                <c:pt idx="23">
                  <c:v>88.4</c:v>
                </c:pt>
                <c:pt idx="24">
                  <c:v>90.4</c:v>
                </c:pt>
                <c:pt idx="25">
                  <c:v>92</c:v>
                </c:pt>
                <c:pt idx="26">
                  <c:v>94.6</c:v>
                </c:pt>
                <c:pt idx="27">
                  <c:v>95.2</c:v>
                </c:pt>
                <c:pt idx="28">
                  <c:v>95.7</c:v>
                </c:pt>
                <c:pt idx="29">
                  <c:v>95.8</c:v>
                </c:pt>
                <c:pt idx="30">
                  <c:v>97.4</c:v>
                </c:pt>
                <c:pt idx="31">
                  <c:v>99</c:v>
                </c:pt>
                <c:pt idx="32">
                  <c:v>102.3</c:v>
                </c:pt>
                <c:pt idx="33">
                  <c:v>102.3</c:v>
                </c:pt>
                <c:pt idx="34">
                  <c:v>106.4</c:v>
                </c:pt>
                <c:pt idx="35">
                  <c:v>108.2</c:v>
                </c:pt>
                <c:pt idx="36">
                  <c:v>111.4</c:v>
                </c:pt>
                <c:pt idx="37">
                  <c:v>112.4</c:v>
                </c:pt>
                <c:pt idx="38">
                  <c:v>114.9</c:v>
                </c:pt>
                <c:pt idx="39">
                  <c:v>117.5</c:v>
                </c:pt>
                <c:pt idx="40">
                  <c:v>120.3</c:v>
                </c:pt>
                <c:pt idx="41">
                  <c:v>120.1</c:v>
                </c:pt>
                <c:pt idx="42">
                  <c:v>122</c:v>
                </c:pt>
                <c:pt idx="43">
                  <c:v>124.3</c:v>
                </c:pt>
                <c:pt idx="44">
                  <c:v>128.80000000000001</c:v>
                </c:pt>
                <c:pt idx="45">
                  <c:v>134</c:v>
                </c:pt>
                <c:pt idx="46">
                  <c:v>130</c:v>
                </c:pt>
                <c:pt idx="47">
                  <c:v>132.30000000000001</c:v>
                </c:pt>
                <c:pt idx="48">
                  <c:v>134.9</c:v>
                </c:pt>
                <c:pt idx="49" formatCode="General">
                  <c:v>138.80000000000001</c:v>
                </c:pt>
                <c:pt idx="50" formatCode="General">
                  <c:v>139.80000000000001</c:v>
                </c:pt>
                <c:pt idx="51" formatCode="General">
                  <c:v>140.6</c:v>
                </c:pt>
                <c:pt idx="52" formatCode="General">
                  <c:v>143.30000000000001</c:v>
                </c:pt>
                <c:pt idx="53" formatCode="General">
                  <c:v>144.80000000000001</c:v>
                </c:pt>
                <c:pt idx="54">
                  <c:v>145.6</c:v>
                </c:pt>
                <c:pt idx="55">
                  <c:v>146.5</c:v>
                </c:pt>
                <c:pt idx="56">
                  <c:v>147.80000000000001</c:v>
                </c:pt>
                <c:pt idx="57">
                  <c:v>148.6</c:v>
                </c:pt>
                <c:pt idx="58">
                  <c:v>146.80000000000001</c:v>
                </c:pt>
                <c:pt idx="59">
                  <c:v>147.30000000000001</c:v>
                </c:pt>
                <c:pt idx="60">
                  <c:v>149.19999999999999</c:v>
                </c:pt>
                <c:pt idx="61">
                  <c:v>149.9</c:v>
                </c:pt>
                <c:pt idx="62">
                  <c:v>149.9</c:v>
                </c:pt>
                <c:pt idx="63">
                  <c:v>151.4</c:v>
                </c:pt>
                <c:pt idx="64">
                  <c:v>151.5</c:v>
                </c:pt>
                <c:pt idx="65">
                  <c:v>153.80000000000001</c:v>
                </c:pt>
                <c:pt idx="66">
                  <c:v>155.30000000000001</c:v>
                </c:pt>
                <c:pt idx="67">
                  <c:v>157.5</c:v>
                </c:pt>
                <c:pt idx="68">
                  <c:v>159.80000000000001</c:v>
                </c:pt>
                <c:pt idx="69">
                  <c:v>160.4</c:v>
                </c:pt>
                <c:pt idx="70">
                  <c:v>162.80000000000001</c:v>
                </c:pt>
                <c:pt idx="71">
                  <c:v>163.1</c:v>
                </c:pt>
                <c:pt idx="72">
                  <c:v>165.1</c:v>
                </c:pt>
                <c:pt idx="73">
                  <c:v>166.1</c:v>
                </c:pt>
                <c:pt idx="74">
                  <c:v>169</c:v>
                </c:pt>
                <c:pt idx="75">
                  <c:v>169.7</c:v>
                </c:pt>
                <c:pt idx="76">
                  <c:v>173.4</c:v>
                </c:pt>
                <c:pt idx="77">
                  <c:v>176</c:v>
                </c:pt>
                <c:pt idx="78">
                  <c:v>178.7</c:v>
                </c:pt>
                <c:pt idx="79">
                  <c:v>179.6</c:v>
                </c:pt>
                <c:pt idx="80">
                  <c:v>183.9</c:v>
                </c:pt>
                <c:pt idx="81">
                  <c:v>183.9</c:v>
                </c:pt>
                <c:pt idx="82">
                  <c:v>187.3</c:v>
                </c:pt>
                <c:pt idx="83">
                  <c:v>189.5</c:v>
                </c:pt>
                <c:pt idx="84">
                  <c:v>192.3</c:v>
                </c:pt>
                <c:pt idx="85">
                  <c:v>194</c:v>
                </c:pt>
                <c:pt idx="86">
                  <c:v>195.5</c:v>
                </c:pt>
                <c:pt idx="87">
                  <c:v>196.8</c:v>
                </c:pt>
                <c:pt idx="88">
                  <c:v>198.4</c:v>
                </c:pt>
                <c:pt idx="89">
                  <c:v>201</c:v>
                </c:pt>
                <c:pt idx="90">
                  <c:v>203.2</c:v>
                </c:pt>
                <c:pt idx="91">
                  <c:v>204.1</c:v>
                </c:pt>
                <c:pt idx="92">
                  <c:v>204.1</c:v>
                </c:pt>
                <c:pt idx="93">
                  <c:v>205.6</c:v>
                </c:pt>
                <c:pt idx="94">
                  <c:v>205.2</c:v>
                </c:pt>
                <c:pt idx="95">
                  <c:v>204.9</c:v>
                </c:pt>
                <c:pt idx="96">
                  <c:v>203.4</c:v>
                </c:pt>
                <c:pt idx="97">
                  <c:v>201.6</c:v>
                </c:pt>
                <c:pt idx="98">
                  <c:v>200.3</c:v>
                </c:pt>
              </c:numCache>
            </c:numRef>
          </c:val>
          <c:extLst xmlns:c16r2="http://schemas.microsoft.com/office/drawing/2015/06/chart">
            <c:ext xmlns:c16="http://schemas.microsoft.com/office/drawing/2014/chart" uri="{C3380CC4-5D6E-409C-BE32-E72D297353CC}">
              <c16:uniqueId val="{00000001-725E-44F6-B5BA-013E6FE041EC}"/>
            </c:ext>
          </c:extLst>
        </c:ser>
        <c:ser>
          <c:idx val="4"/>
          <c:order val="2"/>
          <c:tx>
            <c:strRef>
              <c:f>'1900-1998 (4)'!$E$1</c:f>
              <c:strCache>
                <c:ptCount val="1"/>
                <c:pt idx="0">
                  <c:v>Diseases of the heart </c:v>
                </c:pt>
              </c:strCache>
            </c:strRef>
          </c:tx>
          <c:spPr>
            <a:solidFill>
              <a:schemeClr val="accent5"/>
            </a:solidFill>
            <a:ln>
              <a:noFill/>
            </a:ln>
            <a:effectLst/>
          </c:spPr>
          <c:val>
            <c:numRef>
              <c:f>'1900-1998 (4)'!$E$2:$E$100</c:f>
              <c:numCache>
                <c:formatCode>0.0</c:formatCode>
                <c:ptCount val="99"/>
                <c:pt idx="0">
                  <c:v>137.4</c:v>
                </c:pt>
                <c:pt idx="1">
                  <c:v>140</c:v>
                </c:pt>
                <c:pt idx="2">
                  <c:v>145.4</c:v>
                </c:pt>
                <c:pt idx="3">
                  <c:v>151.80000000000001</c:v>
                </c:pt>
                <c:pt idx="4">
                  <c:v>163.69999999999999</c:v>
                </c:pt>
                <c:pt idx="5">
                  <c:v>161.9</c:v>
                </c:pt>
                <c:pt idx="6">
                  <c:v>154.19999999999999</c:v>
                </c:pt>
                <c:pt idx="7">
                  <c:v>166.6</c:v>
                </c:pt>
                <c:pt idx="8">
                  <c:v>152</c:v>
                </c:pt>
                <c:pt idx="9">
                  <c:v>153</c:v>
                </c:pt>
                <c:pt idx="10">
                  <c:v>158.9</c:v>
                </c:pt>
                <c:pt idx="11">
                  <c:v>156.4</c:v>
                </c:pt>
                <c:pt idx="12" formatCode="0.00">
                  <c:v>158.69999999999999</c:v>
                </c:pt>
                <c:pt idx="13">
                  <c:v>154.6</c:v>
                </c:pt>
                <c:pt idx="14">
                  <c:v>158.19999999999999</c:v>
                </c:pt>
                <c:pt idx="15">
                  <c:v>163.9</c:v>
                </c:pt>
                <c:pt idx="16">
                  <c:v>167.2</c:v>
                </c:pt>
                <c:pt idx="17">
                  <c:v>169.9</c:v>
                </c:pt>
                <c:pt idx="18">
                  <c:v>171.6</c:v>
                </c:pt>
                <c:pt idx="19">
                  <c:v>147.9</c:v>
                </c:pt>
                <c:pt idx="20">
                  <c:v>159.6</c:v>
                </c:pt>
                <c:pt idx="21">
                  <c:v>156.19999999999999</c:v>
                </c:pt>
                <c:pt idx="22">
                  <c:v>165</c:v>
                </c:pt>
                <c:pt idx="23">
                  <c:v>174</c:v>
                </c:pt>
                <c:pt idx="24">
                  <c:v>175.7</c:v>
                </c:pt>
                <c:pt idx="25">
                  <c:v>184.8</c:v>
                </c:pt>
                <c:pt idx="26">
                  <c:v>198.6</c:v>
                </c:pt>
                <c:pt idx="27">
                  <c:v>195.3</c:v>
                </c:pt>
                <c:pt idx="28">
                  <c:v>207.7</c:v>
                </c:pt>
                <c:pt idx="29">
                  <c:v>211.2</c:v>
                </c:pt>
                <c:pt idx="30">
                  <c:v>214.2</c:v>
                </c:pt>
                <c:pt idx="31">
                  <c:v>213.4</c:v>
                </c:pt>
                <c:pt idx="32">
                  <c:v>224.1</c:v>
                </c:pt>
                <c:pt idx="33">
                  <c:v>228</c:v>
                </c:pt>
                <c:pt idx="34">
                  <c:v>240.3</c:v>
                </c:pt>
                <c:pt idx="35">
                  <c:v>245.4</c:v>
                </c:pt>
                <c:pt idx="36">
                  <c:v>266.60000000000002</c:v>
                </c:pt>
                <c:pt idx="37">
                  <c:v>268.89999999999998</c:v>
                </c:pt>
                <c:pt idx="38">
                  <c:v>269.7</c:v>
                </c:pt>
                <c:pt idx="39">
                  <c:v>275.5</c:v>
                </c:pt>
                <c:pt idx="40">
                  <c:v>292.5</c:v>
                </c:pt>
                <c:pt idx="41">
                  <c:v>290.10000000000002</c:v>
                </c:pt>
                <c:pt idx="42">
                  <c:v>294.89999999999998</c:v>
                </c:pt>
                <c:pt idx="43">
                  <c:v>317.60000000000002</c:v>
                </c:pt>
                <c:pt idx="44">
                  <c:v>314.60000000000002</c:v>
                </c:pt>
                <c:pt idx="45">
                  <c:v>320.3</c:v>
                </c:pt>
                <c:pt idx="46">
                  <c:v>306.5</c:v>
                </c:pt>
                <c:pt idx="47">
                  <c:v>321.10000000000002</c:v>
                </c:pt>
                <c:pt idx="48">
                  <c:v>322.7</c:v>
                </c:pt>
                <c:pt idx="49" formatCode="General">
                  <c:v>348.8</c:v>
                </c:pt>
                <c:pt idx="50">
                  <c:v>355.5</c:v>
                </c:pt>
                <c:pt idx="51">
                  <c:v>355.9</c:v>
                </c:pt>
                <c:pt idx="52">
                  <c:v>356.6</c:v>
                </c:pt>
                <c:pt idx="53">
                  <c:v>360.4</c:v>
                </c:pt>
                <c:pt idx="54">
                  <c:v>347.5</c:v>
                </c:pt>
                <c:pt idx="55">
                  <c:v>355.8</c:v>
                </c:pt>
                <c:pt idx="56">
                  <c:v>360.4</c:v>
                </c:pt>
                <c:pt idx="57">
                  <c:v>368.9</c:v>
                </c:pt>
                <c:pt idx="58">
                  <c:v>367.7</c:v>
                </c:pt>
                <c:pt idx="59">
                  <c:v>363.2</c:v>
                </c:pt>
                <c:pt idx="60">
                  <c:v>369</c:v>
                </c:pt>
                <c:pt idx="61">
                  <c:v>370.4</c:v>
                </c:pt>
                <c:pt idx="62">
                  <c:v>370.4</c:v>
                </c:pt>
                <c:pt idx="63">
                  <c:v>375.5</c:v>
                </c:pt>
                <c:pt idx="64">
                  <c:v>366.1</c:v>
                </c:pt>
                <c:pt idx="65">
                  <c:v>368</c:v>
                </c:pt>
                <c:pt idx="66">
                  <c:v>371.7</c:v>
                </c:pt>
                <c:pt idx="67">
                  <c:v>365.3</c:v>
                </c:pt>
                <c:pt idx="68">
                  <c:v>373.5</c:v>
                </c:pt>
                <c:pt idx="69">
                  <c:v>367.1</c:v>
                </c:pt>
                <c:pt idx="70">
                  <c:v>362</c:v>
                </c:pt>
                <c:pt idx="71">
                  <c:v>359.4</c:v>
                </c:pt>
                <c:pt idx="72">
                  <c:v>361.2</c:v>
                </c:pt>
                <c:pt idx="73">
                  <c:v>358.2</c:v>
                </c:pt>
                <c:pt idx="74" formatCode="General">
                  <c:v>346</c:v>
                </c:pt>
                <c:pt idx="75">
                  <c:v>332.4</c:v>
                </c:pt>
                <c:pt idx="76">
                  <c:v>332.7</c:v>
                </c:pt>
                <c:pt idx="77">
                  <c:v>327.10000000000002</c:v>
                </c:pt>
                <c:pt idx="78">
                  <c:v>328.5</c:v>
                </c:pt>
                <c:pt idx="79">
                  <c:v>326.5</c:v>
                </c:pt>
                <c:pt idx="80">
                  <c:v>336</c:v>
                </c:pt>
                <c:pt idx="81">
                  <c:v>328.5</c:v>
                </c:pt>
                <c:pt idx="82">
                  <c:v>326.2</c:v>
                </c:pt>
                <c:pt idx="83">
                  <c:v>329.5</c:v>
                </c:pt>
                <c:pt idx="84">
                  <c:v>324.39999999999998</c:v>
                </c:pt>
                <c:pt idx="85">
                  <c:v>324.10000000000002</c:v>
                </c:pt>
                <c:pt idx="86">
                  <c:v>318.8</c:v>
                </c:pt>
                <c:pt idx="87">
                  <c:v>313.8</c:v>
                </c:pt>
                <c:pt idx="88">
                  <c:v>312.89999999999998</c:v>
                </c:pt>
                <c:pt idx="89">
                  <c:v>297.3</c:v>
                </c:pt>
                <c:pt idx="90">
                  <c:v>289.5</c:v>
                </c:pt>
                <c:pt idx="91">
                  <c:v>285.89999999999998</c:v>
                </c:pt>
                <c:pt idx="92">
                  <c:v>281.39999999999998</c:v>
                </c:pt>
                <c:pt idx="93">
                  <c:v>288.39999999999998</c:v>
                </c:pt>
                <c:pt idx="94">
                  <c:v>281.3</c:v>
                </c:pt>
                <c:pt idx="95">
                  <c:v>280.7</c:v>
                </c:pt>
                <c:pt idx="96">
                  <c:v>276.39999999999998</c:v>
                </c:pt>
                <c:pt idx="97">
                  <c:v>271.60000000000002</c:v>
                </c:pt>
                <c:pt idx="98">
                  <c:v>268.2</c:v>
                </c:pt>
              </c:numCache>
            </c:numRef>
          </c:val>
          <c:extLst xmlns:c16r2="http://schemas.microsoft.com/office/drawing/2015/06/chart">
            <c:ext xmlns:c16="http://schemas.microsoft.com/office/drawing/2014/chart" uri="{C3380CC4-5D6E-409C-BE32-E72D297353CC}">
              <c16:uniqueId val="{00000002-725E-44F6-B5BA-013E6FE041EC}"/>
            </c:ext>
          </c:extLst>
        </c:ser>
        <c:ser>
          <c:idx val="5"/>
          <c:order val="3"/>
          <c:tx>
            <c:strRef>
              <c:f>'1900-1998 (4)'!$G$1</c:f>
              <c:strCache>
                <c:ptCount val="1"/>
                <c:pt idx="0">
                  <c:v>Intracranial lesions of vascular origin </c:v>
                </c:pt>
              </c:strCache>
            </c:strRef>
          </c:tx>
          <c:spPr>
            <a:solidFill>
              <a:schemeClr val="accent6"/>
            </a:solidFill>
            <a:ln>
              <a:noFill/>
            </a:ln>
            <a:effectLst/>
          </c:spPr>
          <c:val>
            <c:numRef>
              <c:f>'1900-1998 (4)'!$G$2:$G$100</c:f>
              <c:numCache>
                <c:formatCode>0.0</c:formatCode>
                <c:ptCount val="99"/>
                <c:pt idx="0">
                  <c:v>106.9</c:v>
                </c:pt>
                <c:pt idx="1">
                  <c:v>106.9</c:v>
                </c:pt>
                <c:pt idx="2">
                  <c:v>103.9</c:v>
                </c:pt>
                <c:pt idx="3">
                  <c:v>105.2</c:v>
                </c:pt>
                <c:pt idx="4">
                  <c:v>108.6</c:v>
                </c:pt>
                <c:pt idx="5">
                  <c:v>105.9</c:v>
                </c:pt>
                <c:pt idx="6">
                  <c:v>98.6</c:v>
                </c:pt>
                <c:pt idx="7">
                  <c:v>104.5</c:v>
                </c:pt>
                <c:pt idx="8">
                  <c:v>95.6</c:v>
                </c:pt>
                <c:pt idx="9">
                  <c:v>95.5</c:v>
                </c:pt>
                <c:pt idx="10">
                  <c:v>95.8</c:v>
                </c:pt>
                <c:pt idx="11">
                  <c:v>91.8</c:v>
                </c:pt>
                <c:pt idx="12" formatCode="0.00">
                  <c:v>91.9</c:v>
                </c:pt>
                <c:pt idx="13">
                  <c:v>91.1</c:v>
                </c:pt>
                <c:pt idx="14">
                  <c:v>93.6</c:v>
                </c:pt>
                <c:pt idx="15">
                  <c:v>94.5</c:v>
                </c:pt>
                <c:pt idx="16">
                  <c:v>94.7</c:v>
                </c:pt>
                <c:pt idx="17">
                  <c:v>95.9</c:v>
                </c:pt>
                <c:pt idx="18">
                  <c:v>94</c:v>
                </c:pt>
                <c:pt idx="19">
                  <c:v>89.9</c:v>
                </c:pt>
                <c:pt idx="20">
                  <c:v>93</c:v>
                </c:pt>
                <c:pt idx="21">
                  <c:v>89.2</c:v>
                </c:pt>
                <c:pt idx="22">
                  <c:v>92.1</c:v>
                </c:pt>
                <c:pt idx="23">
                  <c:v>95.7</c:v>
                </c:pt>
                <c:pt idx="24">
                  <c:v>97.2</c:v>
                </c:pt>
                <c:pt idx="25">
                  <c:v>89.5</c:v>
                </c:pt>
                <c:pt idx="26">
                  <c:v>91.3</c:v>
                </c:pt>
                <c:pt idx="27">
                  <c:v>88.1</c:v>
                </c:pt>
                <c:pt idx="28">
                  <c:v>92</c:v>
                </c:pt>
                <c:pt idx="29">
                  <c:v>90.8</c:v>
                </c:pt>
                <c:pt idx="30">
                  <c:v>89</c:v>
                </c:pt>
                <c:pt idx="31">
                  <c:v>86.8</c:v>
                </c:pt>
                <c:pt idx="32">
                  <c:v>87.5</c:v>
                </c:pt>
                <c:pt idx="33">
                  <c:v>84.1</c:v>
                </c:pt>
                <c:pt idx="34">
                  <c:v>85.5</c:v>
                </c:pt>
                <c:pt idx="35">
                  <c:v>85.7</c:v>
                </c:pt>
                <c:pt idx="36">
                  <c:v>91</c:v>
                </c:pt>
                <c:pt idx="37">
                  <c:v>86.7</c:v>
                </c:pt>
                <c:pt idx="38">
                  <c:v>85.9</c:v>
                </c:pt>
                <c:pt idx="39">
                  <c:v>87.8</c:v>
                </c:pt>
                <c:pt idx="40">
                  <c:v>90.9</c:v>
                </c:pt>
                <c:pt idx="41">
                  <c:v>89.1</c:v>
                </c:pt>
                <c:pt idx="42">
                  <c:v>90.1</c:v>
                </c:pt>
                <c:pt idx="43">
                  <c:v>94.8</c:v>
                </c:pt>
                <c:pt idx="44">
                  <c:v>93.5</c:v>
                </c:pt>
                <c:pt idx="45">
                  <c:v>97.5</c:v>
                </c:pt>
                <c:pt idx="46">
                  <c:v>89.7</c:v>
                </c:pt>
                <c:pt idx="47">
                  <c:v>91.4</c:v>
                </c:pt>
                <c:pt idx="48">
                  <c:v>89.7</c:v>
                </c:pt>
                <c:pt idx="49">
                  <c:v>100.9</c:v>
                </c:pt>
                <c:pt idx="50" formatCode="General">
                  <c:v>104</c:v>
                </c:pt>
                <c:pt idx="51" formatCode="General">
                  <c:v>106.7</c:v>
                </c:pt>
                <c:pt idx="52" formatCode="General">
                  <c:v>106.8</c:v>
                </c:pt>
                <c:pt idx="53" formatCode="General">
                  <c:v>107.3</c:v>
                </c:pt>
                <c:pt idx="54" formatCode="General">
                  <c:v>104.1</c:v>
                </c:pt>
                <c:pt idx="55" formatCode="General">
                  <c:v>106</c:v>
                </c:pt>
                <c:pt idx="56" formatCode="General">
                  <c:v>106.3</c:v>
                </c:pt>
                <c:pt idx="57">
                  <c:v>110.2</c:v>
                </c:pt>
                <c:pt idx="58">
                  <c:v>110.1</c:v>
                </c:pt>
                <c:pt idx="59">
                  <c:v>108.4</c:v>
                </c:pt>
                <c:pt idx="60">
                  <c:v>108</c:v>
                </c:pt>
                <c:pt idx="61">
                  <c:v>106.3</c:v>
                </c:pt>
                <c:pt idx="62">
                  <c:v>106.3</c:v>
                </c:pt>
                <c:pt idx="63">
                  <c:v>106.7</c:v>
                </c:pt>
                <c:pt idx="64">
                  <c:v>103.7</c:v>
                </c:pt>
                <c:pt idx="65">
                  <c:v>103.9</c:v>
                </c:pt>
                <c:pt idx="66">
                  <c:v>104.7</c:v>
                </c:pt>
                <c:pt idx="67">
                  <c:v>102.4</c:v>
                </c:pt>
                <c:pt idx="68">
                  <c:v>106</c:v>
                </c:pt>
                <c:pt idx="69">
                  <c:v>102.9</c:v>
                </c:pt>
                <c:pt idx="70">
                  <c:v>101.9</c:v>
                </c:pt>
                <c:pt idx="71">
                  <c:v>101.1</c:v>
                </c:pt>
                <c:pt idx="72">
                  <c:v>101.9</c:v>
                </c:pt>
                <c:pt idx="73">
                  <c:v>101.4</c:v>
                </c:pt>
                <c:pt idx="74">
                  <c:v>97.2</c:v>
                </c:pt>
                <c:pt idx="75">
                  <c:v>90.1</c:v>
                </c:pt>
                <c:pt idx="76">
                  <c:v>86.7</c:v>
                </c:pt>
                <c:pt idx="77">
                  <c:v>82.8</c:v>
                </c:pt>
                <c:pt idx="78">
                  <c:v>79.099999999999994</c:v>
                </c:pt>
                <c:pt idx="79">
                  <c:v>75.5</c:v>
                </c:pt>
                <c:pt idx="80">
                  <c:v>75.099999999999994</c:v>
                </c:pt>
                <c:pt idx="81">
                  <c:v>71.3</c:v>
                </c:pt>
                <c:pt idx="82">
                  <c:v>68.099999999999994</c:v>
                </c:pt>
                <c:pt idx="83">
                  <c:v>66.599999999999994</c:v>
                </c:pt>
                <c:pt idx="84">
                  <c:v>65.400000000000006</c:v>
                </c:pt>
                <c:pt idx="85">
                  <c:v>64.3</c:v>
                </c:pt>
                <c:pt idx="86">
                  <c:v>62.3</c:v>
                </c:pt>
                <c:pt idx="87">
                  <c:v>61.8</c:v>
                </c:pt>
                <c:pt idx="88">
                  <c:v>61.6</c:v>
                </c:pt>
                <c:pt idx="89">
                  <c:v>59</c:v>
                </c:pt>
                <c:pt idx="90">
                  <c:v>57.9</c:v>
                </c:pt>
                <c:pt idx="91">
                  <c:v>56.9</c:v>
                </c:pt>
                <c:pt idx="92">
                  <c:v>56.4</c:v>
                </c:pt>
                <c:pt idx="93">
                  <c:v>58.2</c:v>
                </c:pt>
                <c:pt idx="94">
                  <c:v>58.9</c:v>
                </c:pt>
                <c:pt idx="95">
                  <c:v>60.1</c:v>
                </c:pt>
                <c:pt idx="96">
                  <c:v>60.3</c:v>
                </c:pt>
                <c:pt idx="97">
                  <c:v>59.7</c:v>
                </c:pt>
                <c:pt idx="98">
                  <c:v>58.6</c:v>
                </c:pt>
              </c:numCache>
            </c:numRef>
          </c:val>
          <c:extLst xmlns:c16r2="http://schemas.microsoft.com/office/drawing/2015/06/chart">
            <c:ext xmlns:c16="http://schemas.microsoft.com/office/drawing/2014/chart" uri="{C3380CC4-5D6E-409C-BE32-E72D297353CC}">
              <c16:uniqueId val="{00000003-725E-44F6-B5BA-013E6FE041EC}"/>
            </c:ext>
          </c:extLst>
        </c:ser>
        <c:ser>
          <c:idx val="6"/>
          <c:order val="4"/>
          <c:tx>
            <c:strRef>
              <c:f>'1900-1998 (4)'!$H$1</c:f>
              <c:strCache>
                <c:ptCount val="1"/>
                <c:pt idx="0">
                  <c:v>Nephritis (all forms) </c:v>
                </c:pt>
              </c:strCache>
            </c:strRef>
          </c:tx>
          <c:spPr>
            <a:solidFill>
              <a:schemeClr val="accent1">
                <a:lumMod val="60000"/>
              </a:schemeClr>
            </a:solidFill>
            <a:ln>
              <a:noFill/>
            </a:ln>
            <a:effectLst/>
          </c:spPr>
          <c:val>
            <c:numRef>
              <c:f>'1900-1998 (4)'!$H$2:$H$100</c:f>
            </c:numRef>
          </c:val>
          <c:extLst xmlns:c16r2="http://schemas.microsoft.com/office/drawing/2015/06/chart">
            <c:ext xmlns:c16="http://schemas.microsoft.com/office/drawing/2014/chart" uri="{C3380CC4-5D6E-409C-BE32-E72D297353CC}">
              <c16:uniqueId val="{00000004-725E-44F6-B5BA-013E6FE041EC}"/>
            </c:ext>
          </c:extLst>
        </c:ser>
        <c:ser>
          <c:idx val="7"/>
          <c:order val="5"/>
          <c:tx>
            <c:strRef>
              <c:f>'1900-1998 (4)'!$F$1</c:f>
              <c:strCache>
                <c:ptCount val="1"/>
                <c:pt idx="0">
                  <c:v>Pneumonia (all forms) and influenza</c:v>
                </c:pt>
              </c:strCache>
            </c:strRef>
          </c:tx>
          <c:spPr>
            <a:solidFill>
              <a:schemeClr val="accent2">
                <a:lumMod val="60000"/>
              </a:schemeClr>
            </a:solidFill>
            <a:ln>
              <a:noFill/>
            </a:ln>
            <a:effectLst/>
          </c:spPr>
          <c:val>
            <c:numRef>
              <c:f>'1900-1998 (4)'!$F$2:$F$100</c:f>
              <c:numCache>
                <c:formatCode>0.0</c:formatCode>
                <c:ptCount val="99"/>
                <c:pt idx="0">
                  <c:v>202.2</c:v>
                </c:pt>
                <c:pt idx="1">
                  <c:v>197.2</c:v>
                </c:pt>
                <c:pt idx="2">
                  <c:v>161.30000000000001</c:v>
                </c:pt>
                <c:pt idx="3">
                  <c:v>169.3</c:v>
                </c:pt>
                <c:pt idx="4">
                  <c:v>192.1</c:v>
                </c:pt>
                <c:pt idx="5">
                  <c:v>169.3</c:v>
                </c:pt>
                <c:pt idx="6">
                  <c:v>156.30000000000001</c:v>
                </c:pt>
                <c:pt idx="7">
                  <c:v>180</c:v>
                </c:pt>
                <c:pt idx="8">
                  <c:v>150.9</c:v>
                </c:pt>
                <c:pt idx="9">
                  <c:v>148.1</c:v>
                </c:pt>
                <c:pt idx="10">
                  <c:v>155.9</c:v>
                </c:pt>
                <c:pt idx="11">
                  <c:v>145.4</c:v>
                </c:pt>
                <c:pt idx="12" formatCode="0.00">
                  <c:v>138.4</c:v>
                </c:pt>
                <c:pt idx="13">
                  <c:v>140.80000000000001</c:v>
                </c:pt>
                <c:pt idx="14">
                  <c:v>132.4</c:v>
                </c:pt>
                <c:pt idx="15">
                  <c:v>145.9</c:v>
                </c:pt>
                <c:pt idx="16">
                  <c:v>163.30000000000001</c:v>
                </c:pt>
                <c:pt idx="17">
                  <c:v>164.5</c:v>
                </c:pt>
                <c:pt idx="18">
                  <c:v>588.5</c:v>
                </c:pt>
                <c:pt idx="19">
                  <c:v>223</c:v>
                </c:pt>
                <c:pt idx="20">
                  <c:v>207.3</c:v>
                </c:pt>
                <c:pt idx="21">
                  <c:v>98.7</c:v>
                </c:pt>
                <c:pt idx="22">
                  <c:v>132.30000000000001</c:v>
                </c:pt>
                <c:pt idx="23">
                  <c:v>151.69999999999999</c:v>
                </c:pt>
                <c:pt idx="24">
                  <c:v>115.2</c:v>
                </c:pt>
                <c:pt idx="25">
                  <c:v>121.7</c:v>
                </c:pt>
                <c:pt idx="26">
                  <c:v>141.69999999999999</c:v>
                </c:pt>
                <c:pt idx="27">
                  <c:v>102.2</c:v>
                </c:pt>
                <c:pt idx="28">
                  <c:v>142.5</c:v>
                </c:pt>
                <c:pt idx="29">
                  <c:v>146.5</c:v>
                </c:pt>
                <c:pt idx="30">
                  <c:v>102.5</c:v>
                </c:pt>
                <c:pt idx="31">
                  <c:v>107.5</c:v>
                </c:pt>
                <c:pt idx="32">
                  <c:v>107.3</c:v>
                </c:pt>
                <c:pt idx="33">
                  <c:v>95.7</c:v>
                </c:pt>
                <c:pt idx="34">
                  <c:v>96.9</c:v>
                </c:pt>
                <c:pt idx="35">
                  <c:v>104.2</c:v>
                </c:pt>
                <c:pt idx="36">
                  <c:v>119.6</c:v>
                </c:pt>
                <c:pt idx="37">
                  <c:v>114.9</c:v>
                </c:pt>
                <c:pt idx="38">
                  <c:v>80.400000000000006</c:v>
                </c:pt>
                <c:pt idx="39">
                  <c:v>75.7</c:v>
                </c:pt>
                <c:pt idx="40">
                  <c:v>70.3</c:v>
                </c:pt>
                <c:pt idx="41">
                  <c:v>63.8</c:v>
                </c:pt>
                <c:pt idx="42">
                  <c:v>55.7</c:v>
                </c:pt>
                <c:pt idx="43">
                  <c:v>67.099999999999994</c:v>
                </c:pt>
                <c:pt idx="44">
                  <c:v>61.6</c:v>
                </c:pt>
                <c:pt idx="45">
                  <c:v>51.6</c:v>
                </c:pt>
                <c:pt idx="46">
                  <c:v>44.5</c:v>
                </c:pt>
                <c:pt idx="47">
                  <c:v>43.1</c:v>
                </c:pt>
                <c:pt idx="48">
                  <c:v>38.700000000000003</c:v>
                </c:pt>
                <c:pt idx="49" formatCode="General">
                  <c:v>30</c:v>
                </c:pt>
                <c:pt idx="50">
                  <c:v>31.3</c:v>
                </c:pt>
                <c:pt idx="51" formatCode="General">
                  <c:v>31.4</c:v>
                </c:pt>
                <c:pt idx="52" formatCode="General">
                  <c:v>29.7</c:v>
                </c:pt>
                <c:pt idx="53" formatCode="General">
                  <c:v>33</c:v>
                </c:pt>
                <c:pt idx="54">
                  <c:v>25.4</c:v>
                </c:pt>
                <c:pt idx="55">
                  <c:v>27.1</c:v>
                </c:pt>
                <c:pt idx="56">
                  <c:v>28.2</c:v>
                </c:pt>
                <c:pt idx="57" formatCode="General">
                  <c:v>35.799999999999997</c:v>
                </c:pt>
                <c:pt idx="58">
                  <c:v>33.1</c:v>
                </c:pt>
                <c:pt idx="59">
                  <c:v>31.2</c:v>
                </c:pt>
                <c:pt idx="60">
                  <c:v>37.299999999999997</c:v>
                </c:pt>
                <c:pt idx="61">
                  <c:v>32.299999999999997</c:v>
                </c:pt>
                <c:pt idx="62">
                  <c:v>32.299999999999997</c:v>
                </c:pt>
                <c:pt idx="63">
                  <c:v>37.5</c:v>
                </c:pt>
                <c:pt idx="64">
                  <c:v>31.1</c:v>
                </c:pt>
                <c:pt idx="65">
                  <c:v>32</c:v>
                </c:pt>
                <c:pt idx="66">
                  <c:v>32.5</c:v>
                </c:pt>
                <c:pt idx="67">
                  <c:v>28.8</c:v>
                </c:pt>
                <c:pt idx="68">
                  <c:v>36.9</c:v>
                </c:pt>
                <c:pt idx="69">
                  <c:v>33.9</c:v>
                </c:pt>
                <c:pt idx="70">
                  <c:v>30.9</c:v>
                </c:pt>
                <c:pt idx="71">
                  <c:v>27.7</c:v>
                </c:pt>
                <c:pt idx="72">
                  <c:v>29.9</c:v>
                </c:pt>
                <c:pt idx="73">
                  <c:v>29.6</c:v>
                </c:pt>
                <c:pt idx="74">
                  <c:v>25.7</c:v>
                </c:pt>
                <c:pt idx="75">
                  <c:v>25.8</c:v>
                </c:pt>
                <c:pt idx="76">
                  <c:v>28.4</c:v>
                </c:pt>
                <c:pt idx="77">
                  <c:v>23.3</c:v>
                </c:pt>
                <c:pt idx="78">
                  <c:v>26.3</c:v>
                </c:pt>
                <c:pt idx="79">
                  <c:v>20.100000000000001</c:v>
                </c:pt>
                <c:pt idx="80">
                  <c:v>24.1</c:v>
                </c:pt>
                <c:pt idx="81">
                  <c:v>23.4</c:v>
                </c:pt>
                <c:pt idx="82">
                  <c:v>21.1</c:v>
                </c:pt>
                <c:pt idx="83">
                  <c:v>23.9</c:v>
                </c:pt>
                <c:pt idx="84">
                  <c:v>25</c:v>
                </c:pt>
                <c:pt idx="85">
                  <c:v>28.4</c:v>
                </c:pt>
                <c:pt idx="86">
                  <c:v>29.1</c:v>
                </c:pt>
                <c:pt idx="87">
                  <c:v>28.6</c:v>
                </c:pt>
                <c:pt idx="88">
                  <c:v>31.8</c:v>
                </c:pt>
                <c:pt idx="89">
                  <c:v>31</c:v>
                </c:pt>
                <c:pt idx="90">
                  <c:v>32</c:v>
                </c:pt>
                <c:pt idx="91">
                  <c:v>30.9</c:v>
                </c:pt>
                <c:pt idx="92">
                  <c:v>29.7</c:v>
                </c:pt>
                <c:pt idx="93">
                  <c:v>32.1</c:v>
                </c:pt>
                <c:pt idx="94">
                  <c:v>31.3</c:v>
                </c:pt>
                <c:pt idx="95">
                  <c:v>31.6</c:v>
                </c:pt>
                <c:pt idx="96">
                  <c:v>31.6</c:v>
                </c:pt>
                <c:pt idx="97">
                  <c:v>32.299999999999997</c:v>
                </c:pt>
                <c:pt idx="98">
                  <c:v>34</c:v>
                </c:pt>
              </c:numCache>
            </c:numRef>
          </c:val>
          <c:extLst xmlns:c16r2="http://schemas.microsoft.com/office/drawing/2015/06/chart">
            <c:ext xmlns:c16="http://schemas.microsoft.com/office/drawing/2014/chart" uri="{C3380CC4-5D6E-409C-BE32-E72D297353CC}">
              <c16:uniqueId val="{00000005-725E-44F6-B5BA-013E6FE041EC}"/>
            </c:ext>
          </c:extLst>
        </c:ser>
        <c:ser>
          <c:idx val="8"/>
          <c:order val="6"/>
          <c:tx>
            <c:strRef>
              <c:f>'1900-1998 (4)'!$I$1</c:f>
              <c:strCache>
                <c:ptCount val="1"/>
                <c:pt idx="0">
                  <c:v>Tuberculosis (all forms) -</c:v>
                </c:pt>
              </c:strCache>
            </c:strRef>
          </c:tx>
          <c:spPr>
            <a:solidFill>
              <a:schemeClr val="accent3">
                <a:lumMod val="60000"/>
              </a:schemeClr>
            </a:solidFill>
            <a:ln>
              <a:noFill/>
            </a:ln>
            <a:effectLst/>
          </c:spPr>
          <c:val>
            <c:numRef>
              <c:f>'1900-1998 (4)'!$I$2:$I$100</c:f>
            </c:numRef>
          </c:val>
          <c:extLst xmlns:c16r2="http://schemas.microsoft.com/office/drawing/2015/06/chart">
            <c:ext xmlns:c16="http://schemas.microsoft.com/office/drawing/2014/chart" uri="{C3380CC4-5D6E-409C-BE32-E72D297353CC}">
              <c16:uniqueId val="{00000006-725E-44F6-B5BA-013E6FE041EC}"/>
            </c:ext>
          </c:extLst>
        </c:ser>
        <c:ser>
          <c:idx val="9"/>
          <c:order val="7"/>
          <c:tx>
            <c:strRef>
              <c:f>'1900-1998 (4)'!$J$1</c:f>
              <c:strCache>
                <c:ptCount val="1"/>
                <c:pt idx="0">
                  <c:v>Other</c:v>
                </c:pt>
              </c:strCache>
            </c:strRef>
          </c:tx>
          <c:spPr>
            <a:solidFill>
              <a:schemeClr val="accent4">
                <a:lumMod val="60000"/>
              </a:schemeClr>
            </a:solidFill>
            <a:ln>
              <a:noFill/>
            </a:ln>
            <a:effectLst/>
          </c:spPr>
          <c:val>
            <c:numRef>
              <c:f>'1900-1998 (4)'!$J$2:$J$100</c:f>
            </c:numRef>
          </c:val>
          <c:extLst xmlns:c16r2="http://schemas.microsoft.com/office/drawing/2015/06/chart">
            <c:ext xmlns:c16="http://schemas.microsoft.com/office/drawing/2014/chart" uri="{C3380CC4-5D6E-409C-BE32-E72D297353CC}">
              <c16:uniqueId val="{00000007-725E-44F6-B5BA-013E6FE041EC}"/>
            </c:ext>
          </c:extLst>
        </c:ser>
        <c:dLbls>
          <c:showLegendKey val="0"/>
          <c:showVal val="0"/>
          <c:showCatName val="0"/>
          <c:showSerName val="0"/>
          <c:showPercent val="0"/>
          <c:showBubbleSize val="0"/>
        </c:dLbls>
        <c:axId val="185571840"/>
        <c:axId val="211767808"/>
      </c:areaChart>
      <c:catAx>
        <c:axId val="1855718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1767808"/>
        <c:crosses val="autoZero"/>
        <c:auto val="1"/>
        <c:lblAlgn val="ctr"/>
        <c:lblOffset val="100"/>
        <c:noMultiLvlLbl val="0"/>
      </c:catAx>
      <c:valAx>
        <c:axId val="2117678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5571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chart" Target="../charts/chart1.xml"/><Relationship Id="rId4" Type="http://schemas.openxmlformats.org/officeDocument/2006/relationships/image" Target="../media/image3.emf"/></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466724</xdr:colOff>
      <xdr:row>9</xdr:row>
      <xdr:rowOff>133350</xdr:rowOff>
    </xdr:from>
    <xdr:to>
      <xdr:col>18</xdr:col>
      <xdr:colOff>447675</xdr:colOff>
      <xdr:row>36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146686</xdr:colOff>
      <xdr:row>15</xdr:row>
      <xdr:rowOff>0</xdr:rowOff>
    </xdr:from>
    <xdr:to>
      <xdr:col>31</xdr:col>
      <xdr:colOff>485776</xdr:colOff>
      <xdr:row>36</xdr:row>
      <xdr:rowOff>685800</xdr:rowOff>
    </xdr:to>
    <xdr:pic>
      <xdr:nvPicPr>
        <xdr:cNvPr id="3" name="Picture 2" descr="The figure above shows age-adjusted death rates for the 10 leading causes of death in the United States in 2008 and 2009, according to data from the National Vital Statistics System. The 10 leading causes of death in the United States were the same in 2008 and 2009. The rankings also remained the same. The preliminary age-adjusted death rate for the leading cause of death, diseases of heart, decreased by 3.6%. The age-adjusted death rate for malignant neoplasms decreased by 1.0%. Deaths from these two diseases combined accounted for 48% of deaths in the United States in 200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48286" y="2857500"/>
          <a:ext cx="6435090" cy="468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19050</xdr:colOff>
      <xdr:row>40</xdr:row>
      <xdr:rowOff>104775</xdr:rowOff>
    </xdr:from>
    <xdr:to>
      <xdr:col>38</xdr:col>
      <xdr:colOff>390525</xdr:colOff>
      <xdr:row>75</xdr:row>
      <xdr:rowOff>104775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39850" y="8258175"/>
          <a:ext cx="9515475" cy="666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38</xdr:col>
      <xdr:colOff>542925</xdr:colOff>
      <xdr:row>15</xdr:row>
      <xdr:rowOff>19050</xdr:rowOff>
    </xdr:from>
    <xdr:to>
      <xdr:col>55</xdr:col>
      <xdr:colOff>342900</xdr:colOff>
      <xdr:row>55</xdr:row>
      <xdr:rowOff>57150</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707725" y="2876550"/>
          <a:ext cx="10163175" cy="819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43</xdr:col>
      <xdr:colOff>85725</xdr:colOff>
      <xdr:row>44</xdr:row>
      <xdr:rowOff>152400</xdr:rowOff>
    </xdr:from>
    <xdr:to>
      <xdr:col>54</xdr:col>
      <xdr:colOff>647700</xdr:colOff>
      <xdr:row>71</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53</xdr:col>
      <xdr:colOff>438149</xdr:colOff>
      <xdr:row>74</xdr:row>
      <xdr:rowOff>38099</xdr:rowOff>
    </xdr:from>
    <xdr:to>
      <xdr:col>65</xdr:col>
      <xdr:colOff>485774</xdr:colOff>
      <xdr:row>109</xdr:row>
      <xdr:rowOff>76199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0</xdr:colOff>
      <xdr:row>5</xdr:row>
      <xdr:rowOff>76199</xdr:rowOff>
    </xdr:from>
    <xdr:to>
      <xdr:col>48</xdr:col>
      <xdr:colOff>666750</xdr:colOff>
      <xdr:row>40</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466725</xdr:colOff>
      <xdr:row>0</xdr:row>
      <xdr:rowOff>352425</xdr:rowOff>
    </xdr:from>
    <xdr:to>
      <xdr:col>37</xdr:col>
      <xdr:colOff>523875</xdr:colOff>
      <xdr:row>37</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128587</xdr:colOff>
      <xdr:row>109</xdr:row>
      <xdr:rowOff>438150</xdr:rowOff>
    </xdr:from>
    <xdr:to>
      <xdr:col>24</xdr:col>
      <xdr:colOff>590550</xdr:colOff>
      <xdr:row>112</xdr:row>
      <xdr:rowOff>1285875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447675</xdr:colOff>
      <xdr:row>92</xdr:row>
      <xdr:rowOff>95250</xdr:rowOff>
    </xdr:from>
    <xdr:to>
      <xdr:col>9</xdr:col>
      <xdr:colOff>500062</xdr:colOff>
      <xdr:row>111</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38</xdr:col>
      <xdr:colOff>133350</xdr:colOff>
      <xdr:row>46</xdr:row>
      <xdr:rowOff>152400</xdr:rowOff>
    </xdr:from>
    <xdr:to>
      <xdr:col>45</xdr:col>
      <xdr:colOff>66675</xdr:colOff>
      <xdr:row>73</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238125</xdr:colOff>
      <xdr:row>76</xdr:row>
      <xdr:rowOff>95249</xdr:rowOff>
    </xdr:from>
    <xdr:to>
      <xdr:col>50</xdr:col>
      <xdr:colOff>276225</xdr:colOff>
      <xdr:row>109</xdr:row>
      <xdr:rowOff>485775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514350</xdr:colOff>
      <xdr:row>112</xdr:row>
      <xdr:rowOff>619125</xdr:rowOff>
    </xdr:from>
    <xdr:to>
      <xdr:col>38</xdr:col>
      <xdr:colOff>85725</xdr:colOff>
      <xdr:row>113</xdr:row>
      <xdr:rowOff>1581150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571500</xdr:colOff>
      <xdr:row>110</xdr:row>
      <xdr:rowOff>609600</xdr:rowOff>
    </xdr:from>
    <xdr:to>
      <xdr:col>38</xdr:col>
      <xdr:colOff>142875</xdr:colOff>
      <xdr:row>112</xdr:row>
      <xdr:rowOff>762000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43</xdr:col>
      <xdr:colOff>85725</xdr:colOff>
      <xdr:row>44</xdr:row>
      <xdr:rowOff>152400</xdr:rowOff>
    </xdr:from>
    <xdr:to>
      <xdr:col>54</xdr:col>
      <xdr:colOff>647700</xdr:colOff>
      <xdr:row>71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53</xdr:col>
      <xdr:colOff>438149</xdr:colOff>
      <xdr:row>74</xdr:row>
      <xdr:rowOff>38099</xdr:rowOff>
    </xdr:from>
    <xdr:to>
      <xdr:col>65</xdr:col>
      <xdr:colOff>485774</xdr:colOff>
      <xdr:row>109</xdr:row>
      <xdr:rowOff>76199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0</xdr:colOff>
      <xdr:row>5</xdr:row>
      <xdr:rowOff>76199</xdr:rowOff>
    </xdr:from>
    <xdr:to>
      <xdr:col>48</xdr:col>
      <xdr:colOff>666750</xdr:colOff>
      <xdr:row>40</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704850</xdr:colOff>
      <xdr:row>2</xdr:row>
      <xdr:rowOff>123825</xdr:rowOff>
    </xdr:from>
    <xdr:to>
      <xdr:col>19</xdr:col>
      <xdr:colOff>685800</xdr:colOff>
      <xdr:row>36</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576262</xdr:colOff>
      <xdr:row>93</xdr:row>
      <xdr:rowOff>57150</xdr:rowOff>
    </xdr:from>
    <xdr:to>
      <xdr:col>22</xdr:col>
      <xdr:colOff>476250</xdr:colOff>
      <xdr:row>111</xdr:row>
      <xdr:rowOff>1143000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447675</xdr:colOff>
      <xdr:row>92</xdr:row>
      <xdr:rowOff>95250</xdr:rowOff>
    </xdr:from>
    <xdr:to>
      <xdr:col>12</xdr:col>
      <xdr:colOff>495300</xdr:colOff>
      <xdr:row>111</xdr:row>
      <xdr:rowOff>428625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113</xdr:row>
      <xdr:rowOff>457200</xdr:rowOff>
    </xdr:from>
    <xdr:to>
      <xdr:col>8</xdr:col>
      <xdr:colOff>600075</xdr:colOff>
      <xdr:row>118</xdr:row>
      <xdr:rowOff>1504950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390525</xdr:colOff>
      <xdr:row>3</xdr:row>
      <xdr:rowOff>119061</xdr:rowOff>
    </xdr:from>
    <xdr:to>
      <xdr:col>13</xdr:col>
      <xdr:colOff>114300</xdr:colOff>
      <xdr:row>21</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419100</xdr:colOff>
      <xdr:row>4</xdr:row>
      <xdr:rowOff>61912</xdr:rowOff>
    </xdr:from>
    <xdr:to>
      <xdr:col>23</xdr:col>
      <xdr:colOff>0</xdr:colOff>
      <xdr:row>19</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66675</xdr:colOff>
      <xdr:row>5</xdr:row>
      <xdr:rowOff>42862</xdr:rowOff>
    </xdr:from>
    <xdr:to>
      <xdr:col>32</xdr:col>
      <xdr:colOff>333375</xdr:colOff>
      <xdr:row>20</xdr:row>
      <xdr:rowOff>71437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400050</xdr:colOff>
      <xdr:row>20</xdr:row>
      <xdr:rowOff>61912</xdr:rowOff>
    </xdr:from>
    <xdr:to>
      <xdr:col>22</xdr:col>
      <xdr:colOff>666750</xdr:colOff>
      <xdr:row>35</xdr:row>
      <xdr:rowOff>90487</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0.43797</cdr:x>
      <cdr:y>0.11632</cdr:y>
    </cdr:from>
    <cdr:to>
      <cdr:x>0.5188</cdr:x>
      <cdr:y>0.63715</cdr:y>
    </cdr:to>
    <cdr:sp macro="" textlink="">
      <cdr:nvSpPr>
        <cdr:cNvPr id="2" name="Oval 1"/>
        <cdr:cNvSpPr/>
      </cdr:nvSpPr>
      <cdr:spPr>
        <a:xfrm xmlns:a="http://schemas.openxmlformats.org/drawingml/2006/main">
          <a:off x="2219325" y="319088"/>
          <a:ext cx="409575" cy="1428750"/>
        </a:xfrm>
        <a:prstGeom xmlns:a="http://schemas.openxmlformats.org/drawingml/2006/main" prst="ellipse">
          <a:avLst/>
        </a:prstGeom>
        <a:solidFill xmlns:a="http://schemas.openxmlformats.org/drawingml/2006/main">
          <a:srgbClr val="000000">
            <a:alpha val="30196"/>
          </a:srgb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he-IL"/>
        </a:p>
      </cdr:txBody>
    </cdr:sp>
  </cdr:relSizeAnchor>
  <cdr:relSizeAnchor xmlns:cdr="http://schemas.openxmlformats.org/drawingml/2006/chartDrawing">
    <cdr:from>
      <cdr:x>0.59211</cdr:x>
      <cdr:y>0.42882</cdr:y>
    </cdr:from>
    <cdr:to>
      <cdr:x>0.65977</cdr:x>
      <cdr:y>0.49132</cdr:y>
    </cdr:to>
    <cdr:cxnSp macro="">
      <cdr:nvCxnSpPr>
        <cdr:cNvPr id="4" name="Straight Arrow Connector 3"/>
        <cdr:cNvCxnSpPr/>
      </cdr:nvCxnSpPr>
      <cdr:spPr>
        <a:xfrm xmlns:a="http://schemas.openxmlformats.org/drawingml/2006/main" flipH="1" flipV="1">
          <a:off x="3000376" y="1176338"/>
          <a:ext cx="342899" cy="171450"/>
        </a:xfrm>
        <a:prstGeom xmlns:a="http://schemas.openxmlformats.org/drawingml/2006/main" prst="straightConnector1">
          <a:avLst/>
        </a:prstGeom>
        <a:ln xmlns:a="http://schemas.openxmlformats.org/drawingml/2006/main">
          <a:solidFill>
            <a:srgbClr val="FF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0.19173</cdr:x>
      <cdr:y>0.43924</cdr:y>
    </cdr:from>
    <cdr:to>
      <cdr:x>0.59774</cdr:x>
      <cdr:y>0.62326</cdr:y>
    </cdr:to>
    <cdr:cxnSp macro="">
      <cdr:nvCxnSpPr>
        <cdr:cNvPr id="8" name="Straight Connector 7"/>
        <cdr:cNvCxnSpPr/>
      </cdr:nvCxnSpPr>
      <cdr:spPr>
        <a:xfrm xmlns:a="http://schemas.openxmlformats.org/drawingml/2006/main">
          <a:off x="971550" y="1204913"/>
          <a:ext cx="2057400" cy="504825"/>
        </a:xfrm>
        <a:prstGeom xmlns:a="http://schemas.openxmlformats.org/drawingml/2006/main" prst="line">
          <a:avLst/>
        </a:prstGeom>
        <a:ln xmlns:a="http://schemas.openxmlformats.org/drawingml/2006/main" w="34925">
          <a:solidFill>
            <a:schemeClr val="accent1">
              <a:alpha val="4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0.37406</cdr:x>
      <cdr:y>0.69271</cdr:y>
    </cdr:from>
    <cdr:to>
      <cdr:x>0.60714</cdr:x>
      <cdr:y>0.77257</cdr:y>
    </cdr:to>
    <cdr:cxnSp macro="">
      <cdr:nvCxnSpPr>
        <cdr:cNvPr id="9" name="Straight Connector 8"/>
        <cdr:cNvCxnSpPr/>
      </cdr:nvCxnSpPr>
      <cdr:spPr>
        <a:xfrm xmlns:a="http://schemas.openxmlformats.org/drawingml/2006/main" flipV="1">
          <a:off x="1895475" y="1900239"/>
          <a:ext cx="1181100" cy="219074"/>
        </a:xfrm>
        <a:prstGeom xmlns:a="http://schemas.openxmlformats.org/drawingml/2006/main" prst="line">
          <a:avLst/>
        </a:prstGeom>
        <a:ln xmlns:a="http://schemas.openxmlformats.org/drawingml/2006/main" w="34925">
          <a:solidFill>
            <a:srgbClr val="00B050">
              <a:alpha val="18000"/>
            </a:srgb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0.61278</cdr:x>
      <cdr:y>0.55035</cdr:y>
    </cdr:from>
    <cdr:to>
      <cdr:x>0.69549</cdr:x>
      <cdr:y>0.68576</cdr:y>
    </cdr:to>
    <cdr:cxnSp macro="">
      <cdr:nvCxnSpPr>
        <cdr:cNvPr id="14" name="Straight Connector 13"/>
        <cdr:cNvCxnSpPr/>
      </cdr:nvCxnSpPr>
      <cdr:spPr>
        <a:xfrm xmlns:a="http://schemas.openxmlformats.org/drawingml/2006/main" flipV="1">
          <a:off x="3105150" y="1509713"/>
          <a:ext cx="419100" cy="371475"/>
        </a:xfrm>
        <a:prstGeom xmlns:a="http://schemas.openxmlformats.org/drawingml/2006/main" prst="line">
          <a:avLst/>
        </a:prstGeom>
        <a:ln xmlns:a="http://schemas.openxmlformats.org/drawingml/2006/main" w="34925">
          <a:solidFill>
            <a:srgbClr val="00B050">
              <a:alpha val="22000"/>
            </a:srgb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0</xdr:col>
      <xdr:colOff>533400</xdr:colOff>
      <xdr:row>4</xdr:row>
      <xdr:rowOff>100012</xdr:rowOff>
    </xdr:from>
    <xdr:to>
      <xdr:col>7</xdr:col>
      <xdr:colOff>647700</xdr:colOff>
      <xdr:row>50</xdr:row>
      <xdr:rowOff>109537</xdr:rowOff>
    </xdr:to>
    <xdr:grpSp>
      <xdr:nvGrpSpPr>
        <xdr:cNvPr id="7" name="Group 6"/>
        <xdr:cNvGrpSpPr/>
      </xdr:nvGrpSpPr>
      <xdr:grpSpPr>
        <a:xfrm>
          <a:off x="533400" y="823912"/>
          <a:ext cx="5162550" cy="8334375"/>
          <a:chOff x="0" y="1252537"/>
          <a:chExt cx="5162550" cy="8334375"/>
        </a:xfrm>
      </xdr:grpSpPr>
      <xdr:graphicFrame macro="">
        <xdr:nvGraphicFramePr>
          <xdr:cNvPr id="4" name="Chart 3"/>
          <xdr:cNvGraphicFramePr/>
        </xdr:nvGraphicFramePr>
        <xdr:xfrm>
          <a:off x="0" y="1252537"/>
          <a:ext cx="5057775"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xdr:cNvGraphicFramePr/>
        </xdr:nvGraphicFramePr>
        <xdr:xfrm>
          <a:off x="104775" y="4090987"/>
          <a:ext cx="5057775"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xdr:cNvGraphicFramePr/>
        </xdr:nvGraphicFramePr>
        <xdr:xfrm>
          <a:off x="57150" y="6843712"/>
          <a:ext cx="5057775" cy="27432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13</xdr:col>
      <xdr:colOff>28575</xdr:colOff>
      <xdr:row>5</xdr:row>
      <xdr:rowOff>38100</xdr:rowOff>
    </xdr:from>
    <xdr:to>
      <xdr:col>20</xdr:col>
      <xdr:colOff>285750</xdr:colOff>
      <xdr:row>20</xdr:row>
      <xdr:rowOff>66675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0.20527</cdr:x>
      <cdr:y>0.39583</cdr:y>
    </cdr:from>
    <cdr:to>
      <cdr:x>0.61017</cdr:x>
      <cdr:y>0.58681</cdr:y>
    </cdr:to>
    <cdr:cxnSp macro="">
      <cdr:nvCxnSpPr>
        <cdr:cNvPr id="3" name="Straight Connector 2"/>
        <cdr:cNvCxnSpPr/>
      </cdr:nvCxnSpPr>
      <cdr:spPr>
        <a:xfrm xmlns:a="http://schemas.openxmlformats.org/drawingml/2006/main">
          <a:off x="1038225" y="1085850"/>
          <a:ext cx="2047875" cy="523875"/>
        </a:xfrm>
        <a:prstGeom xmlns:a="http://schemas.openxmlformats.org/drawingml/2006/main" prst="line">
          <a:avLst/>
        </a:prstGeom>
        <a:ln xmlns:a="http://schemas.openxmlformats.org/drawingml/2006/main" w="34925">
          <a:solidFill>
            <a:schemeClr val="accent1">
              <a:alpha val="33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0.41996</cdr:x>
      <cdr:y>0.68056</cdr:y>
    </cdr:from>
    <cdr:to>
      <cdr:x>0.629</cdr:x>
      <cdr:y>0.77083</cdr:y>
    </cdr:to>
    <cdr:cxnSp macro="">
      <cdr:nvCxnSpPr>
        <cdr:cNvPr id="5" name="Straight Connector 4"/>
        <cdr:cNvCxnSpPr/>
      </cdr:nvCxnSpPr>
      <cdr:spPr>
        <a:xfrm xmlns:a="http://schemas.openxmlformats.org/drawingml/2006/main" flipV="1">
          <a:off x="2124075" y="1866900"/>
          <a:ext cx="1057275" cy="247653"/>
        </a:xfrm>
        <a:prstGeom xmlns:a="http://schemas.openxmlformats.org/drawingml/2006/main" prst="line">
          <a:avLst/>
        </a:prstGeom>
        <a:ln xmlns:a="http://schemas.openxmlformats.org/drawingml/2006/main" w="34925">
          <a:solidFill>
            <a:schemeClr val="accent1">
              <a:alpha val="33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0.63277</cdr:x>
      <cdr:y>0.55903</cdr:y>
    </cdr:from>
    <cdr:to>
      <cdr:x>0.72693</cdr:x>
      <cdr:y>0.6875</cdr:y>
    </cdr:to>
    <cdr:cxnSp macro="">
      <cdr:nvCxnSpPr>
        <cdr:cNvPr id="10" name="Straight Connector 9"/>
        <cdr:cNvCxnSpPr/>
      </cdr:nvCxnSpPr>
      <cdr:spPr>
        <a:xfrm xmlns:a="http://schemas.openxmlformats.org/drawingml/2006/main" flipV="1">
          <a:off x="3200400" y="1533525"/>
          <a:ext cx="476250" cy="352425"/>
        </a:xfrm>
        <a:prstGeom xmlns:a="http://schemas.openxmlformats.org/drawingml/2006/main" prst="line">
          <a:avLst/>
        </a:prstGeom>
        <a:ln xmlns:a="http://schemas.openxmlformats.org/drawingml/2006/main" w="34925">
          <a:solidFill>
            <a:schemeClr val="accent1">
              <a:alpha val="33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0.64218</cdr:x>
      <cdr:y>0.41319</cdr:y>
    </cdr:from>
    <cdr:to>
      <cdr:x>0.72505</cdr:x>
      <cdr:y>0.48611</cdr:y>
    </cdr:to>
    <cdr:cxnSp macro="">
      <cdr:nvCxnSpPr>
        <cdr:cNvPr id="17" name="Straight Arrow Connector 16"/>
        <cdr:cNvCxnSpPr/>
      </cdr:nvCxnSpPr>
      <cdr:spPr>
        <a:xfrm xmlns:a="http://schemas.openxmlformats.org/drawingml/2006/main" flipH="1" flipV="1">
          <a:off x="3248025" y="1133475"/>
          <a:ext cx="419100" cy="200025"/>
        </a:xfrm>
        <a:prstGeom xmlns:a="http://schemas.openxmlformats.org/drawingml/2006/main" prst="straightConnector1">
          <a:avLst/>
        </a:prstGeom>
        <a:ln xmlns:a="http://schemas.openxmlformats.org/drawingml/2006/main">
          <a:solidFill>
            <a:srgbClr val="FF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0.47269</cdr:x>
      <cdr:y>0.16667</cdr:y>
    </cdr:from>
    <cdr:to>
      <cdr:x>0.54991</cdr:x>
      <cdr:y>0.65625</cdr:y>
    </cdr:to>
    <cdr:sp macro="" textlink="">
      <cdr:nvSpPr>
        <cdr:cNvPr id="19" name="Oval 18"/>
        <cdr:cNvSpPr/>
      </cdr:nvSpPr>
      <cdr:spPr>
        <a:xfrm xmlns:a="http://schemas.openxmlformats.org/drawingml/2006/main">
          <a:off x="2390775" y="457200"/>
          <a:ext cx="390525" cy="1343025"/>
        </a:xfrm>
        <a:prstGeom xmlns:a="http://schemas.openxmlformats.org/drawingml/2006/main" prst="ellipse">
          <a:avLst/>
        </a:prstGeom>
        <a:solidFill xmlns:a="http://schemas.openxmlformats.org/drawingml/2006/main">
          <a:srgbClr val="000000">
            <a:alpha val="18824"/>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he-IL"/>
        </a:p>
      </cdr:txBody>
    </cdr:sp>
  </cdr:relSizeAnchor>
</c:userShapes>
</file>

<file path=xl/drawings/drawing9.xml><?xml version="1.0" encoding="utf-8"?>
<xdr:wsDr xmlns:xdr="http://schemas.openxmlformats.org/drawingml/2006/spreadsheetDrawing" xmlns:a="http://schemas.openxmlformats.org/drawingml/2006/main">
  <xdr:twoCellAnchor>
    <xdr:from>
      <xdr:col>8</xdr:col>
      <xdr:colOff>276225</xdr:colOff>
      <xdr:row>4</xdr:row>
      <xdr:rowOff>4762</xdr:rowOff>
    </xdr:from>
    <xdr:to>
      <xdr:col>15</xdr:col>
      <xdr:colOff>47625</xdr:colOff>
      <xdr:row>19</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mmwr/preview/mmwrhtml/mm6048a7.htm?s_cid=mm6048a7_w" TargetMode="External"/><Relationship Id="rId7" Type="http://schemas.openxmlformats.org/officeDocument/2006/relationships/drawing" Target="../drawings/drawing1.xml"/><Relationship Id="rId2" Type="http://schemas.openxmlformats.org/officeDocument/2006/relationships/hyperlink" Target="https://www.cdc.gov/nchs/nvss/mortality/hist293.htm" TargetMode="External"/><Relationship Id="rId1" Type="http://schemas.openxmlformats.org/officeDocument/2006/relationships/hyperlink" Target="https://www.cdc.gov/nchs/data-visualization/mortality-trends/" TargetMode="External"/><Relationship Id="rId6" Type="http://schemas.openxmlformats.org/officeDocument/2006/relationships/printerSettings" Target="../printerSettings/printerSettings1.bin"/><Relationship Id="rId5" Type="http://schemas.openxmlformats.org/officeDocument/2006/relationships/hyperlink" Target="https://www.cdc.gov/nchs/data/nvsr/nvsr67/nvsr67_05.pdf" TargetMode="External"/><Relationship Id="rId4" Type="http://schemas.openxmlformats.org/officeDocument/2006/relationships/hyperlink" Target="https://www.cdc.gov/nchs/data/databriefs/db330-h.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40"/>
  <sheetViews>
    <sheetView topLeftCell="DK1" workbookViewId="0">
      <selection activeCell="DP29" sqref="DP29"/>
    </sheetView>
  </sheetViews>
  <sheetFormatPr defaultRowHeight="14.25" x14ac:dyDescent="0.2"/>
  <sheetData>
    <row r="1" spans="1:120" s="1" customFormat="1" ht="15" x14ac:dyDescent="0.25">
      <c r="A1" s="3" t="s">
        <v>5</v>
      </c>
      <c r="B1" s="2">
        <v>1900</v>
      </c>
      <c r="C1" s="2">
        <f>B1+1</f>
        <v>1901</v>
      </c>
      <c r="D1" s="2">
        <f t="shared" ref="D1:BO1" si="0">C1+1</f>
        <v>1902</v>
      </c>
      <c r="E1" s="2">
        <f t="shared" si="0"/>
        <v>1903</v>
      </c>
      <c r="F1" s="2">
        <f t="shared" si="0"/>
        <v>1904</v>
      </c>
      <c r="G1" s="2">
        <f t="shared" si="0"/>
        <v>1905</v>
      </c>
      <c r="H1" s="2">
        <f t="shared" si="0"/>
        <v>1906</v>
      </c>
      <c r="I1" s="2">
        <f t="shared" si="0"/>
        <v>1907</v>
      </c>
      <c r="J1" s="2">
        <f t="shared" si="0"/>
        <v>1908</v>
      </c>
      <c r="K1" s="2">
        <f t="shared" si="0"/>
        <v>1909</v>
      </c>
      <c r="L1" s="2">
        <f t="shared" si="0"/>
        <v>1910</v>
      </c>
      <c r="M1" s="2">
        <f t="shared" si="0"/>
        <v>1911</v>
      </c>
      <c r="N1" s="2">
        <f t="shared" si="0"/>
        <v>1912</v>
      </c>
      <c r="O1" s="2">
        <f t="shared" si="0"/>
        <v>1913</v>
      </c>
      <c r="P1" s="2">
        <f t="shared" si="0"/>
        <v>1914</v>
      </c>
      <c r="Q1" s="2">
        <f t="shared" si="0"/>
        <v>1915</v>
      </c>
      <c r="R1" s="2">
        <f t="shared" si="0"/>
        <v>1916</v>
      </c>
      <c r="S1" s="2">
        <f t="shared" si="0"/>
        <v>1917</v>
      </c>
      <c r="T1" s="2">
        <f t="shared" si="0"/>
        <v>1918</v>
      </c>
      <c r="U1" s="2">
        <f t="shared" si="0"/>
        <v>1919</v>
      </c>
      <c r="V1" s="2">
        <f t="shared" si="0"/>
        <v>1920</v>
      </c>
      <c r="W1" s="2">
        <f t="shared" si="0"/>
        <v>1921</v>
      </c>
      <c r="X1" s="2">
        <f t="shared" si="0"/>
        <v>1922</v>
      </c>
      <c r="Y1" s="2">
        <f t="shared" si="0"/>
        <v>1923</v>
      </c>
      <c r="Z1" s="2">
        <f t="shared" si="0"/>
        <v>1924</v>
      </c>
      <c r="AA1" s="2">
        <f t="shared" si="0"/>
        <v>1925</v>
      </c>
      <c r="AB1" s="2">
        <f t="shared" si="0"/>
        <v>1926</v>
      </c>
      <c r="AC1" s="2">
        <f t="shared" si="0"/>
        <v>1927</v>
      </c>
      <c r="AD1" s="2">
        <f t="shared" si="0"/>
        <v>1928</v>
      </c>
      <c r="AE1" s="2">
        <f t="shared" si="0"/>
        <v>1929</v>
      </c>
      <c r="AF1" s="2">
        <f t="shared" si="0"/>
        <v>1930</v>
      </c>
      <c r="AG1" s="2">
        <f t="shared" si="0"/>
        <v>1931</v>
      </c>
      <c r="AH1" s="2">
        <f t="shared" si="0"/>
        <v>1932</v>
      </c>
      <c r="AI1" s="2">
        <f t="shared" si="0"/>
        <v>1933</v>
      </c>
      <c r="AJ1" s="2">
        <f t="shared" si="0"/>
        <v>1934</v>
      </c>
      <c r="AK1" s="2">
        <f t="shared" si="0"/>
        <v>1935</v>
      </c>
      <c r="AL1" s="2">
        <f t="shared" si="0"/>
        <v>1936</v>
      </c>
      <c r="AM1" s="2">
        <f t="shared" si="0"/>
        <v>1937</v>
      </c>
      <c r="AN1" s="2">
        <f t="shared" si="0"/>
        <v>1938</v>
      </c>
      <c r="AO1" s="2">
        <f t="shared" si="0"/>
        <v>1939</v>
      </c>
      <c r="AP1" s="2">
        <f t="shared" si="0"/>
        <v>1940</v>
      </c>
      <c r="AQ1" s="2">
        <f t="shared" si="0"/>
        <v>1941</v>
      </c>
      <c r="AR1" s="2">
        <f t="shared" si="0"/>
        <v>1942</v>
      </c>
      <c r="AS1" s="2">
        <f t="shared" si="0"/>
        <v>1943</v>
      </c>
      <c r="AT1" s="2">
        <f t="shared" si="0"/>
        <v>1944</v>
      </c>
      <c r="AU1" s="2">
        <f t="shared" si="0"/>
        <v>1945</v>
      </c>
      <c r="AV1" s="2">
        <f t="shared" si="0"/>
        <v>1946</v>
      </c>
      <c r="AW1" s="2">
        <f t="shared" si="0"/>
        <v>1947</v>
      </c>
      <c r="AX1" s="2">
        <f t="shared" si="0"/>
        <v>1948</v>
      </c>
      <c r="AY1" s="2">
        <f t="shared" si="0"/>
        <v>1949</v>
      </c>
      <c r="AZ1" s="2">
        <f t="shared" si="0"/>
        <v>1950</v>
      </c>
      <c r="BA1" s="2">
        <f t="shared" si="0"/>
        <v>1951</v>
      </c>
      <c r="BB1" s="2">
        <f t="shared" si="0"/>
        <v>1952</v>
      </c>
      <c r="BC1" s="2">
        <f t="shared" si="0"/>
        <v>1953</v>
      </c>
      <c r="BD1" s="2">
        <f t="shared" si="0"/>
        <v>1954</v>
      </c>
      <c r="BE1" s="2">
        <f t="shared" si="0"/>
        <v>1955</v>
      </c>
      <c r="BF1" s="2">
        <f t="shared" si="0"/>
        <v>1956</v>
      </c>
      <c r="BG1" s="2">
        <f t="shared" si="0"/>
        <v>1957</v>
      </c>
      <c r="BH1" s="2">
        <f t="shared" si="0"/>
        <v>1958</v>
      </c>
      <c r="BI1" s="2">
        <f t="shared" si="0"/>
        <v>1959</v>
      </c>
      <c r="BJ1" s="2">
        <f t="shared" si="0"/>
        <v>1960</v>
      </c>
      <c r="BK1" s="2">
        <f t="shared" si="0"/>
        <v>1961</v>
      </c>
      <c r="BL1" s="2">
        <f t="shared" si="0"/>
        <v>1962</v>
      </c>
      <c r="BM1" s="2">
        <f t="shared" si="0"/>
        <v>1963</v>
      </c>
      <c r="BN1" s="2">
        <f t="shared" si="0"/>
        <v>1964</v>
      </c>
      <c r="BO1" s="2">
        <f t="shared" si="0"/>
        <v>1965</v>
      </c>
      <c r="BP1" s="2">
        <f t="shared" ref="BP1:DM1" si="1">BO1+1</f>
        <v>1966</v>
      </c>
      <c r="BQ1" s="2">
        <f t="shared" si="1"/>
        <v>1967</v>
      </c>
      <c r="BR1" s="2">
        <f t="shared" si="1"/>
        <v>1968</v>
      </c>
      <c r="BS1" s="2">
        <f t="shared" si="1"/>
        <v>1969</v>
      </c>
      <c r="BT1" s="2">
        <f t="shared" si="1"/>
        <v>1970</v>
      </c>
      <c r="BU1" s="2">
        <f t="shared" si="1"/>
        <v>1971</v>
      </c>
      <c r="BV1" s="2">
        <f t="shared" si="1"/>
        <v>1972</v>
      </c>
      <c r="BW1" s="2">
        <f t="shared" si="1"/>
        <v>1973</v>
      </c>
      <c r="BX1" s="2">
        <f t="shared" si="1"/>
        <v>1974</v>
      </c>
      <c r="BY1" s="2">
        <f t="shared" si="1"/>
        <v>1975</v>
      </c>
      <c r="BZ1" s="2">
        <f t="shared" si="1"/>
        <v>1976</v>
      </c>
      <c r="CA1" s="2">
        <f t="shared" si="1"/>
        <v>1977</v>
      </c>
      <c r="CB1" s="2">
        <f t="shared" si="1"/>
        <v>1978</v>
      </c>
      <c r="CC1" s="2">
        <f t="shared" si="1"/>
        <v>1979</v>
      </c>
      <c r="CD1" s="2">
        <f t="shared" si="1"/>
        <v>1980</v>
      </c>
      <c r="CE1" s="2">
        <f t="shared" si="1"/>
        <v>1981</v>
      </c>
      <c r="CF1" s="2">
        <f t="shared" si="1"/>
        <v>1982</v>
      </c>
      <c r="CG1" s="2">
        <f t="shared" si="1"/>
        <v>1983</v>
      </c>
      <c r="CH1" s="2">
        <f t="shared" si="1"/>
        <v>1984</v>
      </c>
      <c r="CI1" s="2">
        <f t="shared" si="1"/>
        <v>1985</v>
      </c>
      <c r="CJ1" s="2">
        <f t="shared" si="1"/>
        <v>1986</v>
      </c>
      <c r="CK1" s="2">
        <f t="shared" si="1"/>
        <v>1987</v>
      </c>
      <c r="CL1" s="2">
        <f t="shared" si="1"/>
        <v>1988</v>
      </c>
      <c r="CM1" s="2">
        <f t="shared" si="1"/>
        <v>1989</v>
      </c>
      <c r="CN1" s="2">
        <f t="shared" si="1"/>
        <v>1990</v>
      </c>
      <c r="CO1" s="2">
        <f t="shared" si="1"/>
        <v>1991</v>
      </c>
      <c r="CP1" s="2">
        <f t="shared" si="1"/>
        <v>1992</v>
      </c>
      <c r="CQ1" s="2">
        <f t="shared" si="1"/>
        <v>1993</v>
      </c>
      <c r="CR1" s="2">
        <f t="shared" si="1"/>
        <v>1994</v>
      </c>
      <c r="CS1" s="2">
        <f t="shared" si="1"/>
        <v>1995</v>
      </c>
      <c r="CT1" s="2">
        <f t="shared" si="1"/>
        <v>1996</v>
      </c>
      <c r="CU1" s="2">
        <f t="shared" si="1"/>
        <v>1997</v>
      </c>
      <c r="CV1" s="2">
        <f t="shared" si="1"/>
        <v>1998</v>
      </c>
      <c r="CW1" s="2">
        <f t="shared" si="1"/>
        <v>1999</v>
      </c>
      <c r="CX1" s="2">
        <f t="shared" si="1"/>
        <v>2000</v>
      </c>
      <c r="CY1" s="2">
        <f t="shared" si="1"/>
        <v>2001</v>
      </c>
      <c r="CZ1" s="2">
        <f t="shared" si="1"/>
        <v>2002</v>
      </c>
      <c r="DA1" s="2">
        <f t="shared" si="1"/>
        <v>2003</v>
      </c>
      <c r="DB1" s="2">
        <f t="shared" si="1"/>
        <v>2004</v>
      </c>
      <c r="DC1" s="2">
        <f t="shared" si="1"/>
        <v>2005</v>
      </c>
      <c r="DD1" s="2">
        <f t="shared" si="1"/>
        <v>2006</v>
      </c>
      <c r="DE1" s="2">
        <f t="shared" si="1"/>
        <v>2007</v>
      </c>
      <c r="DF1" s="2">
        <f t="shared" si="1"/>
        <v>2008</v>
      </c>
      <c r="DG1" s="2">
        <f t="shared" si="1"/>
        <v>2009</v>
      </c>
      <c r="DH1" s="2">
        <f t="shared" si="1"/>
        <v>2010</v>
      </c>
      <c r="DI1" s="2">
        <f t="shared" si="1"/>
        <v>2011</v>
      </c>
      <c r="DJ1" s="2">
        <f t="shared" si="1"/>
        <v>2012</v>
      </c>
      <c r="DK1" s="2">
        <f t="shared" si="1"/>
        <v>2013</v>
      </c>
      <c r="DL1" s="2">
        <f t="shared" si="1"/>
        <v>2014</v>
      </c>
      <c r="DM1" s="2">
        <f t="shared" si="1"/>
        <v>2015</v>
      </c>
    </row>
    <row r="2" spans="1:120" x14ac:dyDescent="0.2">
      <c r="A2" t="s">
        <v>3</v>
      </c>
      <c r="B2">
        <v>90.3</v>
      </c>
      <c r="C2">
        <v>109.3</v>
      </c>
      <c r="D2">
        <v>93.6</v>
      </c>
      <c r="E2">
        <v>106.9</v>
      </c>
      <c r="F2">
        <v>112.8</v>
      </c>
      <c r="G2">
        <v>108.5</v>
      </c>
      <c r="H2">
        <v>121.2</v>
      </c>
      <c r="I2">
        <v>122.3</v>
      </c>
      <c r="J2">
        <v>108.8</v>
      </c>
      <c r="K2">
        <v>108</v>
      </c>
      <c r="L2">
        <v>111.2</v>
      </c>
      <c r="M2">
        <v>113.5</v>
      </c>
      <c r="N2">
        <v>107.1</v>
      </c>
      <c r="O2">
        <v>108.2</v>
      </c>
      <c r="P2">
        <v>100.4</v>
      </c>
      <c r="Q2">
        <v>95.2</v>
      </c>
      <c r="R2">
        <v>104.3</v>
      </c>
      <c r="S2">
        <v>107</v>
      </c>
      <c r="T2">
        <v>99.9</v>
      </c>
      <c r="U2">
        <v>86.9</v>
      </c>
      <c r="V2">
        <v>87.5</v>
      </c>
      <c r="W2">
        <v>83.2</v>
      </c>
      <c r="X2">
        <v>85.4</v>
      </c>
      <c r="Y2">
        <v>91.2</v>
      </c>
      <c r="Z2">
        <v>89.6</v>
      </c>
      <c r="AA2">
        <v>92.2</v>
      </c>
      <c r="AB2">
        <v>89.8</v>
      </c>
      <c r="AC2">
        <v>86.3</v>
      </c>
      <c r="AD2">
        <v>86.1</v>
      </c>
      <c r="AE2">
        <v>84.3</v>
      </c>
      <c r="AF2">
        <v>84.2</v>
      </c>
      <c r="AG2">
        <v>81.2</v>
      </c>
      <c r="AH2">
        <v>76.599999999999994</v>
      </c>
      <c r="AI2">
        <v>76.2</v>
      </c>
      <c r="AJ2">
        <v>82.7</v>
      </c>
      <c r="AK2">
        <v>80.8</v>
      </c>
      <c r="AL2">
        <v>92.4</v>
      </c>
      <c r="AM2">
        <v>81.8</v>
      </c>
      <c r="AN2">
        <v>76.5</v>
      </c>
      <c r="AO2">
        <v>74.7</v>
      </c>
      <c r="AP2">
        <v>76</v>
      </c>
      <c r="AQ2">
        <v>72.7</v>
      </c>
      <c r="AR2">
        <v>75.599999999999994</v>
      </c>
      <c r="AS2">
        <v>82.1</v>
      </c>
      <c r="AT2">
        <v>77</v>
      </c>
      <c r="AU2">
        <v>74.900000000000006</v>
      </c>
      <c r="AV2">
        <v>69.400000000000006</v>
      </c>
      <c r="AW2">
        <v>69.900000000000006</v>
      </c>
      <c r="AX2">
        <v>68.599999999999994</v>
      </c>
      <c r="AY2">
        <v>57.6</v>
      </c>
      <c r="AZ2">
        <v>78.400000000000006</v>
      </c>
      <c r="BA2">
        <v>79.7</v>
      </c>
      <c r="BB2">
        <v>78</v>
      </c>
      <c r="BC2">
        <v>75.400000000000006</v>
      </c>
      <c r="BD2">
        <v>69.900000000000006</v>
      </c>
      <c r="BE2">
        <v>70.900000000000006</v>
      </c>
      <c r="BF2">
        <v>70.2</v>
      </c>
      <c r="BG2">
        <v>69.099999999999994</v>
      </c>
      <c r="BH2">
        <v>63.6</v>
      </c>
      <c r="BI2">
        <v>63.2</v>
      </c>
      <c r="BJ2">
        <v>63.1</v>
      </c>
      <c r="BK2">
        <v>60.6</v>
      </c>
      <c r="BL2">
        <v>62.9</v>
      </c>
      <c r="BM2">
        <v>64</v>
      </c>
      <c r="BN2">
        <v>64.099999999999994</v>
      </c>
      <c r="BO2">
        <v>65.8</v>
      </c>
      <c r="BP2">
        <v>67.599999999999994</v>
      </c>
      <c r="BQ2">
        <v>66.2</v>
      </c>
      <c r="BR2">
        <v>65.5</v>
      </c>
      <c r="BS2">
        <v>64.900000000000006</v>
      </c>
      <c r="BT2">
        <v>62.2</v>
      </c>
      <c r="BU2">
        <v>60.3</v>
      </c>
      <c r="BV2">
        <v>60.2</v>
      </c>
      <c r="BW2">
        <v>59.3</v>
      </c>
      <c r="BX2">
        <v>52.7</v>
      </c>
      <c r="BY2">
        <v>50.8</v>
      </c>
      <c r="BZ2">
        <v>48.7</v>
      </c>
      <c r="CA2">
        <v>48.8</v>
      </c>
      <c r="CB2">
        <v>48.9</v>
      </c>
      <c r="CC2">
        <v>46.5</v>
      </c>
      <c r="CD2">
        <v>46.4</v>
      </c>
      <c r="CE2">
        <v>43.4</v>
      </c>
      <c r="CF2">
        <v>40.1</v>
      </c>
      <c r="CG2">
        <v>39.1</v>
      </c>
      <c r="CH2">
        <v>38.799999999999997</v>
      </c>
      <c r="CI2">
        <v>38.5</v>
      </c>
      <c r="CJ2">
        <v>38.6</v>
      </c>
      <c r="CK2">
        <v>38.200000000000003</v>
      </c>
      <c r="CL2">
        <v>38.9</v>
      </c>
      <c r="CM2">
        <v>37.700000000000003</v>
      </c>
      <c r="CN2">
        <v>36.200000000000003</v>
      </c>
      <c r="CO2">
        <v>34.700000000000003</v>
      </c>
      <c r="CP2">
        <v>33.200000000000003</v>
      </c>
      <c r="CQ2">
        <v>34.200000000000003</v>
      </c>
      <c r="CR2">
        <v>34.200000000000003</v>
      </c>
      <c r="CS2">
        <v>34.4</v>
      </c>
      <c r="CT2">
        <v>34.5</v>
      </c>
      <c r="CU2">
        <v>34.200000000000003</v>
      </c>
      <c r="CV2">
        <v>34.5</v>
      </c>
      <c r="CW2">
        <v>35.299999999999997</v>
      </c>
      <c r="CX2">
        <v>34.9</v>
      </c>
      <c r="CY2">
        <v>35.700000000000003</v>
      </c>
      <c r="CZ2">
        <v>37.1</v>
      </c>
      <c r="DA2">
        <v>37.6</v>
      </c>
      <c r="DB2">
        <v>38.1</v>
      </c>
      <c r="DC2">
        <v>39.5</v>
      </c>
      <c r="DD2">
        <v>40.200000000000003</v>
      </c>
      <c r="DE2">
        <v>40.4</v>
      </c>
      <c r="DF2">
        <v>39.200000000000003</v>
      </c>
      <c r="DG2">
        <v>37.5</v>
      </c>
      <c r="DH2">
        <v>38</v>
      </c>
      <c r="DI2">
        <v>39.1</v>
      </c>
      <c r="DJ2">
        <v>39.1</v>
      </c>
      <c r="DK2">
        <v>39.4</v>
      </c>
      <c r="DL2">
        <v>40.5</v>
      </c>
      <c r="DM2">
        <v>43.2</v>
      </c>
      <c r="DP2" t="str">
        <f>A2</f>
        <v>Accidents</v>
      </c>
    </row>
    <row r="3" spans="1:120" x14ac:dyDescent="0.2">
      <c r="A3" t="s">
        <v>1</v>
      </c>
      <c r="B3">
        <v>114.8</v>
      </c>
      <c r="C3">
        <v>118.1</v>
      </c>
      <c r="D3">
        <v>119.7</v>
      </c>
      <c r="E3">
        <v>125.2</v>
      </c>
      <c r="F3">
        <v>127.9</v>
      </c>
      <c r="G3">
        <v>132.5</v>
      </c>
      <c r="H3">
        <v>128.80000000000001</v>
      </c>
      <c r="I3">
        <v>133</v>
      </c>
      <c r="J3">
        <v>134.5</v>
      </c>
      <c r="K3">
        <v>138.1</v>
      </c>
      <c r="L3">
        <v>143.1</v>
      </c>
      <c r="M3">
        <v>140.4</v>
      </c>
      <c r="N3">
        <v>144.69999999999999</v>
      </c>
      <c r="O3">
        <v>147.80000000000001</v>
      </c>
      <c r="P3">
        <v>146.6</v>
      </c>
      <c r="Q3">
        <v>149.5</v>
      </c>
      <c r="R3">
        <v>152.19999999999999</v>
      </c>
      <c r="S3">
        <v>150.69999999999999</v>
      </c>
      <c r="T3">
        <v>148.4</v>
      </c>
      <c r="U3">
        <v>152.1</v>
      </c>
      <c r="V3">
        <v>159</v>
      </c>
      <c r="W3">
        <v>163.5</v>
      </c>
      <c r="X3">
        <v>165.6</v>
      </c>
      <c r="Y3">
        <v>168.8</v>
      </c>
      <c r="Z3">
        <v>170.6</v>
      </c>
      <c r="AA3">
        <v>174.3</v>
      </c>
      <c r="AB3">
        <v>177.3</v>
      </c>
      <c r="AC3">
        <v>177.8</v>
      </c>
      <c r="AD3">
        <v>177.8</v>
      </c>
      <c r="AE3">
        <v>175.3</v>
      </c>
      <c r="AF3">
        <v>174.5</v>
      </c>
      <c r="AG3">
        <v>175.8</v>
      </c>
      <c r="AH3">
        <v>179.2</v>
      </c>
      <c r="AI3">
        <v>178.2</v>
      </c>
      <c r="AJ3">
        <v>181.6</v>
      </c>
      <c r="AK3">
        <v>183.4</v>
      </c>
      <c r="AL3">
        <v>186.8</v>
      </c>
      <c r="AM3">
        <v>184.6</v>
      </c>
      <c r="AN3">
        <v>185.7</v>
      </c>
      <c r="AO3">
        <v>187.1</v>
      </c>
      <c r="AP3">
        <v>187.8</v>
      </c>
      <c r="AQ3">
        <v>184.1</v>
      </c>
      <c r="AR3">
        <v>183.8</v>
      </c>
      <c r="AS3">
        <v>183.9</v>
      </c>
      <c r="AT3">
        <v>183.8</v>
      </c>
      <c r="AU3">
        <v>186.9</v>
      </c>
      <c r="AV3">
        <v>187.1</v>
      </c>
      <c r="AW3">
        <v>190.7</v>
      </c>
      <c r="AX3">
        <v>193.4</v>
      </c>
      <c r="AY3">
        <v>193.9</v>
      </c>
      <c r="AZ3">
        <v>193.9</v>
      </c>
      <c r="BA3">
        <v>192</v>
      </c>
      <c r="BB3">
        <v>194.2</v>
      </c>
      <c r="BC3">
        <v>194.6</v>
      </c>
      <c r="BD3">
        <v>194.3</v>
      </c>
      <c r="BE3">
        <v>194.5</v>
      </c>
      <c r="BF3">
        <v>195.6</v>
      </c>
      <c r="BG3">
        <v>195.4</v>
      </c>
      <c r="BH3">
        <v>192</v>
      </c>
      <c r="BI3">
        <v>191.6</v>
      </c>
      <c r="BJ3">
        <v>193.9</v>
      </c>
      <c r="BK3">
        <v>193.4</v>
      </c>
      <c r="BL3">
        <v>193.3</v>
      </c>
      <c r="BM3">
        <v>194.7</v>
      </c>
      <c r="BN3">
        <v>193.6</v>
      </c>
      <c r="BO3">
        <v>195.6</v>
      </c>
      <c r="BP3">
        <v>196.5</v>
      </c>
      <c r="BQ3">
        <v>197.3</v>
      </c>
      <c r="BR3">
        <v>198.8</v>
      </c>
      <c r="BS3">
        <v>198.5</v>
      </c>
      <c r="BT3">
        <v>198.6</v>
      </c>
      <c r="BU3">
        <v>199.3</v>
      </c>
      <c r="BV3">
        <v>200.3</v>
      </c>
      <c r="BW3">
        <v>200</v>
      </c>
      <c r="BX3">
        <v>201.5</v>
      </c>
      <c r="BY3">
        <v>200.1</v>
      </c>
      <c r="BZ3">
        <v>202.5</v>
      </c>
      <c r="CA3">
        <v>203.5</v>
      </c>
      <c r="CB3">
        <v>204.9</v>
      </c>
      <c r="CC3">
        <v>204</v>
      </c>
      <c r="CD3">
        <v>207.9</v>
      </c>
      <c r="CE3">
        <v>206.4</v>
      </c>
      <c r="CF3">
        <v>208.3</v>
      </c>
      <c r="CG3">
        <v>209.1</v>
      </c>
      <c r="CH3">
        <v>210.8</v>
      </c>
      <c r="CI3">
        <v>211.3</v>
      </c>
      <c r="CJ3">
        <v>211.5</v>
      </c>
      <c r="CK3">
        <v>211.7</v>
      </c>
      <c r="CL3">
        <v>212.5</v>
      </c>
      <c r="CM3">
        <v>214.2</v>
      </c>
      <c r="CN3">
        <v>216</v>
      </c>
      <c r="CO3">
        <v>215.2</v>
      </c>
      <c r="CP3">
        <v>213.5</v>
      </c>
      <c r="CQ3">
        <v>213.5</v>
      </c>
      <c r="CR3">
        <v>211.7</v>
      </c>
      <c r="CS3">
        <v>209.8</v>
      </c>
      <c r="CT3">
        <v>206.7</v>
      </c>
      <c r="CU3">
        <v>203.5</v>
      </c>
      <c r="CV3">
        <v>200.7</v>
      </c>
      <c r="CW3">
        <v>200.8</v>
      </c>
      <c r="CX3">
        <v>199.6</v>
      </c>
      <c r="CY3">
        <v>196.5</v>
      </c>
      <c r="CZ3">
        <v>194.3</v>
      </c>
      <c r="DA3">
        <v>190.9</v>
      </c>
      <c r="DB3">
        <v>186.8</v>
      </c>
      <c r="DC3">
        <v>185.1</v>
      </c>
      <c r="DD3">
        <v>181.8</v>
      </c>
      <c r="DE3">
        <v>179.3</v>
      </c>
      <c r="DF3">
        <v>176.4</v>
      </c>
      <c r="DG3">
        <v>173.5</v>
      </c>
      <c r="DH3">
        <v>172.8</v>
      </c>
      <c r="DI3">
        <v>169</v>
      </c>
      <c r="DJ3">
        <v>166.5</v>
      </c>
      <c r="DK3">
        <v>163.19999999999999</v>
      </c>
      <c r="DL3">
        <v>161.19999999999999</v>
      </c>
      <c r="DM3">
        <v>158.5</v>
      </c>
      <c r="DP3" t="str">
        <f t="shared" ref="DP3:DP9" si="2">A3</f>
        <v>Cancer</v>
      </c>
    </row>
    <row r="4" spans="1:120" x14ac:dyDescent="0.2">
      <c r="A4" t="s">
        <v>0</v>
      </c>
      <c r="B4">
        <v>265.39999999999998</v>
      </c>
      <c r="C4">
        <v>272.60000000000002</v>
      </c>
      <c r="D4">
        <v>285.2</v>
      </c>
      <c r="E4">
        <v>304.5</v>
      </c>
      <c r="F4">
        <v>331.5</v>
      </c>
      <c r="G4">
        <v>327.8</v>
      </c>
      <c r="H4">
        <v>325.5</v>
      </c>
      <c r="I4">
        <v>356.5</v>
      </c>
      <c r="J4">
        <v>328.6</v>
      </c>
      <c r="K4">
        <v>329.2</v>
      </c>
      <c r="L4">
        <v>345.1</v>
      </c>
      <c r="M4">
        <v>341.8</v>
      </c>
      <c r="N4">
        <v>346</v>
      </c>
      <c r="O4">
        <v>337.9</v>
      </c>
      <c r="P4">
        <v>346.4</v>
      </c>
      <c r="Q4">
        <v>361.5</v>
      </c>
      <c r="R4">
        <v>373.3</v>
      </c>
      <c r="S4">
        <v>377.9</v>
      </c>
      <c r="T4">
        <v>366.2</v>
      </c>
      <c r="U4">
        <v>335.7</v>
      </c>
      <c r="V4">
        <v>375</v>
      </c>
      <c r="W4">
        <v>366.2</v>
      </c>
      <c r="X4">
        <v>392.1</v>
      </c>
      <c r="Y4">
        <v>410.3</v>
      </c>
      <c r="Z4">
        <v>410.5</v>
      </c>
      <c r="AA4">
        <v>433.8</v>
      </c>
      <c r="AB4">
        <v>465.7</v>
      </c>
      <c r="AC4">
        <v>448.8</v>
      </c>
      <c r="AD4">
        <v>478.9</v>
      </c>
      <c r="AE4">
        <v>476.2</v>
      </c>
      <c r="AF4">
        <v>467.9</v>
      </c>
      <c r="AG4">
        <v>459.6</v>
      </c>
      <c r="AH4">
        <v>482.8</v>
      </c>
      <c r="AI4">
        <v>483.8</v>
      </c>
      <c r="AJ4">
        <v>502.9</v>
      </c>
      <c r="AK4">
        <v>506.8</v>
      </c>
      <c r="AL4">
        <v>546.20000000000005</v>
      </c>
      <c r="AM4">
        <v>538.79999999999995</v>
      </c>
      <c r="AN4">
        <v>528.9</v>
      </c>
      <c r="AO4">
        <v>534.5</v>
      </c>
      <c r="AP4">
        <v>558.5</v>
      </c>
      <c r="AQ4">
        <v>537.9</v>
      </c>
      <c r="AR4">
        <v>531.70000000000005</v>
      </c>
      <c r="AS4">
        <v>567.5</v>
      </c>
      <c r="AT4">
        <v>541.1</v>
      </c>
      <c r="AU4">
        <v>533.20000000000005</v>
      </c>
      <c r="AV4">
        <v>527.70000000000005</v>
      </c>
      <c r="AW4">
        <v>552.5</v>
      </c>
      <c r="AX4">
        <v>549</v>
      </c>
      <c r="AY4">
        <v>581</v>
      </c>
      <c r="AZ4">
        <v>588.79999999999995</v>
      </c>
      <c r="BA4">
        <v>577.9</v>
      </c>
      <c r="BB4">
        <v>568.79999999999995</v>
      </c>
      <c r="BC4">
        <v>570.1</v>
      </c>
      <c r="BD4">
        <v>544.6</v>
      </c>
      <c r="BE4">
        <v>556.70000000000005</v>
      </c>
      <c r="BF4">
        <v>560.6</v>
      </c>
      <c r="BG4">
        <v>568.5</v>
      </c>
      <c r="BH4">
        <v>563.6</v>
      </c>
      <c r="BI4">
        <v>552.1</v>
      </c>
      <c r="BJ4">
        <v>559</v>
      </c>
      <c r="BK4">
        <v>545.29999999999995</v>
      </c>
      <c r="BL4">
        <v>556.9</v>
      </c>
      <c r="BM4">
        <v>563.4</v>
      </c>
      <c r="BN4">
        <v>543.29999999999995</v>
      </c>
      <c r="BO4">
        <v>542.5</v>
      </c>
      <c r="BP4">
        <v>541.20000000000005</v>
      </c>
      <c r="BQ4">
        <v>524.70000000000005</v>
      </c>
      <c r="BR4">
        <v>531</v>
      </c>
      <c r="BS4">
        <v>516.79999999999995</v>
      </c>
      <c r="BT4">
        <v>492.7</v>
      </c>
      <c r="BU4">
        <v>492.9</v>
      </c>
      <c r="BV4">
        <v>490.2</v>
      </c>
      <c r="BW4">
        <v>482</v>
      </c>
      <c r="BX4">
        <v>458.8</v>
      </c>
      <c r="BY4">
        <v>431.2</v>
      </c>
      <c r="BZ4">
        <v>426.9</v>
      </c>
      <c r="CA4">
        <v>413.7</v>
      </c>
      <c r="CB4">
        <v>409.9</v>
      </c>
      <c r="CC4">
        <v>401.6</v>
      </c>
      <c r="CD4">
        <v>412.1</v>
      </c>
      <c r="CE4">
        <v>397</v>
      </c>
      <c r="CF4">
        <v>389</v>
      </c>
      <c r="CG4">
        <v>388.9</v>
      </c>
      <c r="CH4">
        <v>378.8</v>
      </c>
      <c r="CI4">
        <v>375</v>
      </c>
      <c r="CJ4">
        <v>365.1</v>
      </c>
      <c r="CK4">
        <v>355.9</v>
      </c>
      <c r="CL4">
        <v>352.5</v>
      </c>
      <c r="CM4">
        <v>332</v>
      </c>
      <c r="CN4">
        <v>321.8</v>
      </c>
      <c r="CO4">
        <v>313.8</v>
      </c>
      <c r="CP4">
        <v>306.10000000000002</v>
      </c>
      <c r="CQ4">
        <v>309.89999999999998</v>
      </c>
      <c r="CR4">
        <v>299.7</v>
      </c>
      <c r="CS4">
        <v>296.3</v>
      </c>
      <c r="CT4">
        <v>288.3</v>
      </c>
      <c r="CU4">
        <v>280.39999999999998</v>
      </c>
      <c r="CV4">
        <v>272.39999999999998</v>
      </c>
      <c r="CW4">
        <v>266.5</v>
      </c>
      <c r="CX4">
        <v>257.60000000000002</v>
      </c>
      <c r="CY4">
        <v>249.5</v>
      </c>
      <c r="CZ4">
        <v>244.6</v>
      </c>
      <c r="DA4">
        <v>236.3</v>
      </c>
      <c r="DB4">
        <v>221.6</v>
      </c>
      <c r="DC4">
        <v>216.8</v>
      </c>
      <c r="DD4">
        <v>205.5</v>
      </c>
      <c r="DE4">
        <v>196.1</v>
      </c>
      <c r="DF4">
        <v>192.1</v>
      </c>
      <c r="DG4">
        <v>182.8</v>
      </c>
      <c r="DH4">
        <v>179.1</v>
      </c>
      <c r="DI4">
        <v>173.7</v>
      </c>
      <c r="DJ4">
        <v>170.5</v>
      </c>
      <c r="DK4">
        <v>169.8</v>
      </c>
      <c r="DL4">
        <v>167</v>
      </c>
      <c r="DM4">
        <v>168.5</v>
      </c>
      <c r="DN4">
        <v>196.6</v>
      </c>
      <c r="DP4" t="str">
        <f t="shared" si="2"/>
        <v>Heart Disease</v>
      </c>
    </row>
    <row r="5" spans="1:120" x14ac:dyDescent="0.2">
      <c r="A5" t="s">
        <v>4</v>
      </c>
      <c r="B5">
        <v>297.5</v>
      </c>
      <c r="C5">
        <v>312.89999999999998</v>
      </c>
      <c r="D5">
        <v>219.3</v>
      </c>
      <c r="E5">
        <v>251.1</v>
      </c>
      <c r="F5">
        <v>291.2</v>
      </c>
      <c r="G5">
        <v>257.8</v>
      </c>
      <c r="H5">
        <v>222.5</v>
      </c>
      <c r="I5">
        <v>285.39999999999998</v>
      </c>
      <c r="J5">
        <v>234.6</v>
      </c>
      <c r="K5">
        <v>221.2</v>
      </c>
      <c r="L5">
        <v>238.4</v>
      </c>
      <c r="M5">
        <v>234.1</v>
      </c>
      <c r="N5">
        <v>213.7</v>
      </c>
      <c r="O5">
        <v>214.8</v>
      </c>
      <c r="P5">
        <v>202.4</v>
      </c>
      <c r="Q5">
        <v>238.1</v>
      </c>
      <c r="R5">
        <v>278.5</v>
      </c>
      <c r="S5">
        <v>267</v>
      </c>
      <c r="T5">
        <v>612.4</v>
      </c>
      <c r="U5">
        <v>270.89999999999998</v>
      </c>
      <c r="V5">
        <v>279.2</v>
      </c>
      <c r="W5">
        <v>153.1</v>
      </c>
      <c r="X5">
        <v>207.6</v>
      </c>
      <c r="Y5">
        <v>253</v>
      </c>
      <c r="Z5">
        <v>182</v>
      </c>
      <c r="AA5">
        <v>198.1</v>
      </c>
      <c r="AB5">
        <v>233</v>
      </c>
      <c r="AC5">
        <v>164</v>
      </c>
      <c r="AD5">
        <v>236.4</v>
      </c>
      <c r="AE5">
        <v>247.5</v>
      </c>
      <c r="AF5">
        <v>159.80000000000001</v>
      </c>
      <c r="AG5">
        <v>170.2</v>
      </c>
      <c r="AH5">
        <v>180</v>
      </c>
      <c r="AI5">
        <v>156.5</v>
      </c>
      <c r="AJ5">
        <v>152.9</v>
      </c>
      <c r="AK5">
        <v>163.80000000000001</v>
      </c>
      <c r="AL5">
        <v>186.7</v>
      </c>
      <c r="AM5">
        <v>181.8</v>
      </c>
      <c r="AN5">
        <v>124.3</v>
      </c>
      <c r="AO5">
        <v>124.4</v>
      </c>
      <c r="AP5">
        <v>117.6</v>
      </c>
      <c r="AQ5">
        <v>104.6</v>
      </c>
      <c r="AR5">
        <v>84.7</v>
      </c>
      <c r="AS5">
        <v>101.7</v>
      </c>
      <c r="AT5">
        <v>94.7</v>
      </c>
      <c r="AU5">
        <v>74.900000000000006</v>
      </c>
      <c r="AV5">
        <v>69.900000000000006</v>
      </c>
      <c r="AW5">
        <v>65.900000000000006</v>
      </c>
      <c r="AX5">
        <v>58</v>
      </c>
      <c r="AY5">
        <v>45.1</v>
      </c>
      <c r="AZ5">
        <v>48.1</v>
      </c>
      <c r="BA5">
        <v>47.4</v>
      </c>
      <c r="BB5">
        <v>43.1</v>
      </c>
      <c r="BC5">
        <v>49.2</v>
      </c>
      <c r="BD5">
        <v>36.200000000000003</v>
      </c>
      <c r="BE5">
        <v>39.200000000000003</v>
      </c>
      <c r="BF5">
        <v>40.799999999999997</v>
      </c>
      <c r="BG5">
        <v>50.3</v>
      </c>
      <c r="BH5">
        <v>47.4</v>
      </c>
      <c r="BI5">
        <v>44.3</v>
      </c>
      <c r="BJ5">
        <v>53.7</v>
      </c>
      <c r="BK5">
        <v>43.4</v>
      </c>
      <c r="BL5">
        <v>47.1</v>
      </c>
      <c r="BM5">
        <v>55.6</v>
      </c>
      <c r="BN5">
        <v>45.4</v>
      </c>
      <c r="BO5">
        <v>46.8</v>
      </c>
      <c r="BP5">
        <v>47.9</v>
      </c>
      <c r="BQ5">
        <v>42.2</v>
      </c>
      <c r="BR5">
        <v>52.8</v>
      </c>
      <c r="BS5">
        <v>47.9</v>
      </c>
      <c r="BT5">
        <v>41.7</v>
      </c>
      <c r="BU5">
        <v>38.4</v>
      </c>
      <c r="BV5">
        <v>41.3</v>
      </c>
      <c r="BW5">
        <v>41.2</v>
      </c>
      <c r="BX5">
        <v>35.5</v>
      </c>
      <c r="BY5">
        <v>34.9</v>
      </c>
      <c r="BZ5">
        <v>38.799999999999997</v>
      </c>
      <c r="CA5">
        <v>31</v>
      </c>
      <c r="CB5">
        <v>34.5</v>
      </c>
      <c r="CC5">
        <v>26.1</v>
      </c>
      <c r="CD5">
        <v>31.4</v>
      </c>
      <c r="CE5">
        <v>30</v>
      </c>
      <c r="CF5">
        <v>26.5</v>
      </c>
      <c r="CG5">
        <v>29.8</v>
      </c>
      <c r="CH5">
        <v>30.6</v>
      </c>
      <c r="CI5">
        <v>34.5</v>
      </c>
      <c r="CJ5">
        <v>34.799999999999997</v>
      </c>
      <c r="CK5">
        <v>33.799999999999997</v>
      </c>
      <c r="CL5">
        <v>37.299999999999997</v>
      </c>
      <c r="CM5">
        <v>35.9</v>
      </c>
      <c r="CN5">
        <v>36.799999999999997</v>
      </c>
      <c r="CO5">
        <v>34.9</v>
      </c>
      <c r="CP5">
        <v>33.1</v>
      </c>
      <c r="CQ5">
        <v>35.200000000000003</v>
      </c>
      <c r="CR5">
        <v>33.9</v>
      </c>
      <c r="CS5">
        <v>33.799999999999997</v>
      </c>
      <c r="CT5">
        <v>33.200000000000003</v>
      </c>
      <c r="CU5">
        <v>33.6</v>
      </c>
      <c r="CV5">
        <v>34.6</v>
      </c>
      <c r="CW5">
        <v>23.5</v>
      </c>
      <c r="CX5">
        <v>23.7</v>
      </c>
      <c r="CY5">
        <v>22.2</v>
      </c>
      <c r="CZ5">
        <v>23.2</v>
      </c>
      <c r="DA5">
        <v>22.6</v>
      </c>
      <c r="DB5">
        <v>20.399999999999999</v>
      </c>
      <c r="DC5">
        <v>21</v>
      </c>
      <c r="DD5">
        <v>18.399999999999999</v>
      </c>
      <c r="DE5">
        <v>16.8</v>
      </c>
      <c r="DF5">
        <v>17.600000000000001</v>
      </c>
      <c r="DG5">
        <v>16.5</v>
      </c>
      <c r="DH5">
        <v>15.1</v>
      </c>
      <c r="DI5">
        <v>15.7</v>
      </c>
      <c r="DJ5">
        <v>14.5</v>
      </c>
      <c r="DK5">
        <v>15.9</v>
      </c>
      <c r="DL5">
        <v>15.1</v>
      </c>
      <c r="DM5">
        <v>15.2</v>
      </c>
      <c r="DP5" t="str">
        <f t="shared" si="2"/>
        <v>Influenza and Pneumonia</v>
      </c>
    </row>
    <row r="6" spans="1:120" x14ac:dyDescent="0.2">
      <c r="A6" t="s">
        <v>2</v>
      </c>
      <c r="B6">
        <v>244.2</v>
      </c>
      <c r="C6">
        <v>243.6</v>
      </c>
      <c r="D6">
        <v>237.8</v>
      </c>
      <c r="E6">
        <v>244.6</v>
      </c>
      <c r="F6">
        <v>255.2</v>
      </c>
      <c r="G6">
        <v>247.3</v>
      </c>
      <c r="H6">
        <v>245.9</v>
      </c>
      <c r="I6">
        <v>261.8</v>
      </c>
      <c r="J6">
        <v>239</v>
      </c>
      <c r="K6">
        <v>237.5</v>
      </c>
      <c r="L6">
        <v>238.5</v>
      </c>
      <c r="M6">
        <v>230.2</v>
      </c>
      <c r="N6">
        <v>228.7</v>
      </c>
      <c r="O6">
        <v>226.9</v>
      </c>
      <c r="P6">
        <v>231.3</v>
      </c>
      <c r="Q6">
        <v>234.5</v>
      </c>
      <c r="R6">
        <v>235.7</v>
      </c>
      <c r="S6">
        <v>238.2</v>
      </c>
      <c r="T6">
        <v>228</v>
      </c>
      <c r="U6">
        <v>225.6</v>
      </c>
      <c r="V6">
        <v>238.5</v>
      </c>
      <c r="W6">
        <v>230.1</v>
      </c>
      <c r="X6">
        <v>238.9</v>
      </c>
      <c r="Y6">
        <v>245.6</v>
      </c>
      <c r="Z6">
        <v>246.4</v>
      </c>
      <c r="AA6">
        <v>227.9</v>
      </c>
      <c r="AB6">
        <v>228.2</v>
      </c>
      <c r="AC6">
        <v>216.3</v>
      </c>
      <c r="AD6">
        <v>223.4</v>
      </c>
      <c r="AE6">
        <v>213.3</v>
      </c>
      <c r="AF6">
        <v>203.9</v>
      </c>
      <c r="AG6">
        <v>195</v>
      </c>
      <c r="AH6">
        <v>194.4</v>
      </c>
      <c r="AI6">
        <v>185</v>
      </c>
      <c r="AJ6">
        <v>184.5</v>
      </c>
      <c r="AK6">
        <v>181.2</v>
      </c>
      <c r="AL6">
        <v>189.8</v>
      </c>
      <c r="AM6">
        <v>176.6</v>
      </c>
      <c r="AN6">
        <v>171.4</v>
      </c>
      <c r="AO6">
        <v>173.2</v>
      </c>
      <c r="AP6">
        <v>177.2</v>
      </c>
      <c r="AQ6">
        <v>169.4</v>
      </c>
      <c r="AR6">
        <v>166.8</v>
      </c>
      <c r="AS6">
        <v>173.3</v>
      </c>
      <c r="AT6">
        <v>164.4</v>
      </c>
      <c r="AU6">
        <v>166.7</v>
      </c>
      <c r="AV6">
        <v>158.80000000000001</v>
      </c>
      <c r="AW6">
        <v>161.30000000000001</v>
      </c>
      <c r="AX6">
        <v>157.4</v>
      </c>
      <c r="AY6">
        <v>176.2</v>
      </c>
      <c r="AZ6">
        <v>180.7</v>
      </c>
      <c r="BA6">
        <v>181.4</v>
      </c>
      <c r="BB6">
        <v>180.2</v>
      </c>
      <c r="BC6">
        <v>179.2</v>
      </c>
      <c r="BD6">
        <v>173.4</v>
      </c>
      <c r="BE6">
        <v>177.3</v>
      </c>
      <c r="BF6">
        <v>177.4</v>
      </c>
      <c r="BG6">
        <v>183</v>
      </c>
      <c r="BH6">
        <v>183</v>
      </c>
      <c r="BI6">
        <v>179</v>
      </c>
      <c r="BJ6">
        <v>177.9</v>
      </c>
      <c r="BK6">
        <v>173.1</v>
      </c>
      <c r="BL6">
        <v>174</v>
      </c>
      <c r="BM6">
        <v>173.9</v>
      </c>
      <c r="BN6">
        <v>167</v>
      </c>
      <c r="BO6">
        <v>166.4</v>
      </c>
      <c r="BP6">
        <v>165.8</v>
      </c>
      <c r="BQ6">
        <v>159.30000000000001</v>
      </c>
      <c r="BR6">
        <v>162.5</v>
      </c>
      <c r="BS6">
        <v>155.4</v>
      </c>
      <c r="BT6">
        <v>147.69999999999999</v>
      </c>
      <c r="BU6">
        <v>147.6</v>
      </c>
      <c r="BV6">
        <v>147.30000000000001</v>
      </c>
      <c r="BW6">
        <v>145.19999999999999</v>
      </c>
      <c r="BX6">
        <v>136.80000000000001</v>
      </c>
      <c r="BY6">
        <v>123.5</v>
      </c>
      <c r="BZ6">
        <v>117.4</v>
      </c>
      <c r="CA6">
        <v>110.4</v>
      </c>
      <c r="CB6">
        <v>103.7</v>
      </c>
      <c r="CC6">
        <v>97.3</v>
      </c>
      <c r="CD6">
        <v>96.4</v>
      </c>
      <c r="CE6">
        <v>89.7</v>
      </c>
      <c r="CF6">
        <v>84.4</v>
      </c>
      <c r="CG6">
        <v>81.400000000000006</v>
      </c>
      <c r="CH6">
        <v>78.900000000000006</v>
      </c>
      <c r="CI6">
        <v>76.599999999999994</v>
      </c>
      <c r="CJ6">
        <v>73.3</v>
      </c>
      <c r="CK6">
        <v>71.8</v>
      </c>
      <c r="CL6">
        <v>70.8</v>
      </c>
      <c r="CM6">
        <v>67.099999999999994</v>
      </c>
      <c r="CN6">
        <v>65.5</v>
      </c>
      <c r="CO6">
        <v>63.1</v>
      </c>
      <c r="CP6">
        <v>61.6</v>
      </c>
      <c r="CQ6">
        <v>62.9</v>
      </c>
      <c r="CR6">
        <v>62.8</v>
      </c>
      <c r="CS6">
        <v>63.3</v>
      </c>
      <c r="CT6">
        <v>62.6</v>
      </c>
      <c r="CU6">
        <v>61.2</v>
      </c>
      <c r="CV6">
        <v>59.4</v>
      </c>
      <c r="CW6">
        <v>61.6</v>
      </c>
      <c r="CX6">
        <v>60.9</v>
      </c>
      <c r="CY6">
        <v>58.4</v>
      </c>
      <c r="CZ6">
        <v>57.2</v>
      </c>
      <c r="DA6">
        <v>54.6</v>
      </c>
      <c r="DB6">
        <v>51.2</v>
      </c>
      <c r="DC6">
        <v>48</v>
      </c>
      <c r="DD6">
        <v>44.8</v>
      </c>
      <c r="DE6">
        <v>43.5</v>
      </c>
      <c r="DF6">
        <v>42.1</v>
      </c>
      <c r="DG6">
        <v>39.6</v>
      </c>
      <c r="DH6">
        <v>39.1</v>
      </c>
      <c r="DI6">
        <v>37.9</v>
      </c>
      <c r="DJ6">
        <v>36.9</v>
      </c>
      <c r="DK6">
        <v>36.200000000000003</v>
      </c>
      <c r="DL6">
        <v>36.5</v>
      </c>
      <c r="DM6">
        <v>37.6</v>
      </c>
      <c r="DP6" t="str">
        <f t="shared" si="2"/>
        <v>Stroke</v>
      </c>
    </row>
    <row r="7" spans="1:120" x14ac:dyDescent="0.2">
      <c r="B7">
        <f>SUM(B2:B6)</f>
        <v>1012.2</v>
      </c>
      <c r="C7">
        <f t="shared" ref="C7:BN7" si="3">SUM(C2:C6)</f>
        <v>1056.5</v>
      </c>
      <c r="D7">
        <f t="shared" si="3"/>
        <v>955.59999999999991</v>
      </c>
      <c r="E7">
        <f t="shared" si="3"/>
        <v>1032.3</v>
      </c>
      <c r="F7">
        <f t="shared" si="3"/>
        <v>1118.6000000000001</v>
      </c>
      <c r="G7">
        <f t="shared" si="3"/>
        <v>1073.8999999999999</v>
      </c>
      <c r="H7">
        <f t="shared" si="3"/>
        <v>1043.9000000000001</v>
      </c>
      <c r="I7">
        <f t="shared" si="3"/>
        <v>1159</v>
      </c>
      <c r="J7">
        <f t="shared" si="3"/>
        <v>1045.5</v>
      </c>
      <c r="K7">
        <f t="shared" si="3"/>
        <v>1034</v>
      </c>
      <c r="L7">
        <f t="shared" si="3"/>
        <v>1076.3000000000002</v>
      </c>
      <c r="M7">
        <f t="shared" si="3"/>
        <v>1060</v>
      </c>
      <c r="N7">
        <f t="shared" si="3"/>
        <v>1040.2</v>
      </c>
      <c r="O7">
        <f t="shared" si="3"/>
        <v>1035.6000000000001</v>
      </c>
      <c r="P7">
        <f t="shared" si="3"/>
        <v>1027.0999999999999</v>
      </c>
      <c r="Q7">
        <f t="shared" si="3"/>
        <v>1078.8000000000002</v>
      </c>
      <c r="R7">
        <f t="shared" si="3"/>
        <v>1144</v>
      </c>
      <c r="S7">
        <f t="shared" si="3"/>
        <v>1140.8</v>
      </c>
      <c r="T7">
        <f t="shared" si="3"/>
        <v>1454.9</v>
      </c>
      <c r="U7">
        <f t="shared" si="3"/>
        <v>1071.2</v>
      </c>
      <c r="V7">
        <f t="shared" si="3"/>
        <v>1139.2</v>
      </c>
      <c r="W7">
        <f t="shared" si="3"/>
        <v>996.1</v>
      </c>
      <c r="X7">
        <f t="shared" si="3"/>
        <v>1089.6000000000001</v>
      </c>
      <c r="Y7">
        <f t="shared" si="3"/>
        <v>1168.8999999999999</v>
      </c>
      <c r="Z7">
        <f t="shared" si="3"/>
        <v>1099.1000000000001</v>
      </c>
      <c r="AA7">
        <f t="shared" si="3"/>
        <v>1126.3</v>
      </c>
      <c r="AB7">
        <f t="shared" si="3"/>
        <v>1194</v>
      </c>
      <c r="AC7">
        <f t="shared" si="3"/>
        <v>1093.2</v>
      </c>
      <c r="AD7">
        <f t="shared" si="3"/>
        <v>1202.5999999999999</v>
      </c>
      <c r="AE7">
        <f t="shared" si="3"/>
        <v>1196.5999999999999</v>
      </c>
      <c r="AF7">
        <f t="shared" si="3"/>
        <v>1090.3</v>
      </c>
      <c r="AG7">
        <f t="shared" si="3"/>
        <v>1081.8</v>
      </c>
      <c r="AH7">
        <f t="shared" si="3"/>
        <v>1113</v>
      </c>
      <c r="AI7">
        <f t="shared" si="3"/>
        <v>1079.7</v>
      </c>
      <c r="AJ7">
        <f t="shared" si="3"/>
        <v>1104.5999999999999</v>
      </c>
      <c r="AK7">
        <f t="shared" si="3"/>
        <v>1116</v>
      </c>
      <c r="AL7">
        <f t="shared" si="3"/>
        <v>1201.9000000000001</v>
      </c>
      <c r="AM7">
        <f t="shared" si="3"/>
        <v>1163.5999999999999</v>
      </c>
      <c r="AN7">
        <f t="shared" si="3"/>
        <v>1086.8</v>
      </c>
      <c r="AO7">
        <f t="shared" si="3"/>
        <v>1093.8999999999999</v>
      </c>
      <c r="AP7">
        <f t="shared" si="3"/>
        <v>1117.0999999999999</v>
      </c>
      <c r="AQ7">
        <f t="shared" si="3"/>
        <v>1068.7</v>
      </c>
      <c r="AR7">
        <f t="shared" si="3"/>
        <v>1042.6000000000001</v>
      </c>
      <c r="AS7">
        <f t="shared" si="3"/>
        <v>1108.5</v>
      </c>
      <c r="AT7">
        <f t="shared" si="3"/>
        <v>1061.0000000000002</v>
      </c>
      <c r="AU7">
        <f t="shared" si="3"/>
        <v>1036.5999999999999</v>
      </c>
      <c r="AV7">
        <f t="shared" si="3"/>
        <v>1012.9000000000001</v>
      </c>
      <c r="AW7">
        <f t="shared" si="3"/>
        <v>1040.3</v>
      </c>
      <c r="AX7">
        <f t="shared" si="3"/>
        <v>1026.4000000000001</v>
      </c>
      <c r="AY7">
        <f t="shared" si="3"/>
        <v>1053.8</v>
      </c>
      <c r="AZ7">
        <f t="shared" si="3"/>
        <v>1089.8999999999999</v>
      </c>
      <c r="BA7">
        <f t="shared" si="3"/>
        <v>1078.3999999999999</v>
      </c>
      <c r="BB7">
        <f t="shared" si="3"/>
        <v>1064.3</v>
      </c>
      <c r="BC7">
        <f t="shared" si="3"/>
        <v>1068.5</v>
      </c>
      <c r="BD7">
        <f t="shared" si="3"/>
        <v>1018.4000000000001</v>
      </c>
      <c r="BE7">
        <f t="shared" si="3"/>
        <v>1038.6000000000001</v>
      </c>
      <c r="BF7">
        <f t="shared" si="3"/>
        <v>1044.6000000000001</v>
      </c>
      <c r="BG7">
        <f t="shared" si="3"/>
        <v>1066.3</v>
      </c>
      <c r="BH7">
        <f t="shared" si="3"/>
        <v>1049.5999999999999</v>
      </c>
      <c r="BI7">
        <f t="shared" si="3"/>
        <v>1030.2</v>
      </c>
      <c r="BJ7">
        <f t="shared" si="3"/>
        <v>1047.6000000000001</v>
      </c>
      <c r="BK7">
        <f t="shared" si="3"/>
        <v>1015.8</v>
      </c>
      <c r="BL7">
        <f t="shared" si="3"/>
        <v>1034.1999999999998</v>
      </c>
      <c r="BM7">
        <f t="shared" si="3"/>
        <v>1051.5999999999999</v>
      </c>
      <c r="BN7">
        <f t="shared" si="3"/>
        <v>1013.4</v>
      </c>
      <c r="BO7">
        <f t="shared" ref="BO7:DM7" si="4">SUM(BO2:BO6)</f>
        <v>1017.0999999999999</v>
      </c>
      <c r="BP7">
        <f t="shared" si="4"/>
        <v>1019</v>
      </c>
      <c r="BQ7">
        <f t="shared" si="4"/>
        <v>989.7</v>
      </c>
      <c r="BR7">
        <f t="shared" si="4"/>
        <v>1010.5999999999999</v>
      </c>
      <c r="BS7">
        <f t="shared" si="4"/>
        <v>983.49999999999989</v>
      </c>
      <c r="BT7">
        <f t="shared" si="4"/>
        <v>942.90000000000009</v>
      </c>
      <c r="BU7">
        <f t="shared" si="4"/>
        <v>938.5</v>
      </c>
      <c r="BV7">
        <f t="shared" si="4"/>
        <v>939.3</v>
      </c>
      <c r="BW7">
        <f t="shared" si="4"/>
        <v>927.7</v>
      </c>
      <c r="BX7">
        <f t="shared" si="4"/>
        <v>885.3</v>
      </c>
      <c r="BY7">
        <f t="shared" si="4"/>
        <v>840.49999999999989</v>
      </c>
      <c r="BZ7">
        <f t="shared" si="4"/>
        <v>834.29999999999984</v>
      </c>
      <c r="CA7">
        <f t="shared" si="4"/>
        <v>807.4</v>
      </c>
      <c r="CB7">
        <f t="shared" si="4"/>
        <v>801.90000000000009</v>
      </c>
      <c r="CC7">
        <f t="shared" si="4"/>
        <v>775.5</v>
      </c>
      <c r="CD7">
        <f t="shared" si="4"/>
        <v>794.2</v>
      </c>
      <c r="CE7">
        <f t="shared" si="4"/>
        <v>766.5</v>
      </c>
      <c r="CF7">
        <f t="shared" si="4"/>
        <v>748.3</v>
      </c>
      <c r="CG7">
        <f t="shared" si="4"/>
        <v>748.29999999999984</v>
      </c>
      <c r="CH7">
        <f t="shared" si="4"/>
        <v>737.90000000000009</v>
      </c>
      <c r="CI7">
        <f t="shared" si="4"/>
        <v>735.9</v>
      </c>
      <c r="CJ7">
        <f t="shared" si="4"/>
        <v>723.3</v>
      </c>
      <c r="CK7">
        <f t="shared" si="4"/>
        <v>711.39999999999986</v>
      </c>
      <c r="CL7">
        <f t="shared" si="4"/>
        <v>711.99999999999989</v>
      </c>
      <c r="CM7">
        <f t="shared" si="4"/>
        <v>686.9</v>
      </c>
      <c r="CN7">
        <f t="shared" si="4"/>
        <v>676.3</v>
      </c>
      <c r="CO7">
        <f t="shared" si="4"/>
        <v>661.7</v>
      </c>
      <c r="CP7">
        <f t="shared" si="4"/>
        <v>647.5</v>
      </c>
      <c r="CQ7">
        <f t="shared" si="4"/>
        <v>655.69999999999993</v>
      </c>
      <c r="CR7">
        <f t="shared" si="4"/>
        <v>642.29999999999984</v>
      </c>
      <c r="CS7">
        <f t="shared" si="4"/>
        <v>637.59999999999991</v>
      </c>
      <c r="CT7">
        <f t="shared" si="4"/>
        <v>625.30000000000007</v>
      </c>
      <c r="CU7">
        <f t="shared" si="4"/>
        <v>612.9</v>
      </c>
      <c r="CV7">
        <f t="shared" si="4"/>
        <v>601.59999999999991</v>
      </c>
      <c r="CW7">
        <f t="shared" si="4"/>
        <v>587.70000000000005</v>
      </c>
      <c r="CX7">
        <f t="shared" si="4"/>
        <v>576.70000000000005</v>
      </c>
      <c r="CY7">
        <f t="shared" si="4"/>
        <v>562.29999999999995</v>
      </c>
      <c r="CZ7">
        <f t="shared" si="4"/>
        <v>556.4</v>
      </c>
      <c r="DA7">
        <f t="shared" si="4"/>
        <v>542</v>
      </c>
      <c r="DB7">
        <f t="shared" si="4"/>
        <v>518.1</v>
      </c>
      <c r="DC7">
        <f t="shared" si="4"/>
        <v>510.4</v>
      </c>
      <c r="DD7">
        <f t="shared" si="4"/>
        <v>490.7</v>
      </c>
      <c r="DE7">
        <f t="shared" si="4"/>
        <v>476.1</v>
      </c>
      <c r="DF7">
        <f t="shared" si="4"/>
        <v>467.40000000000009</v>
      </c>
      <c r="DG7">
        <f t="shared" si="4"/>
        <v>449.90000000000003</v>
      </c>
      <c r="DH7">
        <f t="shared" si="4"/>
        <v>444.1</v>
      </c>
      <c r="DI7">
        <f t="shared" si="4"/>
        <v>435.39999999999992</v>
      </c>
      <c r="DJ7">
        <f t="shared" si="4"/>
        <v>427.5</v>
      </c>
      <c r="DK7">
        <f t="shared" si="4"/>
        <v>424.49999999999994</v>
      </c>
      <c r="DL7">
        <f t="shared" si="4"/>
        <v>420.3</v>
      </c>
      <c r="DM7">
        <f t="shared" si="4"/>
        <v>423</v>
      </c>
      <c r="DP7">
        <f t="shared" si="2"/>
        <v>0</v>
      </c>
    </row>
    <row r="8" spans="1:120" x14ac:dyDescent="0.2">
      <c r="A8" t="s">
        <v>84</v>
      </c>
      <c r="B8">
        <v>2518</v>
      </c>
      <c r="C8">
        <v>2473.1</v>
      </c>
      <c r="D8">
        <v>2301.3000000000002</v>
      </c>
      <c r="E8">
        <v>2379</v>
      </c>
      <c r="F8">
        <v>2502.5</v>
      </c>
      <c r="G8">
        <v>2423.6999999999998</v>
      </c>
      <c r="H8">
        <v>2399</v>
      </c>
      <c r="I8">
        <v>2494.4</v>
      </c>
      <c r="J8">
        <v>2298.9</v>
      </c>
      <c r="K8">
        <v>2249.1999999999998</v>
      </c>
      <c r="L8">
        <v>2317.1999999999998</v>
      </c>
      <c r="M8">
        <v>2245.4</v>
      </c>
      <c r="N8">
        <v>2211.6999999999998</v>
      </c>
      <c r="O8">
        <v>2206.5</v>
      </c>
      <c r="P8">
        <v>2149.3000000000002</v>
      </c>
      <c r="Q8">
        <v>2174.8000000000002</v>
      </c>
      <c r="R8">
        <v>2266.6</v>
      </c>
      <c r="S8">
        <v>2275.9</v>
      </c>
      <c r="T8">
        <v>2541.6</v>
      </c>
      <c r="U8">
        <v>2057.1999999999998</v>
      </c>
      <c r="V8">
        <v>2147.1</v>
      </c>
      <c r="W8">
        <v>1958.2</v>
      </c>
      <c r="X8">
        <v>2049.5</v>
      </c>
      <c r="Y8">
        <v>2141.4</v>
      </c>
      <c r="Z8">
        <v>2038</v>
      </c>
      <c r="AA8">
        <v>2068.6999999999998</v>
      </c>
      <c r="AB8">
        <v>2146.1999999999998</v>
      </c>
      <c r="AC8">
        <v>1989.5</v>
      </c>
      <c r="AD8">
        <v>2124.6</v>
      </c>
      <c r="AE8">
        <v>2081.1999999999998</v>
      </c>
      <c r="AF8">
        <v>1943.8</v>
      </c>
      <c r="AG8">
        <v>1895.1</v>
      </c>
      <c r="AH8">
        <v>1897.1</v>
      </c>
      <c r="AI8">
        <v>1850.1</v>
      </c>
      <c r="AJ8">
        <v>1888.2</v>
      </c>
      <c r="AK8">
        <v>1860.1</v>
      </c>
      <c r="AL8">
        <v>1963.7</v>
      </c>
      <c r="AM8">
        <v>1882.6</v>
      </c>
      <c r="AN8">
        <v>1764.3</v>
      </c>
      <c r="AO8">
        <v>1766.9</v>
      </c>
      <c r="AP8">
        <v>1785</v>
      </c>
      <c r="AQ8">
        <v>1694.6</v>
      </c>
      <c r="AR8">
        <v>1635.8</v>
      </c>
      <c r="AS8">
        <v>1702.4</v>
      </c>
      <c r="AT8">
        <v>1618.5</v>
      </c>
      <c r="AU8">
        <v>1575.4</v>
      </c>
      <c r="AV8">
        <v>1529.7</v>
      </c>
      <c r="AW8">
        <v>1532</v>
      </c>
      <c r="AX8">
        <v>1501.7</v>
      </c>
      <c r="AY8">
        <v>1457.3</v>
      </c>
      <c r="AZ8">
        <v>1446</v>
      </c>
      <c r="BA8">
        <v>1423.5</v>
      </c>
      <c r="BB8">
        <v>1394.6</v>
      </c>
      <c r="BC8">
        <v>1385.6</v>
      </c>
      <c r="BD8">
        <v>1314.8</v>
      </c>
      <c r="BE8">
        <v>1332.3</v>
      </c>
      <c r="BF8">
        <v>1333.7</v>
      </c>
      <c r="BG8">
        <v>1356.7</v>
      </c>
      <c r="BH8">
        <v>1343.4</v>
      </c>
      <c r="BI8">
        <v>1317.3</v>
      </c>
      <c r="BJ8">
        <v>1339.2</v>
      </c>
      <c r="BK8">
        <v>1298.8</v>
      </c>
      <c r="BL8">
        <v>1323.6</v>
      </c>
      <c r="BM8">
        <v>1346.3</v>
      </c>
      <c r="BN8">
        <v>1303.8</v>
      </c>
      <c r="BO8">
        <v>1306.5</v>
      </c>
      <c r="BP8">
        <v>1309</v>
      </c>
      <c r="BQ8">
        <v>1274</v>
      </c>
      <c r="BR8">
        <v>1304.5</v>
      </c>
      <c r="BS8">
        <v>1271.8</v>
      </c>
      <c r="BT8">
        <v>1222.5999999999999</v>
      </c>
      <c r="BU8">
        <v>1213.0999999999999</v>
      </c>
      <c r="BV8">
        <v>1214.8</v>
      </c>
      <c r="BW8">
        <v>1201.2</v>
      </c>
      <c r="BX8">
        <v>1151.8</v>
      </c>
      <c r="BY8">
        <v>1094.4000000000001</v>
      </c>
      <c r="BZ8">
        <v>1084.0999999999999</v>
      </c>
      <c r="CA8">
        <v>1051.5999999999999</v>
      </c>
      <c r="CB8">
        <v>1043.7</v>
      </c>
      <c r="CC8">
        <v>1010.6</v>
      </c>
      <c r="CD8">
        <v>1038.7</v>
      </c>
      <c r="CE8">
        <v>1007</v>
      </c>
      <c r="CF8">
        <v>984.9</v>
      </c>
      <c r="CG8">
        <v>990</v>
      </c>
      <c r="CH8">
        <v>982.1</v>
      </c>
      <c r="CI8">
        <v>987.8</v>
      </c>
      <c r="CJ8">
        <v>978.4</v>
      </c>
      <c r="CK8">
        <v>969.6</v>
      </c>
      <c r="CL8">
        <v>975.1</v>
      </c>
      <c r="CM8">
        <v>949.9</v>
      </c>
      <c r="CN8">
        <v>938</v>
      </c>
      <c r="CO8">
        <v>921.9</v>
      </c>
      <c r="CP8">
        <v>905.3</v>
      </c>
      <c r="CQ8">
        <v>925.8</v>
      </c>
      <c r="CR8">
        <v>913.2</v>
      </c>
      <c r="CS8">
        <v>909.5</v>
      </c>
      <c r="CT8">
        <v>893.7</v>
      </c>
      <c r="CU8">
        <v>877.7</v>
      </c>
      <c r="CV8">
        <v>870.1</v>
      </c>
      <c r="CW8">
        <v>875.6</v>
      </c>
      <c r="CX8">
        <v>869</v>
      </c>
      <c r="CY8">
        <v>858.8</v>
      </c>
      <c r="CZ8">
        <v>855.9</v>
      </c>
      <c r="DA8">
        <v>843.5</v>
      </c>
      <c r="DB8">
        <v>813.7</v>
      </c>
      <c r="DC8">
        <v>815</v>
      </c>
      <c r="DD8">
        <v>791.8</v>
      </c>
      <c r="DE8">
        <v>775.3</v>
      </c>
      <c r="DF8">
        <v>774.9</v>
      </c>
      <c r="DG8">
        <v>749.6</v>
      </c>
      <c r="DH8">
        <v>747</v>
      </c>
      <c r="DI8">
        <v>741.3</v>
      </c>
      <c r="DJ8">
        <v>732.8</v>
      </c>
      <c r="DK8">
        <v>731.9</v>
      </c>
      <c r="DL8">
        <v>724.6</v>
      </c>
      <c r="DM8">
        <v>733.1</v>
      </c>
      <c r="DN8">
        <v>849.3</v>
      </c>
      <c r="DP8" t="str">
        <f t="shared" si="2"/>
        <v>All causes</v>
      </c>
    </row>
    <row r="9" spans="1:120" x14ac:dyDescent="0.2">
      <c r="A9" t="s">
        <v>10</v>
      </c>
      <c r="B9" s="4">
        <f>(B7/B8)</f>
        <v>0.40198570293884039</v>
      </c>
      <c r="C9" s="4">
        <f t="shared" ref="C9:BN9" si="5">(C7/C8)</f>
        <v>0.42719663580122114</v>
      </c>
      <c r="D9" s="4">
        <f t="shared" si="5"/>
        <v>0.41524355798896267</v>
      </c>
      <c r="E9" s="4">
        <f t="shared" si="5"/>
        <v>0.43392181588902901</v>
      </c>
      <c r="F9" s="4">
        <f t="shared" si="5"/>
        <v>0.44699300699300704</v>
      </c>
      <c r="G9" s="4">
        <f t="shared" si="5"/>
        <v>0.44308288979659194</v>
      </c>
      <c r="H9" s="4">
        <f t="shared" si="5"/>
        <v>0.43513964151729889</v>
      </c>
      <c r="I9" s="4">
        <f t="shared" si="5"/>
        <v>0.46464079538165487</v>
      </c>
      <c r="J9" s="4">
        <f t="shared" si="5"/>
        <v>0.45478272217147331</v>
      </c>
      <c r="K9" s="4">
        <f t="shared" si="5"/>
        <v>0.45971901120398367</v>
      </c>
      <c r="L9" s="4">
        <f t="shared" si="5"/>
        <v>0.46448299672017962</v>
      </c>
      <c r="M9" s="4">
        <f t="shared" si="5"/>
        <v>0.47207624476707932</v>
      </c>
      <c r="N9" s="4">
        <f t="shared" si="5"/>
        <v>0.47031695076185748</v>
      </c>
      <c r="O9" s="4">
        <f t="shared" si="5"/>
        <v>0.46934058463630191</v>
      </c>
      <c r="P9" s="4">
        <f t="shared" si="5"/>
        <v>0.47787651793607211</v>
      </c>
      <c r="Q9" s="4">
        <f t="shared" si="5"/>
        <v>0.49604561338973702</v>
      </c>
      <c r="R9" s="4">
        <f t="shared" si="5"/>
        <v>0.50472072708020821</v>
      </c>
      <c r="S9" s="4">
        <f t="shared" si="5"/>
        <v>0.50125225185640843</v>
      </c>
      <c r="T9" s="4">
        <f t="shared" si="5"/>
        <v>0.57243468681145737</v>
      </c>
      <c r="U9" s="4">
        <f t="shared" si="5"/>
        <v>0.5207077581178301</v>
      </c>
      <c r="V9" s="4">
        <f t="shared" si="5"/>
        <v>0.53057612593731085</v>
      </c>
      <c r="W9" s="4">
        <f t="shared" si="5"/>
        <v>0.50868144214074151</v>
      </c>
      <c r="X9" s="4">
        <f t="shared" si="5"/>
        <v>0.53164186386923651</v>
      </c>
      <c r="Y9" s="4">
        <f t="shared" si="5"/>
        <v>0.5458578500046698</v>
      </c>
      <c r="Z9" s="4">
        <f t="shared" si="5"/>
        <v>0.53930323846908745</v>
      </c>
      <c r="AA9" s="4">
        <f t="shared" si="5"/>
        <v>0.54444820418620388</v>
      </c>
      <c r="AB9" s="4">
        <f t="shared" si="5"/>
        <v>0.55633212188985193</v>
      </c>
      <c r="AC9" s="4">
        <f t="shared" si="5"/>
        <v>0.54948479517466697</v>
      </c>
      <c r="AD9" s="4">
        <f t="shared" si="5"/>
        <v>0.56603595971006304</v>
      </c>
      <c r="AE9" s="4">
        <f t="shared" si="5"/>
        <v>0.57495675571785509</v>
      </c>
      <c r="AF9" s="4">
        <f t="shared" si="5"/>
        <v>0.56091161642144249</v>
      </c>
      <c r="AG9" s="4">
        <f t="shared" si="5"/>
        <v>0.57084058888712996</v>
      </c>
      <c r="AH9" s="4">
        <f t="shared" si="5"/>
        <v>0.58668494017184125</v>
      </c>
      <c r="AI9" s="4">
        <f t="shared" si="5"/>
        <v>0.58359007621209669</v>
      </c>
      <c r="AJ9" s="4">
        <f t="shared" si="5"/>
        <v>0.58500158881474418</v>
      </c>
      <c r="AK9" s="4">
        <f t="shared" si="5"/>
        <v>0.59996774366969519</v>
      </c>
      <c r="AL9" s="4">
        <f t="shared" si="5"/>
        <v>0.61205886846259616</v>
      </c>
      <c r="AM9" s="4">
        <f t="shared" si="5"/>
        <v>0.61808137681929243</v>
      </c>
      <c r="AN9" s="4">
        <f t="shared" si="5"/>
        <v>0.61599501218613617</v>
      </c>
      <c r="AO9" s="4">
        <f t="shared" si="5"/>
        <v>0.61910691040805921</v>
      </c>
      <c r="AP9" s="4">
        <f t="shared" si="5"/>
        <v>0.62582633053221282</v>
      </c>
      <c r="AQ9" s="4">
        <f t="shared" si="5"/>
        <v>0.63065030095597785</v>
      </c>
      <c r="AR9" s="4">
        <f t="shared" si="5"/>
        <v>0.63736398092676372</v>
      </c>
      <c r="AS9" s="4">
        <f t="shared" si="5"/>
        <v>0.65113956766917291</v>
      </c>
      <c r="AT9" s="4">
        <f t="shared" si="5"/>
        <v>0.6555452579548966</v>
      </c>
      <c r="AU9" s="4">
        <f t="shared" si="5"/>
        <v>0.65799162117557441</v>
      </c>
      <c r="AV9" s="4">
        <f t="shared" si="5"/>
        <v>0.66215597829639805</v>
      </c>
      <c r="AW9" s="4">
        <f t="shared" si="5"/>
        <v>0.67904699738903396</v>
      </c>
      <c r="AX9" s="4">
        <f t="shared" si="5"/>
        <v>0.68349204235200112</v>
      </c>
      <c r="AY9" s="4">
        <f t="shared" si="5"/>
        <v>0.72311809510739034</v>
      </c>
      <c r="AZ9" s="4">
        <f t="shared" si="5"/>
        <v>0.75373443983402477</v>
      </c>
      <c r="BA9" s="4">
        <f t="shared" si="5"/>
        <v>0.75756937126800128</v>
      </c>
      <c r="BB9" s="4">
        <f t="shared" si="5"/>
        <v>0.76315789473684215</v>
      </c>
      <c r="BC9" s="4">
        <f t="shared" si="5"/>
        <v>0.77114607390300238</v>
      </c>
      <c r="BD9" s="4">
        <f t="shared" si="5"/>
        <v>0.77456647398843936</v>
      </c>
      <c r="BE9" s="4">
        <f t="shared" si="5"/>
        <v>0.77955415446971421</v>
      </c>
      <c r="BF9" s="4">
        <f t="shared" si="5"/>
        <v>0.78323461048211751</v>
      </c>
      <c r="BG9" s="4">
        <f t="shared" si="5"/>
        <v>0.78595120513009498</v>
      </c>
      <c r="BH9" s="4">
        <f t="shared" si="5"/>
        <v>0.78130117612029171</v>
      </c>
      <c r="BI9" s="4">
        <f t="shared" si="5"/>
        <v>0.78205420177636076</v>
      </c>
      <c r="BJ9" s="4">
        <f t="shared" si="5"/>
        <v>0.78225806451612911</v>
      </c>
      <c r="BK9" s="4">
        <f t="shared" si="5"/>
        <v>0.78210655990144751</v>
      </c>
      <c r="BL9" s="4">
        <f t="shared" si="5"/>
        <v>0.78135388334844358</v>
      </c>
      <c r="BM9" s="4">
        <f t="shared" si="5"/>
        <v>0.7811037658768476</v>
      </c>
      <c r="BN9" s="4">
        <f t="shared" si="5"/>
        <v>0.77726645190980215</v>
      </c>
      <c r="BO9" s="4">
        <f t="shared" ref="BO9:DM9" si="6">(BO7/BO8)</f>
        <v>0.77849215461155752</v>
      </c>
      <c r="BP9" s="4">
        <f t="shared" si="6"/>
        <v>0.77845683728036674</v>
      </c>
      <c r="BQ9" s="4">
        <f t="shared" si="6"/>
        <v>0.77684458398744116</v>
      </c>
      <c r="BR9" s="4">
        <f t="shared" si="6"/>
        <v>0.77470295132234568</v>
      </c>
      <c r="BS9" s="4">
        <f t="shared" si="6"/>
        <v>0.77331341405881426</v>
      </c>
      <c r="BT9" s="4">
        <f t="shared" si="6"/>
        <v>0.77122525764763628</v>
      </c>
      <c r="BU9" s="4">
        <f t="shared" si="6"/>
        <v>0.77363778748660461</v>
      </c>
      <c r="BV9" s="4">
        <f t="shared" si="6"/>
        <v>0.77321369772802107</v>
      </c>
      <c r="BW9" s="4">
        <f t="shared" si="6"/>
        <v>0.77231102231102233</v>
      </c>
      <c r="BX9" s="4">
        <f t="shared" si="6"/>
        <v>0.76862302483069977</v>
      </c>
      <c r="BY9" s="4">
        <f t="shared" si="6"/>
        <v>0.76800073099415189</v>
      </c>
      <c r="BZ9" s="4">
        <f t="shared" si="6"/>
        <v>0.76957845217230869</v>
      </c>
      <c r="CA9" s="4">
        <f t="shared" si="6"/>
        <v>0.76778242677824271</v>
      </c>
      <c r="CB9" s="4">
        <f t="shared" si="6"/>
        <v>0.7683242311008911</v>
      </c>
      <c r="CC9" s="4">
        <f t="shared" si="6"/>
        <v>0.76736592123490999</v>
      </c>
      <c r="CD9" s="4">
        <f t="shared" si="6"/>
        <v>0.76460960816405121</v>
      </c>
      <c r="CE9" s="4">
        <f t="shared" si="6"/>
        <v>0.7611717974180735</v>
      </c>
      <c r="CF9" s="4">
        <f t="shared" si="6"/>
        <v>0.75977256574271501</v>
      </c>
      <c r="CG9" s="4">
        <f t="shared" si="6"/>
        <v>0.75585858585858567</v>
      </c>
      <c r="CH9" s="4">
        <f t="shared" si="6"/>
        <v>0.75134914978108147</v>
      </c>
      <c r="CI9" s="4">
        <f t="shared" si="6"/>
        <v>0.74498886414253895</v>
      </c>
      <c r="CJ9" s="4">
        <f t="shared" si="6"/>
        <v>0.73926819296811119</v>
      </c>
      <c r="CK9" s="4">
        <f t="shared" si="6"/>
        <v>0.7337046204620461</v>
      </c>
      <c r="CL9" s="4">
        <f t="shared" si="6"/>
        <v>0.73018151984411839</v>
      </c>
      <c r="CM9" s="4">
        <f t="shared" si="6"/>
        <v>0.72312875039477842</v>
      </c>
      <c r="CN9" s="4">
        <f t="shared" si="6"/>
        <v>0.72100213219616205</v>
      </c>
      <c r="CO9" s="4">
        <f t="shared" si="6"/>
        <v>0.71775680659507546</v>
      </c>
      <c r="CP9" s="4">
        <f t="shared" si="6"/>
        <v>0.71523251960676026</v>
      </c>
      <c r="CQ9" s="4">
        <f t="shared" si="6"/>
        <v>0.7082523223158349</v>
      </c>
      <c r="CR9" s="4">
        <f t="shared" si="6"/>
        <v>0.70335085413929022</v>
      </c>
      <c r="CS9" s="4">
        <f t="shared" si="6"/>
        <v>0.70104452996151723</v>
      </c>
      <c r="CT9" s="4">
        <f t="shared" si="6"/>
        <v>0.69967550632203201</v>
      </c>
      <c r="CU9" s="4">
        <f t="shared" si="6"/>
        <v>0.69830238122365262</v>
      </c>
      <c r="CV9" s="4">
        <f t="shared" si="6"/>
        <v>0.69141477991035505</v>
      </c>
      <c r="CW9" s="4">
        <f t="shared" si="6"/>
        <v>0.6711968935587026</v>
      </c>
      <c r="CX9" s="4">
        <f t="shared" si="6"/>
        <v>0.66363636363636369</v>
      </c>
      <c r="CY9" s="4">
        <f t="shared" si="6"/>
        <v>0.65475081509082433</v>
      </c>
      <c r="CZ9" s="4">
        <f t="shared" si="6"/>
        <v>0.65007594345133779</v>
      </c>
      <c r="DA9" s="4">
        <f t="shared" si="6"/>
        <v>0.64256075874333141</v>
      </c>
      <c r="DB9" s="4">
        <f t="shared" si="6"/>
        <v>0.63672115030109377</v>
      </c>
      <c r="DC9" s="4">
        <f t="shared" si="6"/>
        <v>0.62625766871165645</v>
      </c>
      <c r="DD9" s="4">
        <f t="shared" si="6"/>
        <v>0.61972720383935342</v>
      </c>
      <c r="DE9" s="4">
        <f t="shared" si="6"/>
        <v>0.61408487037275905</v>
      </c>
      <c r="DF9" s="4">
        <f t="shared" si="6"/>
        <v>0.60317460317460336</v>
      </c>
      <c r="DG9" s="4">
        <f t="shared" si="6"/>
        <v>0.60018676627534684</v>
      </c>
      <c r="DH9" s="4">
        <f t="shared" si="6"/>
        <v>0.59451137884872829</v>
      </c>
      <c r="DI9" s="4">
        <f t="shared" si="6"/>
        <v>0.58734655335221897</v>
      </c>
      <c r="DJ9" s="4">
        <f t="shared" si="6"/>
        <v>0.58337882096069871</v>
      </c>
      <c r="DK9" s="4">
        <f t="shared" si="6"/>
        <v>0.5799972673862549</v>
      </c>
      <c r="DL9" s="4">
        <f t="shared" si="6"/>
        <v>0.5800441622964394</v>
      </c>
      <c r="DM9" s="4">
        <f t="shared" si="6"/>
        <v>0.57700177329150182</v>
      </c>
      <c r="DP9" t="str">
        <f t="shared" si="2"/>
        <v xml:space="preserve">Combined as % of total </v>
      </c>
    </row>
    <row r="14" spans="1:120" x14ac:dyDescent="0.2">
      <c r="X14" s="3" t="s">
        <v>11</v>
      </c>
      <c r="AL14" s="3" t="s">
        <v>13</v>
      </c>
    </row>
    <row r="37" spans="1:24" ht="57" customHeight="1" x14ac:dyDescent="0.2">
      <c r="A37" s="561" t="s">
        <v>6</v>
      </c>
      <c r="B37" s="561"/>
      <c r="C37" s="561"/>
      <c r="D37" s="561"/>
      <c r="E37" s="561"/>
      <c r="F37" s="561"/>
      <c r="G37" s="561"/>
      <c r="H37" s="561"/>
      <c r="I37" s="561"/>
      <c r="J37" s="561"/>
      <c r="K37" s="561"/>
      <c r="L37" s="561"/>
      <c r="M37" s="561"/>
      <c r="N37" s="561"/>
      <c r="O37" s="561"/>
      <c r="P37" s="561"/>
      <c r="Q37" s="561"/>
      <c r="R37" s="561"/>
    </row>
    <row r="38" spans="1:24" x14ac:dyDescent="0.2">
      <c r="A38" s="562" t="s">
        <v>7</v>
      </c>
      <c r="B38" s="562"/>
      <c r="C38" s="562"/>
      <c r="D38" s="562"/>
      <c r="E38" s="562"/>
      <c r="F38" s="562"/>
      <c r="G38" s="562"/>
      <c r="H38" s="562"/>
      <c r="I38" s="562"/>
      <c r="J38" s="562"/>
      <c r="K38" s="562"/>
      <c r="L38" s="562"/>
      <c r="M38" s="562"/>
      <c r="N38" s="562"/>
      <c r="O38" s="562"/>
      <c r="P38" s="562"/>
      <c r="Q38" s="562"/>
      <c r="R38" s="562"/>
    </row>
    <row r="39" spans="1:24" x14ac:dyDescent="0.2">
      <c r="A39" s="563" t="s">
        <v>8</v>
      </c>
      <c r="B39" s="563"/>
      <c r="C39" s="563"/>
      <c r="D39" s="563"/>
      <c r="E39" s="563"/>
      <c r="F39" s="563"/>
      <c r="G39" s="563"/>
      <c r="H39" s="563"/>
      <c r="I39" s="563"/>
      <c r="J39" s="563"/>
      <c r="K39" s="563"/>
      <c r="L39" s="563"/>
      <c r="M39" s="563"/>
      <c r="N39" s="563"/>
      <c r="O39" s="563"/>
      <c r="P39" s="563"/>
      <c r="Q39" s="563"/>
      <c r="R39" s="563"/>
    </row>
    <row r="40" spans="1:24" x14ac:dyDescent="0.2">
      <c r="A40" s="563" t="s">
        <v>9</v>
      </c>
      <c r="B40" s="563"/>
      <c r="C40" s="563"/>
      <c r="D40" s="563"/>
      <c r="E40" s="563"/>
      <c r="F40" s="563"/>
      <c r="G40" s="563"/>
      <c r="H40" s="563"/>
      <c r="I40" s="563"/>
      <c r="J40" s="563"/>
      <c r="K40" s="563"/>
      <c r="L40" s="563"/>
      <c r="M40" s="563"/>
      <c r="N40" s="563"/>
      <c r="O40" s="563"/>
      <c r="P40" s="563"/>
      <c r="Q40" s="563"/>
      <c r="R40" s="563"/>
      <c r="X40" s="3" t="s">
        <v>12</v>
      </c>
    </row>
  </sheetData>
  <mergeCells count="4">
    <mergeCell ref="A37:R37"/>
    <mergeCell ref="A38:R38"/>
    <mergeCell ref="A39:R39"/>
    <mergeCell ref="A40:R40"/>
  </mergeCells>
  <hyperlinks>
    <hyperlink ref="A1" r:id="rId1" display="https://www.cdc.gov/nchs/data-visualization/mortality-trends/"/>
    <hyperlink ref="A38" r:id="rId2" display="https://www.cdc.gov/nchs/nvss/mortality/hist293.htm"/>
    <hyperlink ref="X14" r:id="rId3"/>
    <hyperlink ref="X40" r:id="rId4"/>
    <hyperlink ref="AL14" r:id="rId5"/>
  </hyperlinks>
  <pageMargins left="0.7" right="0.7"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1"/>
  <sheetViews>
    <sheetView topLeftCell="A398" workbookViewId="0">
      <selection activeCell="E412" sqref="E412"/>
    </sheetView>
  </sheetViews>
  <sheetFormatPr defaultRowHeight="14.25" x14ac:dyDescent="0.2"/>
  <cols>
    <col min="5" max="5" width="11" style="568" customWidth="1"/>
    <col min="6" max="6" width="9" style="568"/>
  </cols>
  <sheetData>
    <row r="1" spans="1:7" x14ac:dyDescent="0.2">
      <c r="A1" t="s">
        <v>526</v>
      </c>
      <c r="B1" t="s">
        <v>527</v>
      </c>
      <c r="D1" t="s">
        <v>526</v>
      </c>
      <c r="E1" t="s">
        <v>527</v>
      </c>
    </row>
    <row r="3" spans="1:7" x14ac:dyDescent="0.2">
      <c r="A3">
        <v>1610</v>
      </c>
      <c r="B3">
        <v>350</v>
      </c>
      <c r="D3">
        <f>A3</f>
        <v>1610</v>
      </c>
      <c r="E3" s="568">
        <f>IF(D3=FLOOR(D3,10),B3,(VLOOKUP(FLOOR(D3,10)+10,A:B,2,0)-VLOOKUP(FLOOR(D3,10),A:B,2,0))/11)</f>
        <v>350</v>
      </c>
      <c r="F3" s="568">
        <f>B3</f>
        <v>350</v>
      </c>
    </row>
    <row r="4" spans="1:7" x14ac:dyDescent="0.2">
      <c r="A4">
        <v>1620</v>
      </c>
      <c r="B4">
        <v>2302</v>
      </c>
      <c r="D4">
        <f>D3+1</f>
        <v>1611</v>
      </c>
      <c r="E4" s="568">
        <f>IF(D4=FLOOR(D4,10),B4,E3+(VLOOKUP(FLOOR(D4,10)+10,A:B,2,0)-VLOOKUP(FLOOR(D4,10),A:B,2,0))/10)</f>
        <v>545.20000000000005</v>
      </c>
      <c r="F4" s="568">
        <f>F3+195.2</f>
        <v>545.20000000000005</v>
      </c>
      <c r="G4">
        <f>(VLOOKUP(FLOOR(D4,10)+10,A:B,2,0)-VLOOKUP(FLOOR(D4,10),A:B,2,0))/10</f>
        <v>195.2</v>
      </c>
    </row>
    <row r="5" spans="1:7" x14ac:dyDescent="0.2">
      <c r="A5">
        <v>1630</v>
      </c>
      <c r="B5">
        <v>4646</v>
      </c>
      <c r="D5">
        <f t="shared" ref="D5:D25" si="0">D4+1</f>
        <v>1612</v>
      </c>
      <c r="E5" s="568">
        <f>IF(D5=FLOOR(D5,10),B5,E4+(VLOOKUP(FLOOR(D5,10)+10,A:B,2,0)-VLOOKUP(FLOOR(D5,10),A:B,2,0))/10)</f>
        <v>740.40000000000009</v>
      </c>
      <c r="F5" s="568">
        <f t="shared" ref="F5:F13" si="1">F4+195.2</f>
        <v>740.40000000000009</v>
      </c>
    </row>
    <row r="6" spans="1:7" x14ac:dyDescent="0.2">
      <c r="A6">
        <v>1640</v>
      </c>
      <c r="B6">
        <v>26634</v>
      </c>
      <c r="D6">
        <f t="shared" si="0"/>
        <v>1613</v>
      </c>
      <c r="E6" s="568">
        <f t="shared" ref="E6:E13" si="2">IF(D6=FLOOR(D6,10),B6,E5+(VLOOKUP(FLOOR(D6,10)+10,A:B,2,0)-VLOOKUP(FLOOR(D6,10),A:B,2,0))/10)</f>
        <v>935.60000000000014</v>
      </c>
      <c r="F6" s="568">
        <f t="shared" si="1"/>
        <v>935.60000000000014</v>
      </c>
    </row>
    <row r="7" spans="1:7" x14ac:dyDescent="0.2">
      <c r="A7">
        <v>1650</v>
      </c>
      <c r="B7">
        <v>50368</v>
      </c>
      <c r="D7">
        <f t="shared" si="0"/>
        <v>1614</v>
      </c>
      <c r="E7" s="568">
        <f t="shared" si="2"/>
        <v>1130.8000000000002</v>
      </c>
      <c r="F7" s="568">
        <f t="shared" si="1"/>
        <v>1130.8000000000002</v>
      </c>
    </row>
    <row r="8" spans="1:7" x14ac:dyDescent="0.2">
      <c r="A8">
        <v>1660</v>
      </c>
      <c r="B8">
        <v>75058</v>
      </c>
      <c r="D8">
        <f t="shared" si="0"/>
        <v>1615</v>
      </c>
      <c r="E8" s="568">
        <f t="shared" si="2"/>
        <v>1326.0000000000002</v>
      </c>
      <c r="F8" s="568">
        <f t="shared" si="1"/>
        <v>1326.0000000000002</v>
      </c>
    </row>
    <row r="9" spans="1:7" x14ac:dyDescent="0.2">
      <c r="A9">
        <v>1670</v>
      </c>
      <c r="B9">
        <v>111935</v>
      </c>
      <c r="D9">
        <f t="shared" si="0"/>
        <v>1616</v>
      </c>
      <c r="E9" s="568">
        <f t="shared" si="2"/>
        <v>1521.2000000000003</v>
      </c>
      <c r="F9" s="568">
        <f t="shared" si="1"/>
        <v>1521.2000000000003</v>
      </c>
    </row>
    <row r="10" spans="1:7" x14ac:dyDescent="0.2">
      <c r="A10">
        <v>1680</v>
      </c>
      <c r="B10">
        <v>151507</v>
      </c>
      <c r="D10">
        <f t="shared" si="0"/>
        <v>1617</v>
      </c>
      <c r="E10" s="568">
        <f t="shared" si="2"/>
        <v>1716.4000000000003</v>
      </c>
      <c r="F10" s="568">
        <f t="shared" si="1"/>
        <v>1716.4000000000003</v>
      </c>
    </row>
    <row r="11" spans="1:7" x14ac:dyDescent="0.2">
      <c r="A11">
        <v>1690</v>
      </c>
      <c r="B11">
        <v>210372</v>
      </c>
      <c r="D11">
        <f t="shared" si="0"/>
        <v>1618</v>
      </c>
      <c r="E11" s="568">
        <f t="shared" si="2"/>
        <v>1911.6000000000004</v>
      </c>
      <c r="F11" s="568">
        <f t="shared" si="1"/>
        <v>1911.6000000000004</v>
      </c>
    </row>
    <row r="12" spans="1:7" x14ac:dyDescent="0.2">
      <c r="A12">
        <v>1700</v>
      </c>
      <c r="B12">
        <v>250888</v>
      </c>
      <c r="D12">
        <f t="shared" si="0"/>
        <v>1619</v>
      </c>
      <c r="E12" s="568">
        <f t="shared" si="2"/>
        <v>2106.8000000000002</v>
      </c>
      <c r="F12" s="568">
        <f t="shared" si="1"/>
        <v>2106.8000000000002</v>
      </c>
    </row>
    <row r="13" spans="1:7" x14ac:dyDescent="0.2">
      <c r="A13">
        <v>1710</v>
      </c>
      <c r="B13">
        <v>331711</v>
      </c>
      <c r="D13">
        <f t="shared" si="0"/>
        <v>1620</v>
      </c>
      <c r="E13" s="568">
        <f>IF(D13=FLOOR(D13,10),VLOOKUP(D13,A:B,2,0),E12+(VLOOKUP(FLOOR(D13,10)+10,A:B,2,0)-VLOOKUP(FLOOR(D13,10),A:B,2,0))/10)</f>
        <v>2302</v>
      </c>
      <c r="F13" s="568">
        <f t="shared" si="1"/>
        <v>2302</v>
      </c>
    </row>
    <row r="14" spans="1:7" x14ac:dyDescent="0.2">
      <c r="A14">
        <v>1720</v>
      </c>
      <c r="B14">
        <v>466185</v>
      </c>
      <c r="D14">
        <f t="shared" si="0"/>
        <v>1621</v>
      </c>
      <c r="E14" s="568">
        <f t="shared" ref="E14:E25" si="3">IF(D14=FLOOR(D14,10),VLOOKUP(D14,A:B,2,0),E13+(VLOOKUP(FLOOR(D14,10)+10,A:B,2,0)-VLOOKUP(FLOOR(D14,10),A:B,2,0))/10)</f>
        <v>2536.4</v>
      </c>
    </row>
    <row r="15" spans="1:7" x14ac:dyDescent="0.2">
      <c r="A15">
        <v>1730</v>
      </c>
      <c r="B15">
        <v>629445</v>
      </c>
      <c r="D15">
        <f t="shared" si="0"/>
        <v>1622</v>
      </c>
      <c r="E15" s="568">
        <f t="shared" si="3"/>
        <v>2770.8</v>
      </c>
    </row>
    <row r="16" spans="1:7" x14ac:dyDescent="0.2">
      <c r="A16">
        <v>1740</v>
      </c>
      <c r="B16">
        <v>905563</v>
      </c>
      <c r="D16">
        <f t="shared" si="0"/>
        <v>1623</v>
      </c>
      <c r="E16" s="568">
        <f t="shared" si="3"/>
        <v>3005.2000000000003</v>
      </c>
    </row>
    <row r="17" spans="1:5" x14ac:dyDescent="0.2">
      <c r="A17">
        <v>1750</v>
      </c>
      <c r="B17">
        <v>1170760</v>
      </c>
      <c r="D17">
        <f t="shared" si="0"/>
        <v>1624</v>
      </c>
      <c r="E17" s="568">
        <f t="shared" si="3"/>
        <v>3239.6000000000004</v>
      </c>
    </row>
    <row r="18" spans="1:5" x14ac:dyDescent="0.2">
      <c r="A18">
        <v>1760</v>
      </c>
      <c r="B18">
        <v>1593625</v>
      </c>
      <c r="D18">
        <f t="shared" si="0"/>
        <v>1625</v>
      </c>
      <c r="E18" s="568">
        <f t="shared" si="3"/>
        <v>3474.0000000000005</v>
      </c>
    </row>
    <row r="19" spans="1:5" x14ac:dyDescent="0.2">
      <c r="A19">
        <v>1770</v>
      </c>
      <c r="B19">
        <v>2148076</v>
      </c>
      <c r="D19">
        <f t="shared" si="0"/>
        <v>1626</v>
      </c>
      <c r="E19" s="568">
        <f t="shared" si="3"/>
        <v>3708.4000000000005</v>
      </c>
    </row>
    <row r="20" spans="1:5" x14ac:dyDescent="0.2">
      <c r="A20">
        <v>1780</v>
      </c>
      <c r="B20">
        <v>2780369</v>
      </c>
      <c r="D20">
        <f t="shared" si="0"/>
        <v>1627</v>
      </c>
      <c r="E20" s="568">
        <f t="shared" si="3"/>
        <v>3942.8000000000006</v>
      </c>
    </row>
    <row r="21" spans="1:5" x14ac:dyDescent="0.2">
      <c r="A21">
        <v>1790</v>
      </c>
      <c r="B21">
        <v>3929214</v>
      </c>
      <c r="D21">
        <f t="shared" si="0"/>
        <v>1628</v>
      </c>
      <c r="E21" s="568">
        <f t="shared" si="3"/>
        <v>4177.2000000000007</v>
      </c>
    </row>
    <row r="22" spans="1:5" x14ac:dyDescent="0.2">
      <c r="A22">
        <v>1800</v>
      </c>
      <c r="B22">
        <v>5308483</v>
      </c>
      <c r="D22">
        <f t="shared" si="0"/>
        <v>1629</v>
      </c>
      <c r="E22" s="568">
        <f t="shared" si="3"/>
        <v>4411.6000000000004</v>
      </c>
    </row>
    <row r="23" spans="1:5" x14ac:dyDescent="0.2">
      <c r="A23">
        <v>1810</v>
      </c>
      <c r="B23">
        <v>7239881</v>
      </c>
      <c r="D23">
        <f t="shared" si="0"/>
        <v>1630</v>
      </c>
      <c r="E23" s="568">
        <f t="shared" si="3"/>
        <v>4646</v>
      </c>
    </row>
    <row r="24" spans="1:5" x14ac:dyDescent="0.2">
      <c r="A24">
        <v>1820</v>
      </c>
      <c r="B24">
        <v>9638453</v>
      </c>
      <c r="D24">
        <f t="shared" si="0"/>
        <v>1631</v>
      </c>
      <c r="E24" s="568">
        <f t="shared" si="3"/>
        <v>6844.8</v>
      </c>
    </row>
    <row r="25" spans="1:5" x14ac:dyDescent="0.2">
      <c r="A25">
        <v>1830</v>
      </c>
      <c r="B25">
        <v>12866020</v>
      </c>
      <c r="D25">
        <f t="shared" si="0"/>
        <v>1632</v>
      </c>
      <c r="E25" s="568">
        <f t="shared" si="3"/>
        <v>9043.6</v>
      </c>
    </row>
    <row r="26" spans="1:5" x14ac:dyDescent="0.2">
      <c r="A26">
        <v>1840</v>
      </c>
      <c r="B26">
        <v>17069453</v>
      </c>
      <c r="D26">
        <f t="shared" ref="D26:D89" si="4">D25+1</f>
        <v>1633</v>
      </c>
      <c r="E26" s="568">
        <f t="shared" ref="E26:E89" si="5">IF(D26=FLOOR(D26,10),VLOOKUP(D26,A:B,2,0),E25+(VLOOKUP(FLOOR(D26,10)+10,A:B,2,0)-VLOOKUP(FLOOR(D26,10),A:B,2,0))/10)</f>
        <v>11242.400000000001</v>
      </c>
    </row>
    <row r="27" spans="1:5" x14ac:dyDescent="0.2">
      <c r="A27">
        <v>1850</v>
      </c>
      <c r="B27">
        <v>23191876</v>
      </c>
      <c r="D27">
        <f t="shared" si="4"/>
        <v>1634</v>
      </c>
      <c r="E27" s="568">
        <f t="shared" si="5"/>
        <v>13441.2</v>
      </c>
    </row>
    <row r="28" spans="1:5" x14ac:dyDescent="0.2">
      <c r="A28">
        <v>1860</v>
      </c>
      <c r="B28">
        <v>31443321</v>
      </c>
      <c r="D28">
        <f t="shared" si="4"/>
        <v>1635</v>
      </c>
      <c r="E28" s="568">
        <f t="shared" si="5"/>
        <v>15640</v>
      </c>
    </row>
    <row r="29" spans="1:5" x14ac:dyDescent="0.2">
      <c r="A29">
        <v>1870</v>
      </c>
      <c r="B29">
        <v>38558371</v>
      </c>
      <c r="D29">
        <f t="shared" si="4"/>
        <v>1636</v>
      </c>
      <c r="E29" s="568">
        <f t="shared" si="5"/>
        <v>17838.8</v>
      </c>
    </row>
    <row r="30" spans="1:5" x14ac:dyDescent="0.2">
      <c r="A30">
        <v>1880</v>
      </c>
      <c r="B30">
        <v>50189209</v>
      </c>
      <c r="D30">
        <f t="shared" si="4"/>
        <v>1637</v>
      </c>
      <c r="E30" s="568">
        <f t="shared" si="5"/>
        <v>20037.599999999999</v>
      </c>
    </row>
    <row r="31" spans="1:5" x14ac:dyDescent="0.2">
      <c r="A31">
        <v>1890</v>
      </c>
      <c r="B31">
        <v>62979766</v>
      </c>
      <c r="D31">
        <f t="shared" si="4"/>
        <v>1638</v>
      </c>
      <c r="E31" s="568">
        <f t="shared" si="5"/>
        <v>22236.399999999998</v>
      </c>
    </row>
    <row r="32" spans="1:5" x14ac:dyDescent="0.2">
      <c r="A32">
        <v>1900</v>
      </c>
      <c r="B32">
        <v>76212168</v>
      </c>
      <c r="D32">
        <f t="shared" si="4"/>
        <v>1639</v>
      </c>
      <c r="E32" s="568">
        <f t="shared" si="5"/>
        <v>24435.199999999997</v>
      </c>
    </row>
    <row r="33" spans="1:5" x14ac:dyDescent="0.2">
      <c r="A33">
        <v>1910</v>
      </c>
      <c r="B33">
        <v>92228496</v>
      </c>
      <c r="D33">
        <f t="shared" si="4"/>
        <v>1640</v>
      </c>
      <c r="E33" s="568">
        <f t="shared" si="5"/>
        <v>26634</v>
      </c>
    </row>
    <row r="34" spans="1:5" x14ac:dyDescent="0.2">
      <c r="A34">
        <v>1920</v>
      </c>
      <c r="B34">
        <v>106021537</v>
      </c>
      <c r="D34">
        <f t="shared" si="4"/>
        <v>1641</v>
      </c>
      <c r="E34" s="568">
        <f t="shared" si="5"/>
        <v>29007.4</v>
      </c>
    </row>
    <row r="35" spans="1:5" x14ac:dyDescent="0.2">
      <c r="A35">
        <v>1930</v>
      </c>
      <c r="B35">
        <v>123202624</v>
      </c>
      <c r="D35">
        <f t="shared" si="4"/>
        <v>1642</v>
      </c>
      <c r="E35" s="568">
        <f t="shared" si="5"/>
        <v>31380.800000000003</v>
      </c>
    </row>
    <row r="36" spans="1:5" x14ac:dyDescent="0.2">
      <c r="A36">
        <v>1940</v>
      </c>
      <c r="B36">
        <v>132164569</v>
      </c>
      <c r="D36">
        <f t="shared" si="4"/>
        <v>1643</v>
      </c>
      <c r="E36" s="568">
        <f t="shared" si="5"/>
        <v>33754.200000000004</v>
      </c>
    </row>
    <row r="37" spans="1:5" x14ac:dyDescent="0.2">
      <c r="A37">
        <v>1950</v>
      </c>
      <c r="B37">
        <v>151325798</v>
      </c>
      <c r="D37">
        <f t="shared" si="4"/>
        <v>1644</v>
      </c>
      <c r="E37" s="568">
        <f t="shared" si="5"/>
        <v>36127.600000000006</v>
      </c>
    </row>
    <row r="38" spans="1:5" x14ac:dyDescent="0.2">
      <c r="A38">
        <v>1960</v>
      </c>
      <c r="B38">
        <v>179323175</v>
      </c>
      <c r="D38">
        <f t="shared" si="4"/>
        <v>1645</v>
      </c>
      <c r="E38" s="568">
        <f t="shared" si="5"/>
        <v>38501.000000000007</v>
      </c>
    </row>
    <row r="39" spans="1:5" x14ac:dyDescent="0.2">
      <c r="A39">
        <v>1970</v>
      </c>
      <c r="B39">
        <v>203211926</v>
      </c>
      <c r="D39">
        <f t="shared" si="4"/>
        <v>1646</v>
      </c>
      <c r="E39" s="568">
        <f t="shared" si="5"/>
        <v>40874.400000000009</v>
      </c>
    </row>
    <row r="40" spans="1:5" x14ac:dyDescent="0.2">
      <c r="A40">
        <v>1980</v>
      </c>
      <c r="B40">
        <v>226545805</v>
      </c>
      <c r="D40">
        <f t="shared" si="4"/>
        <v>1647</v>
      </c>
      <c r="E40" s="568">
        <f t="shared" si="5"/>
        <v>43247.80000000001</v>
      </c>
    </row>
    <row r="41" spans="1:5" x14ac:dyDescent="0.2">
      <c r="A41">
        <v>1990</v>
      </c>
      <c r="B41">
        <v>248709873</v>
      </c>
      <c r="D41">
        <f t="shared" si="4"/>
        <v>1648</v>
      </c>
      <c r="E41" s="568">
        <f t="shared" si="5"/>
        <v>45621.200000000012</v>
      </c>
    </row>
    <row r="42" spans="1:5" x14ac:dyDescent="0.2">
      <c r="A42">
        <v>2000</v>
      </c>
      <c r="B42">
        <v>281421906</v>
      </c>
      <c r="D42">
        <f t="shared" si="4"/>
        <v>1649</v>
      </c>
      <c r="E42" s="568">
        <f t="shared" si="5"/>
        <v>47994.600000000013</v>
      </c>
    </row>
    <row r="43" spans="1:5" x14ac:dyDescent="0.2">
      <c r="A43">
        <v>2010</v>
      </c>
      <c r="B43">
        <v>308745538</v>
      </c>
      <c r="D43">
        <f t="shared" si="4"/>
        <v>1650</v>
      </c>
      <c r="E43" s="568">
        <f t="shared" si="5"/>
        <v>50368</v>
      </c>
    </row>
    <row r="44" spans="1:5" x14ac:dyDescent="0.2">
      <c r="D44">
        <f t="shared" si="4"/>
        <v>1651</v>
      </c>
      <c r="E44" s="568">
        <f t="shared" si="5"/>
        <v>52837</v>
      </c>
    </row>
    <row r="45" spans="1:5" x14ac:dyDescent="0.2">
      <c r="D45">
        <f t="shared" si="4"/>
        <v>1652</v>
      </c>
      <c r="E45" s="568">
        <f t="shared" si="5"/>
        <v>55306</v>
      </c>
    </row>
    <row r="46" spans="1:5" x14ac:dyDescent="0.2">
      <c r="D46">
        <f t="shared" si="4"/>
        <v>1653</v>
      </c>
      <c r="E46" s="568">
        <f t="shared" si="5"/>
        <v>57775</v>
      </c>
    </row>
    <row r="47" spans="1:5" x14ac:dyDescent="0.2">
      <c r="D47">
        <f t="shared" si="4"/>
        <v>1654</v>
      </c>
      <c r="E47" s="568">
        <f t="shared" si="5"/>
        <v>60244</v>
      </c>
    </row>
    <row r="48" spans="1:5" x14ac:dyDescent="0.2">
      <c r="D48">
        <f t="shared" si="4"/>
        <v>1655</v>
      </c>
      <c r="E48" s="568">
        <f t="shared" si="5"/>
        <v>62713</v>
      </c>
    </row>
    <row r="49" spans="4:5" x14ac:dyDescent="0.2">
      <c r="D49">
        <f t="shared" si="4"/>
        <v>1656</v>
      </c>
      <c r="E49" s="568">
        <f t="shared" si="5"/>
        <v>65182</v>
      </c>
    </row>
    <row r="50" spans="4:5" x14ac:dyDescent="0.2">
      <c r="D50">
        <f t="shared" si="4"/>
        <v>1657</v>
      </c>
      <c r="E50" s="568">
        <f t="shared" si="5"/>
        <v>67651</v>
      </c>
    </row>
    <row r="51" spans="4:5" x14ac:dyDescent="0.2">
      <c r="D51">
        <f t="shared" si="4"/>
        <v>1658</v>
      </c>
      <c r="E51" s="568">
        <f t="shared" si="5"/>
        <v>70120</v>
      </c>
    </row>
    <row r="52" spans="4:5" x14ac:dyDescent="0.2">
      <c r="D52">
        <f t="shared" si="4"/>
        <v>1659</v>
      </c>
      <c r="E52" s="568">
        <f t="shared" si="5"/>
        <v>72589</v>
      </c>
    </row>
    <row r="53" spans="4:5" x14ac:dyDescent="0.2">
      <c r="D53">
        <f t="shared" si="4"/>
        <v>1660</v>
      </c>
      <c r="E53" s="568">
        <f t="shared" si="5"/>
        <v>75058</v>
      </c>
    </row>
    <row r="54" spans="4:5" x14ac:dyDescent="0.2">
      <c r="D54">
        <f t="shared" si="4"/>
        <v>1661</v>
      </c>
      <c r="E54" s="568">
        <f t="shared" si="5"/>
        <v>78745.7</v>
      </c>
    </row>
    <row r="55" spans="4:5" x14ac:dyDescent="0.2">
      <c r="D55">
        <f t="shared" si="4"/>
        <v>1662</v>
      </c>
      <c r="E55" s="568">
        <f t="shared" si="5"/>
        <v>82433.399999999994</v>
      </c>
    </row>
    <row r="56" spans="4:5" x14ac:dyDescent="0.2">
      <c r="D56">
        <f t="shared" si="4"/>
        <v>1663</v>
      </c>
      <c r="E56" s="568">
        <f t="shared" si="5"/>
        <v>86121.099999999991</v>
      </c>
    </row>
    <row r="57" spans="4:5" x14ac:dyDescent="0.2">
      <c r="D57">
        <f t="shared" si="4"/>
        <v>1664</v>
      </c>
      <c r="E57" s="568">
        <f t="shared" si="5"/>
        <v>89808.799999999988</v>
      </c>
    </row>
    <row r="58" spans="4:5" x14ac:dyDescent="0.2">
      <c r="D58">
        <f t="shared" si="4"/>
        <v>1665</v>
      </c>
      <c r="E58" s="568">
        <f t="shared" si="5"/>
        <v>93496.499999999985</v>
      </c>
    </row>
    <row r="59" spans="4:5" x14ac:dyDescent="0.2">
      <c r="D59">
        <f t="shared" si="4"/>
        <v>1666</v>
      </c>
      <c r="E59" s="568">
        <f t="shared" si="5"/>
        <v>97184.199999999983</v>
      </c>
    </row>
    <row r="60" spans="4:5" x14ac:dyDescent="0.2">
      <c r="D60">
        <f t="shared" si="4"/>
        <v>1667</v>
      </c>
      <c r="E60" s="568">
        <f t="shared" si="5"/>
        <v>100871.89999999998</v>
      </c>
    </row>
    <row r="61" spans="4:5" x14ac:dyDescent="0.2">
      <c r="D61">
        <f t="shared" si="4"/>
        <v>1668</v>
      </c>
      <c r="E61" s="568">
        <f t="shared" si="5"/>
        <v>104559.59999999998</v>
      </c>
    </row>
    <row r="62" spans="4:5" x14ac:dyDescent="0.2">
      <c r="D62">
        <f t="shared" si="4"/>
        <v>1669</v>
      </c>
      <c r="E62" s="568">
        <f t="shared" si="5"/>
        <v>108247.29999999997</v>
      </c>
    </row>
    <row r="63" spans="4:5" x14ac:dyDescent="0.2">
      <c r="D63">
        <f t="shared" si="4"/>
        <v>1670</v>
      </c>
      <c r="E63" s="568">
        <f t="shared" si="5"/>
        <v>111935</v>
      </c>
    </row>
    <row r="64" spans="4:5" x14ac:dyDescent="0.2">
      <c r="D64">
        <f t="shared" si="4"/>
        <v>1671</v>
      </c>
      <c r="E64" s="568">
        <f t="shared" si="5"/>
        <v>115892.2</v>
      </c>
    </row>
    <row r="65" spans="4:5" x14ac:dyDescent="0.2">
      <c r="D65">
        <f t="shared" si="4"/>
        <v>1672</v>
      </c>
      <c r="E65" s="568">
        <f t="shared" si="5"/>
        <v>119849.4</v>
      </c>
    </row>
    <row r="66" spans="4:5" x14ac:dyDescent="0.2">
      <c r="D66">
        <f t="shared" si="4"/>
        <v>1673</v>
      </c>
      <c r="E66" s="568">
        <f t="shared" si="5"/>
        <v>123806.59999999999</v>
      </c>
    </row>
    <row r="67" spans="4:5" x14ac:dyDescent="0.2">
      <c r="D67">
        <f t="shared" si="4"/>
        <v>1674</v>
      </c>
      <c r="E67" s="568">
        <f t="shared" si="5"/>
        <v>127763.79999999999</v>
      </c>
    </row>
    <row r="68" spans="4:5" x14ac:dyDescent="0.2">
      <c r="D68">
        <f t="shared" si="4"/>
        <v>1675</v>
      </c>
      <c r="E68" s="568">
        <f t="shared" si="5"/>
        <v>131721</v>
      </c>
    </row>
    <row r="69" spans="4:5" x14ac:dyDescent="0.2">
      <c r="D69">
        <f t="shared" si="4"/>
        <v>1676</v>
      </c>
      <c r="E69" s="568">
        <f t="shared" si="5"/>
        <v>135678.20000000001</v>
      </c>
    </row>
    <row r="70" spans="4:5" x14ac:dyDescent="0.2">
      <c r="D70">
        <f t="shared" si="4"/>
        <v>1677</v>
      </c>
      <c r="E70" s="568">
        <f t="shared" si="5"/>
        <v>139635.40000000002</v>
      </c>
    </row>
    <row r="71" spans="4:5" x14ac:dyDescent="0.2">
      <c r="D71">
        <f t="shared" si="4"/>
        <v>1678</v>
      </c>
      <c r="E71" s="568">
        <f t="shared" si="5"/>
        <v>143592.60000000003</v>
      </c>
    </row>
    <row r="72" spans="4:5" x14ac:dyDescent="0.2">
      <c r="D72">
        <f t="shared" si="4"/>
        <v>1679</v>
      </c>
      <c r="E72" s="568">
        <f t="shared" si="5"/>
        <v>147549.80000000005</v>
      </c>
    </row>
    <row r="73" spans="4:5" x14ac:dyDescent="0.2">
      <c r="D73">
        <f t="shared" si="4"/>
        <v>1680</v>
      </c>
      <c r="E73" s="568">
        <f t="shared" si="5"/>
        <v>151507</v>
      </c>
    </row>
    <row r="74" spans="4:5" x14ac:dyDescent="0.2">
      <c r="D74">
        <f t="shared" si="4"/>
        <v>1681</v>
      </c>
      <c r="E74" s="568">
        <f t="shared" si="5"/>
        <v>157393.5</v>
      </c>
    </row>
    <row r="75" spans="4:5" x14ac:dyDescent="0.2">
      <c r="D75">
        <f t="shared" si="4"/>
        <v>1682</v>
      </c>
      <c r="E75" s="568">
        <f t="shared" si="5"/>
        <v>163280</v>
      </c>
    </row>
    <row r="76" spans="4:5" x14ac:dyDescent="0.2">
      <c r="D76">
        <f t="shared" si="4"/>
        <v>1683</v>
      </c>
      <c r="E76" s="568">
        <f t="shared" si="5"/>
        <v>169166.5</v>
      </c>
    </row>
    <row r="77" spans="4:5" x14ac:dyDescent="0.2">
      <c r="D77">
        <f t="shared" si="4"/>
        <v>1684</v>
      </c>
      <c r="E77" s="568">
        <f t="shared" si="5"/>
        <v>175053</v>
      </c>
    </row>
    <row r="78" spans="4:5" x14ac:dyDescent="0.2">
      <c r="D78">
        <f t="shared" si="4"/>
        <v>1685</v>
      </c>
      <c r="E78" s="568">
        <f t="shared" si="5"/>
        <v>180939.5</v>
      </c>
    </row>
    <row r="79" spans="4:5" x14ac:dyDescent="0.2">
      <c r="D79">
        <f t="shared" si="4"/>
        <v>1686</v>
      </c>
      <c r="E79" s="568">
        <f t="shared" si="5"/>
        <v>186826</v>
      </c>
    </row>
    <row r="80" spans="4:5" x14ac:dyDescent="0.2">
      <c r="D80">
        <f t="shared" si="4"/>
        <v>1687</v>
      </c>
      <c r="E80" s="568">
        <f t="shared" si="5"/>
        <v>192712.5</v>
      </c>
    </row>
    <row r="81" spans="4:5" x14ac:dyDescent="0.2">
      <c r="D81">
        <f t="shared" si="4"/>
        <v>1688</v>
      </c>
      <c r="E81" s="568">
        <f t="shared" si="5"/>
        <v>198599</v>
      </c>
    </row>
    <row r="82" spans="4:5" x14ac:dyDescent="0.2">
      <c r="D82">
        <f t="shared" si="4"/>
        <v>1689</v>
      </c>
      <c r="E82" s="568">
        <f t="shared" si="5"/>
        <v>204485.5</v>
      </c>
    </row>
    <row r="83" spans="4:5" x14ac:dyDescent="0.2">
      <c r="D83">
        <f t="shared" si="4"/>
        <v>1690</v>
      </c>
      <c r="E83" s="568">
        <f t="shared" si="5"/>
        <v>210372</v>
      </c>
    </row>
    <row r="84" spans="4:5" x14ac:dyDescent="0.2">
      <c r="D84">
        <f t="shared" si="4"/>
        <v>1691</v>
      </c>
      <c r="E84" s="568">
        <f t="shared" si="5"/>
        <v>214423.6</v>
      </c>
    </row>
    <row r="85" spans="4:5" x14ac:dyDescent="0.2">
      <c r="D85">
        <f t="shared" si="4"/>
        <v>1692</v>
      </c>
      <c r="E85" s="568">
        <f t="shared" si="5"/>
        <v>218475.2</v>
      </c>
    </row>
    <row r="86" spans="4:5" x14ac:dyDescent="0.2">
      <c r="D86">
        <f t="shared" si="4"/>
        <v>1693</v>
      </c>
      <c r="E86" s="568">
        <f t="shared" si="5"/>
        <v>222526.80000000002</v>
      </c>
    </row>
    <row r="87" spans="4:5" x14ac:dyDescent="0.2">
      <c r="D87">
        <f t="shared" si="4"/>
        <v>1694</v>
      </c>
      <c r="E87" s="568">
        <f t="shared" si="5"/>
        <v>226578.40000000002</v>
      </c>
    </row>
    <row r="88" spans="4:5" x14ac:dyDescent="0.2">
      <c r="D88">
        <f t="shared" si="4"/>
        <v>1695</v>
      </c>
      <c r="E88" s="568">
        <f t="shared" si="5"/>
        <v>230630.00000000003</v>
      </c>
    </row>
    <row r="89" spans="4:5" x14ac:dyDescent="0.2">
      <c r="D89">
        <f t="shared" si="4"/>
        <v>1696</v>
      </c>
      <c r="E89" s="568">
        <f t="shared" si="5"/>
        <v>234681.60000000003</v>
      </c>
    </row>
    <row r="90" spans="4:5" x14ac:dyDescent="0.2">
      <c r="D90">
        <f t="shared" ref="D90:D153" si="6">D89+1</f>
        <v>1697</v>
      </c>
      <c r="E90" s="568">
        <f t="shared" ref="E90:E153" si="7">IF(D90=FLOOR(D90,10),VLOOKUP(D90,A:B,2,0),E89+(VLOOKUP(FLOOR(D90,10)+10,A:B,2,0)-VLOOKUP(FLOOR(D90,10),A:B,2,0))/10)</f>
        <v>238733.20000000004</v>
      </c>
    </row>
    <row r="91" spans="4:5" x14ac:dyDescent="0.2">
      <c r="D91">
        <f t="shared" si="6"/>
        <v>1698</v>
      </c>
      <c r="E91" s="568">
        <f t="shared" si="7"/>
        <v>242784.80000000005</v>
      </c>
    </row>
    <row r="92" spans="4:5" x14ac:dyDescent="0.2">
      <c r="D92">
        <f t="shared" si="6"/>
        <v>1699</v>
      </c>
      <c r="E92" s="568">
        <f t="shared" si="7"/>
        <v>246836.40000000005</v>
      </c>
    </row>
    <row r="93" spans="4:5" x14ac:dyDescent="0.2">
      <c r="D93">
        <f t="shared" si="6"/>
        <v>1700</v>
      </c>
      <c r="E93" s="568">
        <f t="shared" si="7"/>
        <v>250888</v>
      </c>
    </row>
    <row r="94" spans="4:5" x14ac:dyDescent="0.2">
      <c r="D94">
        <f t="shared" si="6"/>
        <v>1701</v>
      </c>
      <c r="E94" s="568">
        <f t="shared" si="7"/>
        <v>258970.3</v>
      </c>
    </row>
    <row r="95" spans="4:5" x14ac:dyDescent="0.2">
      <c r="D95">
        <f t="shared" si="6"/>
        <v>1702</v>
      </c>
      <c r="E95" s="568">
        <f t="shared" si="7"/>
        <v>267052.59999999998</v>
      </c>
    </row>
    <row r="96" spans="4:5" x14ac:dyDescent="0.2">
      <c r="D96">
        <f t="shared" si="6"/>
        <v>1703</v>
      </c>
      <c r="E96" s="568">
        <f t="shared" si="7"/>
        <v>275134.89999999997</v>
      </c>
    </row>
    <row r="97" spans="4:5" x14ac:dyDescent="0.2">
      <c r="D97">
        <f t="shared" si="6"/>
        <v>1704</v>
      </c>
      <c r="E97" s="568">
        <f t="shared" si="7"/>
        <v>283217.19999999995</v>
      </c>
    </row>
    <row r="98" spans="4:5" x14ac:dyDescent="0.2">
      <c r="D98">
        <f t="shared" si="6"/>
        <v>1705</v>
      </c>
      <c r="E98" s="568">
        <f t="shared" si="7"/>
        <v>291299.49999999994</v>
      </c>
    </row>
    <row r="99" spans="4:5" x14ac:dyDescent="0.2">
      <c r="D99">
        <f t="shared" si="6"/>
        <v>1706</v>
      </c>
      <c r="E99" s="568">
        <f t="shared" si="7"/>
        <v>299381.79999999993</v>
      </c>
    </row>
    <row r="100" spans="4:5" x14ac:dyDescent="0.2">
      <c r="D100">
        <f t="shared" si="6"/>
        <v>1707</v>
      </c>
      <c r="E100" s="568">
        <f t="shared" si="7"/>
        <v>307464.09999999992</v>
      </c>
    </row>
    <row r="101" spans="4:5" x14ac:dyDescent="0.2">
      <c r="D101">
        <f t="shared" si="6"/>
        <v>1708</v>
      </c>
      <c r="E101" s="568">
        <f t="shared" si="7"/>
        <v>315546.39999999991</v>
      </c>
    </row>
    <row r="102" spans="4:5" x14ac:dyDescent="0.2">
      <c r="D102">
        <f t="shared" si="6"/>
        <v>1709</v>
      </c>
      <c r="E102" s="568">
        <f t="shared" si="7"/>
        <v>323628.6999999999</v>
      </c>
    </row>
    <row r="103" spans="4:5" x14ac:dyDescent="0.2">
      <c r="D103">
        <f t="shared" si="6"/>
        <v>1710</v>
      </c>
      <c r="E103" s="568">
        <f t="shared" si="7"/>
        <v>331711</v>
      </c>
    </row>
    <row r="104" spans="4:5" x14ac:dyDescent="0.2">
      <c r="D104">
        <f t="shared" si="6"/>
        <v>1711</v>
      </c>
      <c r="E104" s="568">
        <f t="shared" si="7"/>
        <v>345158.40000000002</v>
      </c>
    </row>
    <row r="105" spans="4:5" x14ac:dyDescent="0.2">
      <c r="D105">
        <f t="shared" si="6"/>
        <v>1712</v>
      </c>
      <c r="E105" s="568">
        <f t="shared" si="7"/>
        <v>358605.80000000005</v>
      </c>
    </row>
    <row r="106" spans="4:5" x14ac:dyDescent="0.2">
      <c r="D106">
        <f t="shared" si="6"/>
        <v>1713</v>
      </c>
      <c r="E106" s="568">
        <f t="shared" si="7"/>
        <v>372053.20000000007</v>
      </c>
    </row>
    <row r="107" spans="4:5" x14ac:dyDescent="0.2">
      <c r="D107">
        <f t="shared" si="6"/>
        <v>1714</v>
      </c>
      <c r="E107" s="568">
        <f t="shared" si="7"/>
        <v>385500.60000000009</v>
      </c>
    </row>
    <row r="108" spans="4:5" x14ac:dyDescent="0.2">
      <c r="D108">
        <f t="shared" si="6"/>
        <v>1715</v>
      </c>
      <c r="E108" s="568">
        <f t="shared" si="7"/>
        <v>398948.00000000012</v>
      </c>
    </row>
    <row r="109" spans="4:5" x14ac:dyDescent="0.2">
      <c r="D109">
        <f t="shared" si="6"/>
        <v>1716</v>
      </c>
      <c r="E109" s="568">
        <f t="shared" si="7"/>
        <v>412395.40000000014</v>
      </c>
    </row>
    <row r="110" spans="4:5" x14ac:dyDescent="0.2">
      <c r="D110">
        <f t="shared" si="6"/>
        <v>1717</v>
      </c>
      <c r="E110" s="568">
        <f t="shared" si="7"/>
        <v>425842.80000000016</v>
      </c>
    </row>
    <row r="111" spans="4:5" x14ac:dyDescent="0.2">
      <c r="D111">
        <f t="shared" si="6"/>
        <v>1718</v>
      </c>
      <c r="E111" s="568">
        <f t="shared" si="7"/>
        <v>439290.20000000019</v>
      </c>
    </row>
    <row r="112" spans="4:5" x14ac:dyDescent="0.2">
      <c r="D112">
        <f t="shared" si="6"/>
        <v>1719</v>
      </c>
      <c r="E112" s="568">
        <f t="shared" si="7"/>
        <v>452737.60000000021</v>
      </c>
    </row>
    <row r="113" spans="4:5" x14ac:dyDescent="0.2">
      <c r="D113">
        <f t="shared" si="6"/>
        <v>1720</v>
      </c>
      <c r="E113" s="568">
        <f t="shared" si="7"/>
        <v>466185</v>
      </c>
    </row>
    <row r="114" spans="4:5" x14ac:dyDescent="0.2">
      <c r="D114">
        <f t="shared" si="6"/>
        <v>1721</v>
      </c>
      <c r="E114" s="568">
        <f t="shared" si="7"/>
        <v>482511</v>
      </c>
    </row>
    <row r="115" spans="4:5" x14ac:dyDescent="0.2">
      <c r="D115">
        <f t="shared" si="6"/>
        <v>1722</v>
      </c>
      <c r="E115" s="568">
        <f t="shared" si="7"/>
        <v>498837</v>
      </c>
    </row>
    <row r="116" spans="4:5" x14ac:dyDescent="0.2">
      <c r="D116">
        <f t="shared" si="6"/>
        <v>1723</v>
      </c>
      <c r="E116" s="568">
        <f t="shared" si="7"/>
        <v>515163</v>
      </c>
    </row>
    <row r="117" spans="4:5" x14ac:dyDescent="0.2">
      <c r="D117">
        <f t="shared" si="6"/>
        <v>1724</v>
      </c>
      <c r="E117" s="568">
        <f t="shared" si="7"/>
        <v>531489</v>
      </c>
    </row>
    <row r="118" spans="4:5" x14ac:dyDescent="0.2">
      <c r="D118">
        <f t="shared" si="6"/>
        <v>1725</v>
      </c>
      <c r="E118" s="568">
        <f t="shared" si="7"/>
        <v>547815</v>
      </c>
    </row>
    <row r="119" spans="4:5" x14ac:dyDescent="0.2">
      <c r="D119">
        <f t="shared" si="6"/>
        <v>1726</v>
      </c>
      <c r="E119" s="568">
        <f t="shared" si="7"/>
        <v>564141</v>
      </c>
    </row>
    <row r="120" spans="4:5" x14ac:dyDescent="0.2">
      <c r="D120">
        <f t="shared" si="6"/>
        <v>1727</v>
      </c>
      <c r="E120" s="568">
        <f t="shared" si="7"/>
        <v>580467</v>
      </c>
    </row>
    <row r="121" spans="4:5" x14ac:dyDescent="0.2">
      <c r="D121">
        <f t="shared" si="6"/>
        <v>1728</v>
      </c>
      <c r="E121" s="568">
        <f t="shared" si="7"/>
        <v>596793</v>
      </c>
    </row>
    <row r="122" spans="4:5" x14ac:dyDescent="0.2">
      <c r="D122">
        <f t="shared" si="6"/>
        <v>1729</v>
      </c>
      <c r="E122" s="568">
        <f t="shared" si="7"/>
        <v>613119</v>
      </c>
    </row>
    <row r="123" spans="4:5" x14ac:dyDescent="0.2">
      <c r="D123">
        <f t="shared" si="6"/>
        <v>1730</v>
      </c>
      <c r="E123" s="568">
        <f t="shared" si="7"/>
        <v>629445</v>
      </c>
    </row>
    <row r="124" spans="4:5" x14ac:dyDescent="0.2">
      <c r="D124">
        <f t="shared" si="6"/>
        <v>1731</v>
      </c>
      <c r="E124" s="568">
        <f t="shared" si="7"/>
        <v>657056.80000000005</v>
      </c>
    </row>
    <row r="125" spans="4:5" x14ac:dyDescent="0.2">
      <c r="D125">
        <f t="shared" si="6"/>
        <v>1732</v>
      </c>
      <c r="E125" s="568">
        <f t="shared" si="7"/>
        <v>684668.60000000009</v>
      </c>
    </row>
    <row r="126" spans="4:5" x14ac:dyDescent="0.2">
      <c r="D126">
        <f t="shared" si="6"/>
        <v>1733</v>
      </c>
      <c r="E126" s="568">
        <f t="shared" si="7"/>
        <v>712280.40000000014</v>
      </c>
    </row>
    <row r="127" spans="4:5" x14ac:dyDescent="0.2">
      <c r="D127">
        <f t="shared" si="6"/>
        <v>1734</v>
      </c>
      <c r="E127" s="568">
        <f t="shared" si="7"/>
        <v>739892.20000000019</v>
      </c>
    </row>
    <row r="128" spans="4:5" x14ac:dyDescent="0.2">
      <c r="D128">
        <f t="shared" si="6"/>
        <v>1735</v>
      </c>
      <c r="E128" s="568">
        <f t="shared" si="7"/>
        <v>767504.00000000023</v>
      </c>
    </row>
    <row r="129" spans="4:5" x14ac:dyDescent="0.2">
      <c r="D129">
        <f t="shared" si="6"/>
        <v>1736</v>
      </c>
      <c r="E129" s="568">
        <f t="shared" si="7"/>
        <v>795115.80000000028</v>
      </c>
    </row>
    <row r="130" spans="4:5" x14ac:dyDescent="0.2">
      <c r="D130">
        <f t="shared" si="6"/>
        <v>1737</v>
      </c>
      <c r="E130" s="568">
        <f t="shared" si="7"/>
        <v>822727.60000000033</v>
      </c>
    </row>
    <row r="131" spans="4:5" x14ac:dyDescent="0.2">
      <c r="D131">
        <f t="shared" si="6"/>
        <v>1738</v>
      </c>
      <c r="E131" s="568">
        <f t="shared" si="7"/>
        <v>850339.40000000037</v>
      </c>
    </row>
    <row r="132" spans="4:5" x14ac:dyDescent="0.2">
      <c r="D132">
        <f t="shared" si="6"/>
        <v>1739</v>
      </c>
      <c r="E132" s="568">
        <f t="shared" si="7"/>
        <v>877951.20000000042</v>
      </c>
    </row>
    <row r="133" spans="4:5" x14ac:dyDescent="0.2">
      <c r="D133">
        <f t="shared" si="6"/>
        <v>1740</v>
      </c>
      <c r="E133" s="568">
        <f t="shared" si="7"/>
        <v>905563</v>
      </c>
    </row>
    <row r="134" spans="4:5" x14ac:dyDescent="0.2">
      <c r="D134">
        <f t="shared" si="6"/>
        <v>1741</v>
      </c>
      <c r="E134" s="568">
        <f t="shared" si="7"/>
        <v>932082.7</v>
      </c>
    </row>
    <row r="135" spans="4:5" x14ac:dyDescent="0.2">
      <c r="D135">
        <f t="shared" si="6"/>
        <v>1742</v>
      </c>
      <c r="E135" s="568">
        <f t="shared" si="7"/>
        <v>958602.39999999991</v>
      </c>
    </row>
    <row r="136" spans="4:5" x14ac:dyDescent="0.2">
      <c r="D136">
        <f t="shared" si="6"/>
        <v>1743</v>
      </c>
      <c r="E136" s="568">
        <f t="shared" si="7"/>
        <v>985122.09999999986</v>
      </c>
    </row>
    <row r="137" spans="4:5" x14ac:dyDescent="0.2">
      <c r="D137">
        <f t="shared" si="6"/>
        <v>1744</v>
      </c>
      <c r="E137" s="568">
        <f t="shared" si="7"/>
        <v>1011641.7999999998</v>
      </c>
    </row>
    <row r="138" spans="4:5" x14ac:dyDescent="0.2">
      <c r="D138">
        <f t="shared" si="6"/>
        <v>1745</v>
      </c>
      <c r="E138" s="568">
        <f t="shared" si="7"/>
        <v>1038161.4999999998</v>
      </c>
    </row>
    <row r="139" spans="4:5" x14ac:dyDescent="0.2">
      <c r="D139">
        <f t="shared" si="6"/>
        <v>1746</v>
      </c>
      <c r="E139" s="568">
        <f t="shared" si="7"/>
        <v>1064681.1999999997</v>
      </c>
    </row>
    <row r="140" spans="4:5" x14ac:dyDescent="0.2">
      <c r="D140">
        <f t="shared" si="6"/>
        <v>1747</v>
      </c>
      <c r="E140" s="568">
        <f t="shared" si="7"/>
        <v>1091200.8999999997</v>
      </c>
    </row>
    <row r="141" spans="4:5" x14ac:dyDescent="0.2">
      <c r="D141">
        <f t="shared" si="6"/>
        <v>1748</v>
      </c>
      <c r="E141" s="568">
        <f t="shared" si="7"/>
        <v>1117720.5999999996</v>
      </c>
    </row>
    <row r="142" spans="4:5" x14ac:dyDescent="0.2">
      <c r="D142">
        <f t="shared" si="6"/>
        <v>1749</v>
      </c>
      <c r="E142" s="568">
        <f t="shared" si="7"/>
        <v>1144240.2999999996</v>
      </c>
    </row>
    <row r="143" spans="4:5" x14ac:dyDescent="0.2">
      <c r="D143">
        <f t="shared" si="6"/>
        <v>1750</v>
      </c>
      <c r="E143" s="568">
        <f t="shared" si="7"/>
        <v>1170760</v>
      </c>
    </row>
    <row r="144" spans="4:5" x14ac:dyDescent="0.2">
      <c r="D144">
        <f t="shared" si="6"/>
        <v>1751</v>
      </c>
      <c r="E144" s="568">
        <f t="shared" si="7"/>
        <v>1213046.5</v>
      </c>
    </row>
    <row r="145" spans="4:5" x14ac:dyDescent="0.2">
      <c r="D145">
        <f t="shared" si="6"/>
        <v>1752</v>
      </c>
      <c r="E145" s="568">
        <f t="shared" si="7"/>
        <v>1255333</v>
      </c>
    </row>
    <row r="146" spans="4:5" x14ac:dyDescent="0.2">
      <c r="D146">
        <f t="shared" si="6"/>
        <v>1753</v>
      </c>
      <c r="E146" s="568">
        <f t="shared" si="7"/>
        <v>1297619.5</v>
      </c>
    </row>
    <row r="147" spans="4:5" x14ac:dyDescent="0.2">
      <c r="D147">
        <f t="shared" si="6"/>
        <v>1754</v>
      </c>
      <c r="E147" s="568">
        <f t="shared" si="7"/>
        <v>1339906</v>
      </c>
    </row>
    <row r="148" spans="4:5" x14ac:dyDescent="0.2">
      <c r="D148">
        <f t="shared" si="6"/>
        <v>1755</v>
      </c>
      <c r="E148" s="568">
        <f t="shared" si="7"/>
        <v>1382192.5</v>
      </c>
    </row>
    <row r="149" spans="4:5" x14ac:dyDescent="0.2">
      <c r="D149">
        <f t="shared" si="6"/>
        <v>1756</v>
      </c>
      <c r="E149" s="568">
        <f t="shared" si="7"/>
        <v>1424479</v>
      </c>
    </row>
    <row r="150" spans="4:5" x14ac:dyDescent="0.2">
      <c r="D150">
        <f t="shared" si="6"/>
        <v>1757</v>
      </c>
      <c r="E150" s="568">
        <f t="shared" si="7"/>
        <v>1466765.5</v>
      </c>
    </row>
    <row r="151" spans="4:5" x14ac:dyDescent="0.2">
      <c r="D151">
        <f t="shared" si="6"/>
        <v>1758</v>
      </c>
      <c r="E151" s="568">
        <f t="shared" si="7"/>
        <v>1509052</v>
      </c>
    </row>
    <row r="152" spans="4:5" x14ac:dyDescent="0.2">
      <c r="D152">
        <f t="shared" si="6"/>
        <v>1759</v>
      </c>
      <c r="E152" s="568">
        <f t="shared" si="7"/>
        <v>1551338.5</v>
      </c>
    </row>
    <row r="153" spans="4:5" x14ac:dyDescent="0.2">
      <c r="D153">
        <f t="shared" si="6"/>
        <v>1760</v>
      </c>
      <c r="E153" s="568">
        <f t="shared" si="7"/>
        <v>1593625</v>
      </c>
    </row>
    <row r="154" spans="4:5" x14ac:dyDescent="0.2">
      <c r="D154">
        <f t="shared" ref="D154:D217" si="8">D153+1</f>
        <v>1761</v>
      </c>
      <c r="E154" s="568">
        <f t="shared" ref="E154:E217" si="9">IF(D154=FLOOR(D154,10),VLOOKUP(D154,A:B,2,0),E153+(VLOOKUP(FLOOR(D154,10)+10,A:B,2,0)-VLOOKUP(FLOOR(D154,10),A:B,2,0))/10)</f>
        <v>1649070.1</v>
      </c>
    </row>
    <row r="155" spans="4:5" x14ac:dyDescent="0.2">
      <c r="D155">
        <f t="shared" si="8"/>
        <v>1762</v>
      </c>
      <c r="E155" s="568">
        <f t="shared" si="9"/>
        <v>1704515.2000000002</v>
      </c>
    </row>
    <row r="156" spans="4:5" x14ac:dyDescent="0.2">
      <c r="D156">
        <f t="shared" si="8"/>
        <v>1763</v>
      </c>
      <c r="E156" s="568">
        <f t="shared" si="9"/>
        <v>1759960.3000000003</v>
      </c>
    </row>
    <row r="157" spans="4:5" x14ac:dyDescent="0.2">
      <c r="D157">
        <f t="shared" si="8"/>
        <v>1764</v>
      </c>
      <c r="E157" s="568">
        <f t="shared" si="9"/>
        <v>1815405.4000000004</v>
      </c>
    </row>
    <row r="158" spans="4:5" x14ac:dyDescent="0.2">
      <c r="D158">
        <f t="shared" si="8"/>
        <v>1765</v>
      </c>
      <c r="E158" s="568">
        <f t="shared" si="9"/>
        <v>1870850.5000000005</v>
      </c>
    </row>
    <row r="159" spans="4:5" x14ac:dyDescent="0.2">
      <c r="D159">
        <f t="shared" si="8"/>
        <v>1766</v>
      </c>
      <c r="E159" s="568">
        <f t="shared" si="9"/>
        <v>1926295.6000000006</v>
      </c>
    </row>
    <row r="160" spans="4:5" x14ac:dyDescent="0.2">
      <c r="D160">
        <f t="shared" si="8"/>
        <v>1767</v>
      </c>
      <c r="E160" s="568">
        <f t="shared" si="9"/>
        <v>1981740.7000000007</v>
      </c>
    </row>
    <row r="161" spans="4:5" x14ac:dyDescent="0.2">
      <c r="D161">
        <f t="shared" si="8"/>
        <v>1768</v>
      </c>
      <c r="E161" s="568">
        <f t="shared" si="9"/>
        <v>2037185.8000000007</v>
      </c>
    </row>
    <row r="162" spans="4:5" x14ac:dyDescent="0.2">
      <c r="D162">
        <f t="shared" si="8"/>
        <v>1769</v>
      </c>
      <c r="E162" s="568">
        <f t="shared" si="9"/>
        <v>2092630.9000000008</v>
      </c>
    </row>
    <row r="163" spans="4:5" x14ac:dyDescent="0.2">
      <c r="D163">
        <f t="shared" si="8"/>
        <v>1770</v>
      </c>
      <c r="E163" s="568">
        <f t="shared" si="9"/>
        <v>2148076</v>
      </c>
    </row>
    <row r="164" spans="4:5" x14ac:dyDescent="0.2">
      <c r="D164">
        <f t="shared" si="8"/>
        <v>1771</v>
      </c>
      <c r="E164" s="568">
        <f t="shared" si="9"/>
        <v>2211305.2999999998</v>
      </c>
    </row>
    <row r="165" spans="4:5" x14ac:dyDescent="0.2">
      <c r="D165">
        <f t="shared" si="8"/>
        <v>1772</v>
      </c>
      <c r="E165" s="568">
        <f t="shared" si="9"/>
        <v>2274534.5999999996</v>
      </c>
    </row>
    <row r="166" spans="4:5" x14ac:dyDescent="0.2">
      <c r="D166">
        <f t="shared" si="8"/>
        <v>1773</v>
      </c>
      <c r="E166" s="568">
        <f t="shared" si="9"/>
        <v>2337763.8999999994</v>
      </c>
    </row>
    <row r="167" spans="4:5" x14ac:dyDescent="0.2">
      <c r="D167">
        <f t="shared" si="8"/>
        <v>1774</v>
      </c>
      <c r="E167" s="568">
        <f t="shared" si="9"/>
        <v>2400993.1999999993</v>
      </c>
    </row>
    <row r="168" spans="4:5" x14ac:dyDescent="0.2">
      <c r="D168">
        <f t="shared" si="8"/>
        <v>1775</v>
      </c>
      <c r="E168" s="568">
        <f t="shared" si="9"/>
        <v>2464222.4999999991</v>
      </c>
    </row>
    <row r="169" spans="4:5" x14ac:dyDescent="0.2">
      <c r="D169">
        <f t="shared" si="8"/>
        <v>1776</v>
      </c>
      <c r="E169" s="568">
        <f t="shared" si="9"/>
        <v>2527451.7999999989</v>
      </c>
    </row>
    <row r="170" spans="4:5" x14ac:dyDescent="0.2">
      <c r="D170">
        <f t="shared" si="8"/>
        <v>1777</v>
      </c>
      <c r="E170" s="568">
        <f t="shared" si="9"/>
        <v>2590681.0999999987</v>
      </c>
    </row>
    <row r="171" spans="4:5" x14ac:dyDescent="0.2">
      <c r="D171">
        <f t="shared" si="8"/>
        <v>1778</v>
      </c>
      <c r="E171" s="568">
        <f t="shared" si="9"/>
        <v>2653910.3999999985</v>
      </c>
    </row>
    <row r="172" spans="4:5" x14ac:dyDescent="0.2">
      <c r="D172">
        <f t="shared" si="8"/>
        <v>1779</v>
      </c>
      <c r="E172" s="568">
        <f t="shared" si="9"/>
        <v>2717139.6999999983</v>
      </c>
    </row>
    <row r="173" spans="4:5" x14ac:dyDescent="0.2">
      <c r="D173">
        <f t="shared" si="8"/>
        <v>1780</v>
      </c>
      <c r="E173" s="568">
        <f t="shared" si="9"/>
        <v>2780369</v>
      </c>
    </row>
    <row r="174" spans="4:5" x14ac:dyDescent="0.2">
      <c r="D174">
        <f t="shared" si="8"/>
        <v>1781</v>
      </c>
      <c r="E174" s="568">
        <f t="shared" si="9"/>
        <v>2895253.5</v>
      </c>
    </row>
    <row r="175" spans="4:5" x14ac:dyDescent="0.2">
      <c r="D175">
        <f t="shared" si="8"/>
        <v>1782</v>
      </c>
      <c r="E175" s="568">
        <f t="shared" si="9"/>
        <v>3010138</v>
      </c>
    </row>
    <row r="176" spans="4:5" x14ac:dyDescent="0.2">
      <c r="D176">
        <f t="shared" si="8"/>
        <v>1783</v>
      </c>
      <c r="E176" s="568">
        <f t="shared" si="9"/>
        <v>3125022.5</v>
      </c>
    </row>
    <row r="177" spans="4:5" x14ac:dyDescent="0.2">
      <c r="D177">
        <f t="shared" si="8"/>
        <v>1784</v>
      </c>
      <c r="E177" s="568">
        <f t="shared" si="9"/>
        <v>3239907</v>
      </c>
    </row>
    <row r="178" spans="4:5" x14ac:dyDescent="0.2">
      <c r="D178">
        <f t="shared" si="8"/>
        <v>1785</v>
      </c>
      <c r="E178" s="568">
        <f t="shared" si="9"/>
        <v>3354791.5</v>
      </c>
    </row>
    <row r="179" spans="4:5" x14ac:dyDescent="0.2">
      <c r="D179">
        <f t="shared" si="8"/>
        <v>1786</v>
      </c>
      <c r="E179" s="568">
        <f t="shared" si="9"/>
        <v>3469676</v>
      </c>
    </row>
    <row r="180" spans="4:5" x14ac:dyDescent="0.2">
      <c r="D180">
        <f t="shared" si="8"/>
        <v>1787</v>
      </c>
      <c r="E180" s="568">
        <f t="shared" si="9"/>
        <v>3584560.5</v>
      </c>
    </row>
    <row r="181" spans="4:5" x14ac:dyDescent="0.2">
      <c r="D181">
        <f t="shared" si="8"/>
        <v>1788</v>
      </c>
      <c r="E181" s="568">
        <f t="shared" si="9"/>
        <v>3699445</v>
      </c>
    </row>
    <row r="182" spans="4:5" x14ac:dyDescent="0.2">
      <c r="D182">
        <f t="shared" si="8"/>
        <v>1789</v>
      </c>
      <c r="E182" s="568">
        <f t="shared" si="9"/>
        <v>3814329.5</v>
      </c>
    </row>
    <row r="183" spans="4:5" x14ac:dyDescent="0.2">
      <c r="D183">
        <f t="shared" si="8"/>
        <v>1790</v>
      </c>
      <c r="E183" s="568">
        <f t="shared" si="9"/>
        <v>3929214</v>
      </c>
    </row>
    <row r="184" spans="4:5" x14ac:dyDescent="0.2">
      <c r="D184">
        <f t="shared" si="8"/>
        <v>1791</v>
      </c>
      <c r="E184" s="568">
        <f t="shared" si="9"/>
        <v>4067140.9</v>
      </c>
    </row>
    <row r="185" spans="4:5" x14ac:dyDescent="0.2">
      <c r="D185">
        <f t="shared" si="8"/>
        <v>1792</v>
      </c>
      <c r="E185" s="568">
        <f t="shared" si="9"/>
        <v>4205067.8</v>
      </c>
    </row>
    <row r="186" spans="4:5" x14ac:dyDescent="0.2">
      <c r="D186">
        <f t="shared" si="8"/>
        <v>1793</v>
      </c>
      <c r="E186" s="568">
        <f t="shared" si="9"/>
        <v>4342994.7</v>
      </c>
    </row>
    <row r="187" spans="4:5" x14ac:dyDescent="0.2">
      <c r="D187">
        <f t="shared" si="8"/>
        <v>1794</v>
      </c>
      <c r="E187" s="568">
        <f t="shared" si="9"/>
        <v>4480921.6000000006</v>
      </c>
    </row>
    <row r="188" spans="4:5" x14ac:dyDescent="0.2">
      <c r="D188">
        <f t="shared" si="8"/>
        <v>1795</v>
      </c>
      <c r="E188" s="568">
        <f t="shared" si="9"/>
        <v>4618848.5000000009</v>
      </c>
    </row>
    <row r="189" spans="4:5" x14ac:dyDescent="0.2">
      <c r="D189">
        <f t="shared" si="8"/>
        <v>1796</v>
      </c>
      <c r="E189" s="568">
        <f t="shared" si="9"/>
        <v>4756775.4000000013</v>
      </c>
    </row>
    <row r="190" spans="4:5" x14ac:dyDescent="0.2">
      <c r="D190">
        <f t="shared" si="8"/>
        <v>1797</v>
      </c>
      <c r="E190" s="568">
        <f t="shared" si="9"/>
        <v>4894702.3000000017</v>
      </c>
    </row>
    <row r="191" spans="4:5" x14ac:dyDescent="0.2">
      <c r="D191">
        <f t="shared" si="8"/>
        <v>1798</v>
      </c>
      <c r="E191" s="568">
        <f t="shared" si="9"/>
        <v>5032629.200000002</v>
      </c>
    </row>
    <row r="192" spans="4:5" x14ac:dyDescent="0.2">
      <c r="D192">
        <f t="shared" si="8"/>
        <v>1799</v>
      </c>
      <c r="E192" s="568">
        <f t="shared" si="9"/>
        <v>5170556.1000000024</v>
      </c>
    </row>
    <row r="193" spans="4:5" x14ac:dyDescent="0.2">
      <c r="D193">
        <f t="shared" si="8"/>
        <v>1800</v>
      </c>
      <c r="E193" s="568">
        <f t="shared" si="9"/>
        <v>5308483</v>
      </c>
    </row>
    <row r="194" spans="4:5" x14ac:dyDescent="0.2">
      <c r="D194">
        <f t="shared" si="8"/>
        <v>1801</v>
      </c>
      <c r="E194" s="568">
        <f t="shared" si="9"/>
        <v>5501622.7999999998</v>
      </c>
    </row>
    <row r="195" spans="4:5" x14ac:dyDescent="0.2">
      <c r="D195">
        <f t="shared" si="8"/>
        <v>1802</v>
      </c>
      <c r="E195" s="568">
        <f t="shared" si="9"/>
        <v>5694762.5999999996</v>
      </c>
    </row>
    <row r="196" spans="4:5" x14ac:dyDescent="0.2">
      <c r="D196">
        <f t="shared" si="8"/>
        <v>1803</v>
      </c>
      <c r="E196" s="568">
        <f t="shared" si="9"/>
        <v>5887902.3999999994</v>
      </c>
    </row>
    <row r="197" spans="4:5" x14ac:dyDescent="0.2">
      <c r="D197">
        <f t="shared" si="8"/>
        <v>1804</v>
      </c>
      <c r="E197" s="568">
        <f t="shared" si="9"/>
        <v>6081042.1999999993</v>
      </c>
    </row>
    <row r="198" spans="4:5" x14ac:dyDescent="0.2">
      <c r="D198">
        <f t="shared" si="8"/>
        <v>1805</v>
      </c>
      <c r="E198" s="568">
        <f t="shared" si="9"/>
        <v>6274181.9999999991</v>
      </c>
    </row>
    <row r="199" spans="4:5" x14ac:dyDescent="0.2">
      <c r="D199">
        <f t="shared" si="8"/>
        <v>1806</v>
      </c>
      <c r="E199" s="568">
        <f t="shared" si="9"/>
        <v>6467321.7999999989</v>
      </c>
    </row>
    <row r="200" spans="4:5" x14ac:dyDescent="0.2">
      <c r="D200">
        <f t="shared" si="8"/>
        <v>1807</v>
      </c>
      <c r="E200" s="568">
        <f t="shared" si="9"/>
        <v>6660461.5999999987</v>
      </c>
    </row>
    <row r="201" spans="4:5" x14ac:dyDescent="0.2">
      <c r="D201">
        <f t="shared" si="8"/>
        <v>1808</v>
      </c>
      <c r="E201" s="568">
        <f t="shared" si="9"/>
        <v>6853601.3999999985</v>
      </c>
    </row>
    <row r="202" spans="4:5" x14ac:dyDescent="0.2">
      <c r="D202">
        <f t="shared" si="8"/>
        <v>1809</v>
      </c>
      <c r="E202" s="568">
        <f t="shared" si="9"/>
        <v>7046741.1999999983</v>
      </c>
    </row>
    <row r="203" spans="4:5" x14ac:dyDescent="0.2">
      <c r="D203">
        <f t="shared" si="8"/>
        <v>1810</v>
      </c>
      <c r="E203" s="568">
        <f t="shared" si="9"/>
        <v>7239881</v>
      </c>
    </row>
    <row r="204" spans="4:5" x14ac:dyDescent="0.2">
      <c r="D204">
        <f t="shared" si="8"/>
        <v>1811</v>
      </c>
      <c r="E204" s="568">
        <f t="shared" si="9"/>
        <v>7479738.2000000002</v>
      </c>
    </row>
    <row r="205" spans="4:5" x14ac:dyDescent="0.2">
      <c r="D205">
        <f t="shared" si="8"/>
        <v>1812</v>
      </c>
      <c r="E205" s="568">
        <f t="shared" si="9"/>
        <v>7719595.4000000004</v>
      </c>
    </row>
    <row r="206" spans="4:5" x14ac:dyDescent="0.2">
      <c r="D206">
        <f t="shared" si="8"/>
        <v>1813</v>
      </c>
      <c r="E206" s="568">
        <f t="shared" si="9"/>
        <v>7959452.6000000006</v>
      </c>
    </row>
    <row r="207" spans="4:5" x14ac:dyDescent="0.2">
      <c r="D207">
        <f t="shared" si="8"/>
        <v>1814</v>
      </c>
      <c r="E207" s="568">
        <f t="shared" si="9"/>
        <v>8199309.8000000007</v>
      </c>
    </row>
    <row r="208" spans="4:5" x14ac:dyDescent="0.2">
      <c r="D208">
        <f t="shared" si="8"/>
        <v>1815</v>
      </c>
      <c r="E208" s="568">
        <f t="shared" si="9"/>
        <v>8439167</v>
      </c>
    </row>
    <row r="209" spans="4:5" x14ac:dyDescent="0.2">
      <c r="D209">
        <f t="shared" si="8"/>
        <v>1816</v>
      </c>
      <c r="E209" s="568">
        <f t="shared" si="9"/>
        <v>8679024.1999999993</v>
      </c>
    </row>
    <row r="210" spans="4:5" x14ac:dyDescent="0.2">
      <c r="D210">
        <f t="shared" si="8"/>
        <v>1817</v>
      </c>
      <c r="E210" s="568">
        <f t="shared" si="9"/>
        <v>8918881.3999999985</v>
      </c>
    </row>
    <row r="211" spans="4:5" x14ac:dyDescent="0.2">
      <c r="D211">
        <f t="shared" si="8"/>
        <v>1818</v>
      </c>
      <c r="E211" s="568">
        <f t="shared" si="9"/>
        <v>9158738.5999999978</v>
      </c>
    </row>
    <row r="212" spans="4:5" x14ac:dyDescent="0.2">
      <c r="D212">
        <f t="shared" si="8"/>
        <v>1819</v>
      </c>
      <c r="E212" s="568">
        <f t="shared" si="9"/>
        <v>9398595.799999997</v>
      </c>
    </row>
    <row r="213" spans="4:5" x14ac:dyDescent="0.2">
      <c r="D213">
        <f t="shared" si="8"/>
        <v>1820</v>
      </c>
      <c r="E213" s="568">
        <f t="shared" si="9"/>
        <v>9638453</v>
      </c>
    </row>
    <row r="214" spans="4:5" x14ac:dyDescent="0.2">
      <c r="D214">
        <f t="shared" si="8"/>
        <v>1821</v>
      </c>
      <c r="E214" s="568">
        <f t="shared" si="9"/>
        <v>9961209.6999999993</v>
      </c>
    </row>
    <row r="215" spans="4:5" x14ac:dyDescent="0.2">
      <c r="D215">
        <f t="shared" si="8"/>
        <v>1822</v>
      </c>
      <c r="E215" s="568">
        <f t="shared" si="9"/>
        <v>10283966.399999999</v>
      </c>
    </row>
    <row r="216" spans="4:5" x14ac:dyDescent="0.2">
      <c r="D216">
        <f t="shared" si="8"/>
        <v>1823</v>
      </c>
      <c r="E216" s="568">
        <f t="shared" si="9"/>
        <v>10606723.099999998</v>
      </c>
    </row>
    <row r="217" spans="4:5" x14ac:dyDescent="0.2">
      <c r="D217">
        <f t="shared" si="8"/>
        <v>1824</v>
      </c>
      <c r="E217" s="568">
        <f t="shared" si="9"/>
        <v>10929479.799999997</v>
      </c>
    </row>
    <row r="218" spans="4:5" x14ac:dyDescent="0.2">
      <c r="D218">
        <f t="shared" ref="D218:D281" si="10">D217+1</f>
        <v>1825</v>
      </c>
      <c r="E218" s="568">
        <f t="shared" ref="E218:E281" si="11">IF(D218=FLOOR(D218,10),VLOOKUP(D218,A:B,2,0),E217+(VLOOKUP(FLOOR(D218,10)+10,A:B,2,0)-VLOOKUP(FLOOR(D218,10),A:B,2,0))/10)</f>
        <v>11252236.499999996</v>
      </c>
    </row>
    <row r="219" spans="4:5" x14ac:dyDescent="0.2">
      <c r="D219">
        <f t="shared" si="10"/>
        <v>1826</v>
      </c>
      <c r="E219" s="568">
        <f t="shared" si="11"/>
        <v>11574993.199999996</v>
      </c>
    </row>
    <row r="220" spans="4:5" x14ac:dyDescent="0.2">
      <c r="D220">
        <f t="shared" si="10"/>
        <v>1827</v>
      </c>
      <c r="E220" s="568">
        <f t="shared" si="11"/>
        <v>11897749.899999995</v>
      </c>
    </row>
    <row r="221" spans="4:5" x14ac:dyDescent="0.2">
      <c r="D221">
        <f t="shared" si="10"/>
        <v>1828</v>
      </c>
      <c r="E221" s="568">
        <f t="shared" si="11"/>
        <v>12220506.599999994</v>
      </c>
    </row>
    <row r="222" spans="4:5" x14ac:dyDescent="0.2">
      <c r="D222">
        <f t="shared" si="10"/>
        <v>1829</v>
      </c>
      <c r="E222" s="568">
        <f t="shared" si="11"/>
        <v>12543263.299999993</v>
      </c>
    </row>
    <row r="223" spans="4:5" x14ac:dyDescent="0.2">
      <c r="D223">
        <f t="shared" si="10"/>
        <v>1830</v>
      </c>
      <c r="E223" s="568">
        <f t="shared" si="11"/>
        <v>12866020</v>
      </c>
    </row>
    <row r="224" spans="4:5" x14ac:dyDescent="0.2">
      <c r="D224">
        <f t="shared" si="10"/>
        <v>1831</v>
      </c>
      <c r="E224" s="568">
        <f t="shared" si="11"/>
        <v>13286363.300000001</v>
      </c>
    </row>
    <row r="225" spans="4:5" x14ac:dyDescent="0.2">
      <c r="D225">
        <f t="shared" si="10"/>
        <v>1832</v>
      </c>
      <c r="E225" s="568">
        <f t="shared" si="11"/>
        <v>13706706.600000001</v>
      </c>
    </row>
    <row r="226" spans="4:5" x14ac:dyDescent="0.2">
      <c r="D226">
        <f t="shared" si="10"/>
        <v>1833</v>
      </c>
      <c r="E226" s="568">
        <f t="shared" si="11"/>
        <v>14127049.900000002</v>
      </c>
    </row>
    <row r="227" spans="4:5" x14ac:dyDescent="0.2">
      <c r="D227">
        <f t="shared" si="10"/>
        <v>1834</v>
      </c>
      <c r="E227" s="568">
        <f t="shared" si="11"/>
        <v>14547393.200000003</v>
      </c>
    </row>
    <row r="228" spans="4:5" x14ac:dyDescent="0.2">
      <c r="D228">
        <f t="shared" si="10"/>
        <v>1835</v>
      </c>
      <c r="E228" s="568">
        <f t="shared" si="11"/>
        <v>14967736.500000004</v>
      </c>
    </row>
    <row r="229" spans="4:5" x14ac:dyDescent="0.2">
      <c r="D229">
        <f t="shared" si="10"/>
        <v>1836</v>
      </c>
      <c r="E229" s="568">
        <f t="shared" si="11"/>
        <v>15388079.800000004</v>
      </c>
    </row>
    <row r="230" spans="4:5" x14ac:dyDescent="0.2">
      <c r="D230">
        <f t="shared" si="10"/>
        <v>1837</v>
      </c>
      <c r="E230" s="568">
        <f t="shared" si="11"/>
        <v>15808423.100000005</v>
      </c>
    </row>
    <row r="231" spans="4:5" x14ac:dyDescent="0.2">
      <c r="D231">
        <f t="shared" si="10"/>
        <v>1838</v>
      </c>
      <c r="E231" s="568">
        <f t="shared" si="11"/>
        <v>16228766.400000006</v>
      </c>
    </row>
    <row r="232" spans="4:5" x14ac:dyDescent="0.2">
      <c r="D232">
        <f t="shared" si="10"/>
        <v>1839</v>
      </c>
      <c r="E232" s="568">
        <f t="shared" si="11"/>
        <v>16649109.700000007</v>
      </c>
    </row>
    <row r="233" spans="4:5" x14ac:dyDescent="0.2">
      <c r="D233">
        <f t="shared" si="10"/>
        <v>1840</v>
      </c>
      <c r="E233" s="568">
        <f t="shared" si="11"/>
        <v>17069453</v>
      </c>
    </row>
    <row r="234" spans="4:5" x14ac:dyDescent="0.2">
      <c r="D234">
        <f t="shared" si="10"/>
        <v>1841</v>
      </c>
      <c r="E234" s="568">
        <f t="shared" si="11"/>
        <v>17681695.300000001</v>
      </c>
    </row>
    <row r="235" spans="4:5" x14ac:dyDescent="0.2">
      <c r="D235">
        <f t="shared" si="10"/>
        <v>1842</v>
      </c>
      <c r="E235" s="568">
        <f t="shared" si="11"/>
        <v>18293937.600000001</v>
      </c>
    </row>
    <row r="236" spans="4:5" x14ac:dyDescent="0.2">
      <c r="D236">
        <f t="shared" si="10"/>
        <v>1843</v>
      </c>
      <c r="E236" s="568">
        <f t="shared" si="11"/>
        <v>18906179.900000002</v>
      </c>
    </row>
    <row r="237" spans="4:5" x14ac:dyDescent="0.2">
      <c r="D237">
        <f t="shared" si="10"/>
        <v>1844</v>
      </c>
      <c r="E237" s="568">
        <f t="shared" si="11"/>
        <v>19518422.200000003</v>
      </c>
    </row>
    <row r="238" spans="4:5" x14ac:dyDescent="0.2">
      <c r="D238">
        <f t="shared" si="10"/>
        <v>1845</v>
      </c>
      <c r="E238" s="568">
        <f t="shared" si="11"/>
        <v>20130664.500000004</v>
      </c>
    </row>
    <row r="239" spans="4:5" x14ac:dyDescent="0.2">
      <c r="D239">
        <f t="shared" si="10"/>
        <v>1846</v>
      </c>
      <c r="E239" s="568">
        <f t="shared" si="11"/>
        <v>20742906.800000004</v>
      </c>
    </row>
    <row r="240" spans="4:5" x14ac:dyDescent="0.2">
      <c r="D240">
        <f t="shared" si="10"/>
        <v>1847</v>
      </c>
      <c r="E240" s="568">
        <f t="shared" si="11"/>
        <v>21355149.100000005</v>
      </c>
    </row>
    <row r="241" spans="4:5" x14ac:dyDescent="0.2">
      <c r="D241">
        <f t="shared" si="10"/>
        <v>1848</v>
      </c>
      <c r="E241" s="568">
        <f t="shared" si="11"/>
        <v>21967391.400000006</v>
      </c>
    </row>
    <row r="242" spans="4:5" x14ac:dyDescent="0.2">
      <c r="D242">
        <f t="shared" si="10"/>
        <v>1849</v>
      </c>
      <c r="E242" s="568">
        <f t="shared" si="11"/>
        <v>22579633.700000007</v>
      </c>
    </row>
    <row r="243" spans="4:5" x14ac:dyDescent="0.2">
      <c r="D243">
        <f t="shared" si="10"/>
        <v>1850</v>
      </c>
      <c r="E243" s="568">
        <f t="shared" si="11"/>
        <v>23191876</v>
      </c>
    </row>
    <row r="244" spans="4:5" x14ac:dyDescent="0.2">
      <c r="D244">
        <f t="shared" si="10"/>
        <v>1851</v>
      </c>
      <c r="E244" s="568">
        <f t="shared" si="11"/>
        <v>24017020.5</v>
      </c>
    </row>
    <row r="245" spans="4:5" x14ac:dyDescent="0.2">
      <c r="D245">
        <f t="shared" si="10"/>
        <v>1852</v>
      </c>
      <c r="E245" s="568">
        <f t="shared" si="11"/>
        <v>24842165</v>
      </c>
    </row>
    <row r="246" spans="4:5" x14ac:dyDescent="0.2">
      <c r="D246">
        <f t="shared" si="10"/>
        <v>1853</v>
      </c>
      <c r="E246" s="568">
        <f t="shared" si="11"/>
        <v>25667309.5</v>
      </c>
    </row>
    <row r="247" spans="4:5" x14ac:dyDescent="0.2">
      <c r="D247">
        <f t="shared" si="10"/>
        <v>1854</v>
      </c>
      <c r="E247" s="568">
        <f t="shared" si="11"/>
        <v>26492454</v>
      </c>
    </row>
    <row r="248" spans="4:5" x14ac:dyDescent="0.2">
      <c r="D248">
        <f t="shared" si="10"/>
        <v>1855</v>
      </c>
      <c r="E248" s="568">
        <f t="shared" si="11"/>
        <v>27317598.5</v>
      </c>
    </row>
    <row r="249" spans="4:5" x14ac:dyDescent="0.2">
      <c r="D249">
        <f t="shared" si="10"/>
        <v>1856</v>
      </c>
      <c r="E249" s="568">
        <f t="shared" si="11"/>
        <v>28142743</v>
      </c>
    </row>
    <row r="250" spans="4:5" x14ac:dyDescent="0.2">
      <c r="D250">
        <f t="shared" si="10"/>
        <v>1857</v>
      </c>
      <c r="E250" s="568">
        <f t="shared" si="11"/>
        <v>28967887.5</v>
      </c>
    </row>
    <row r="251" spans="4:5" x14ac:dyDescent="0.2">
      <c r="D251">
        <f t="shared" si="10"/>
        <v>1858</v>
      </c>
      <c r="E251" s="568">
        <f t="shared" si="11"/>
        <v>29793032</v>
      </c>
    </row>
    <row r="252" spans="4:5" x14ac:dyDescent="0.2">
      <c r="D252">
        <f t="shared" si="10"/>
        <v>1859</v>
      </c>
      <c r="E252" s="568">
        <f t="shared" si="11"/>
        <v>30618176.5</v>
      </c>
    </row>
    <row r="253" spans="4:5" x14ac:dyDescent="0.2">
      <c r="D253">
        <f t="shared" si="10"/>
        <v>1860</v>
      </c>
      <c r="E253" s="568">
        <f t="shared" si="11"/>
        <v>31443321</v>
      </c>
    </row>
    <row r="254" spans="4:5" x14ac:dyDescent="0.2">
      <c r="D254">
        <f t="shared" si="10"/>
        <v>1861</v>
      </c>
      <c r="E254" s="568">
        <f t="shared" si="11"/>
        <v>32154826</v>
      </c>
    </row>
    <row r="255" spans="4:5" x14ac:dyDescent="0.2">
      <c r="D255">
        <f t="shared" si="10"/>
        <v>1862</v>
      </c>
      <c r="E255" s="568">
        <f t="shared" si="11"/>
        <v>32866331</v>
      </c>
    </row>
    <row r="256" spans="4:5" x14ac:dyDescent="0.2">
      <c r="D256">
        <f t="shared" si="10"/>
        <v>1863</v>
      </c>
      <c r="E256" s="568">
        <f t="shared" si="11"/>
        <v>33577836</v>
      </c>
    </row>
    <row r="257" spans="4:5" x14ac:dyDescent="0.2">
      <c r="D257">
        <f t="shared" si="10"/>
        <v>1864</v>
      </c>
      <c r="E257" s="568">
        <f t="shared" si="11"/>
        <v>34289341</v>
      </c>
    </row>
    <row r="258" spans="4:5" x14ac:dyDescent="0.2">
      <c r="D258">
        <f t="shared" si="10"/>
        <v>1865</v>
      </c>
      <c r="E258" s="568">
        <f t="shared" si="11"/>
        <v>35000846</v>
      </c>
    </row>
    <row r="259" spans="4:5" x14ac:dyDescent="0.2">
      <c r="D259">
        <f t="shared" si="10"/>
        <v>1866</v>
      </c>
      <c r="E259" s="568">
        <f t="shared" si="11"/>
        <v>35712351</v>
      </c>
    </row>
    <row r="260" spans="4:5" x14ac:dyDescent="0.2">
      <c r="D260">
        <f t="shared" si="10"/>
        <v>1867</v>
      </c>
      <c r="E260" s="568">
        <f t="shared" si="11"/>
        <v>36423856</v>
      </c>
    </row>
    <row r="261" spans="4:5" x14ac:dyDescent="0.2">
      <c r="D261">
        <f t="shared" si="10"/>
        <v>1868</v>
      </c>
      <c r="E261" s="568">
        <f t="shared" si="11"/>
        <v>37135361</v>
      </c>
    </row>
    <row r="262" spans="4:5" x14ac:dyDescent="0.2">
      <c r="D262">
        <f t="shared" si="10"/>
        <v>1869</v>
      </c>
      <c r="E262" s="568">
        <f t="shared" si="11"/>
        <v>37846866</v>
      </c>
    </row>
    <row r="263" spans="4:5" x14ac:dyDescent="0.2">
      <c r="D263">
        <f t="shared" si="10"/>
        <v>1870</v>
      </c>
      <c r="E263" s="568">
        <f t="shared" si="11"/>
        <v>38558371</v>
      </c>
    </row>
    <row r="264" spans="4:5" x14ac:dyDescent="0.2">
      <c r="D264">
        <f t="shared" si="10"/>
        <v>1871</v>
      </c>
      <c r="E264" s="568">
        <f t="shared" si="11"/>
        <v>39721454.799999997</v>
      </c>
    </row>
    <row r="265" spans="4:5" x14ac:dyDescent="0.2">
      <c r="D265">
        <f t="shared" si="10"/>
        <v>1872</v>
      </c>
      <c r="E265" s="568">
        <f t="shared" si="11"/>
        <v>40884538.599999994</v>
      </c>
    </row>
    <row r="266" spans="4:5" x14ac:dyDescent="0.2">
      <c r="D266">
        <f t="shared" si="10"/>
        <v>1873</v>
      </c>
      <c r="E266" s="568">
        <f t="shared" si="11"/>
        <v>42047622.399999991</v>
      </c>
    </row>
    <row r="267" spans="4:5" x14ac:dyDescent="0.2">
      <c r="D267">
        <f t="shared" si="10"/>
        <v>1874</v>
      </c>
      <c r="E267" s="568">
        <f t="shared" si="11"/>
        <v>43210706.199999988</v>
      </c>
    </row>
    <row r="268" spans="4:5" x14ac:dyDescent="0.2">
      <c r="D268">
        <f t="shared" si="10"/>
        <v>1875</v>
      </c>
      <c r="E268" s="568">
        <f t="shared" si="11"/>
        <v>44373789.999999985</v>
      </c>
    </row>
    <row r="269" spans="4:5" x14ac:dyDescent="0.2">
      <c r="D269">
        <f t="shared" si="10"/>
        <v>1876</v>
      </c>
      <c r="E269" s="568">
        <f t="shared" si="11"/>
        <v>45536873.799999982</v>
      </c>
    </row>
    <row r="270" spans="4:5" x14ac:dyDescent="0.2">
      <c r="D270">
        <f t="shared" si="10"/>
        <v>1877</v>
      </c>
      <c r="E270" s="568">
        <f t="shared" si="11"/>
        <v>46699957.599999979</v>
      </c>
    </row>
    <row r="271" spans="4:5" x14ac:dyDescent="0.2">
      <c r="D271">
        <f t="shared" si="10"/>
        <v>1878</v>
      </c>
      <c r="E271" s="568">
        <f t="shared" si="11"/>
        <v>47863041.399999976</v>
      </c>
    </row>
    <row r="272" spans="4:5" x14ac:dyDescent="0.2">
      <c r="D272">
        <f t="shared" si="10"/>
        <v>1879</v>
      </c>
      <c r="E272" s="568">
        <f t="shared" si="11"/>
        <v>49026125.199999973</v>
      </c>
    </row>
    <row r="273" spans="4:5" x14ac:dyDescent="0.2">
      <c r="D273">
        <f t="shared" si="10"/>
        <v>1880</v>
      </c>
      <c r="E273" s="568">
        <f t="shared" si="11"/>
        <v>50189209</v>
      </c>
    </row>
    <row r="274" spans="4:5" x14ac:dyDescent="0.2">
      <c r="D274">
        <f t="shared" si="10"/>
        <v>1881</v>
      </c>
      <c r="E274" s="568">
        <f t="shared" si="11"/>
        <v>51468264.700000003</v>
      </c>
    </row>
    <row r="275" spans="4:5" x14ac:dyDescent="0.2">
      <c r="D275">
        <f t="shared" si="10"/>
        <v>1882</v>
      </c>
      <c r="E275" s="568">
        <f t="shared" si="11"/>
        <v>52747320.400000006</v>
      </c>
    </row>
    <row r="276" spans="4:5" x14ac:dyDescent="0.2">
      <c r="D276">
        <f t="shared" si="10"/>
        <v>1883</v>
      </c>
      <c r="E276" s="568">
        <f t="shared" si="11"/>
        <v>54026376.100000009</v>
      </c>
    </row>
    <row r="277" spans="4:5" x14ac:dyDescent="0.2">
      <c r="D277">
        <f t="shared" si="10"/>
        <v>1884</v>
      </c>
      <c r="E277" s="568">
        <f t="shared" si="11"/>
        <v>55305431.800000012</v>
      </c>
    </row>
    <row r="278" spans="4:5" x14ac:dyDescent="0.2">
      <c r="D278">
        <f t="shared" si="10"/>
        <v>1885</v>
      </c>
      <c r="E278" s="568">
        <f t="shared" si="11"/>
        <v>56584487.500000015</v>
      </c>
    </row>
    <row r="279" spans="4:5" x14ac:dyDescent="0.2">
      <c r="D279">
        <f t="shared" si="10"/>
        <v>1886</v>
      </c>
      <c r="E279" s="568">
        <f t="shared" si="11"/>
        <v>57863543.200000018</v>
      </c>
    </row>
    <row r="280" spans="4:5" x14ac:dyDescent="0.2">
      <c r="D280">
        <f t="shared" si="10"/>
        <v>1887</v>
      </c>
      <c r="E280" s="568">
        <f t="shared" si="11"/>
        <v>59142598.900000021</v>
      </c>
    </row>
    <row r="281" spans="4:5" x14ac:dyDescent="0.2">
      <c r="D281">
        <f t="shared" si="10"/>
        <v>1888</v>
      </c>
      <c r="E281" s="568">
        <f t="shared" si="11"/>
        <v>60421654.600000024</v>
      </c>
    </row>
    <row r="282" spans="4:5" x14ac:dyDescent="0.2">
      <c r="D282">
        <f t="shared" ref="D282:D345" si="12">D281+1</f>
        <v>1889</v>
      </c>
      <c r="E282" s="568">
        <f t="shared" ref="E282:E345" si="13">IF(D282=FLOOR(D282,10),VLOOKUP(D282,A:B,2,0),E281+(VLOOKUP(FLOOR(D282,10)+10,A:B,2,0)-VLOOKUP(FLOOR(D282,10),A:B,2,0))/10)</f>
        <v>61700710.300000027</v>
      </c>
    </row>
    <row r="283" spans="4:5" x14ac:dyDescent="0.2">
      <c r="D283">
        <f t="shared" si="12"/>
        <v>1890</v>
      </c>
      <c r="E283" s="568">
        <f t="shared" si="13"/>
        <v>62979766</v>
      </c>
    </row>
    <row r="284" spans="4:5" x14ac:dyDescent="0.2">
      <c r="D284">
        <f t="shared" si="12"/>
        <v>1891</v>
      </c>
      <c r="E284" s="568">
        <f t="shared" si="13"/>
        <v>64303006.200000003</v>
      </c>
    </row>
    <row r="285" spans="4:5" x14ac:dyDescent="0.2">
      <c r="D285">
        <f t="shared" si="12"/>
        <v>1892</v>
      </c>
      <c r="E285" s="568">
        <f t="shared" si="13"/>
        <v>65626246.400000006</v>
      </c>
    </row>
    <row r="286" spans="4:5" x14ac:dyDescent="0.2">
      <c r="D286">
        <f t="shared" si="12"/>
        <v>1893</v>
      </c>
      <c r="E286" s="568">
        <f t="shared" si="13"/>
        <v>66949486.600000009</v>
      </c>
    </row>
    <row r="287" spans="4:5" x14ac:dyDescent="0.2">
      <c r="D287">
        <f t="shared" si="12"/>
        <v>1894</v>
      </c>
      <c r="E287" s="568">
        <f t="shared" si="13"/>
        <v>68272726.800000012</v>
      </c>
    </row>
    <row r="288" spans="4:5" x14ac:dyDescent="0.2">
      <c r="D288">
        <f t="shared" si="12"/>
        <v>1895</v>
      </c>
      <c r="E288" s="568">
        <f t="shared" si="13"/>
        <v>69595967.000000015</v>
      </c>
    </row>
    <row r="289" spans="4:5" x14ac:dyDescent="0.2">
      <c r="D289">
        <f t="shared" si="12"/>
        <v>1896</v>
      </c>
      <c r="E289" s="568">
        <f t="shared" si="13"/>
        <v>70919207.200000018</v>
      </c>
    </row>
    <row r="290" spans="4:5" x14ac:dyDescent="0.2">
      <c r="D290">
        <f t="shared" si="12"/>
        <v>1897</v>
      </c>
      <c r="E290" s="568">
        <f t="shared" si="13"/>
        <v>72242447.400000021</v>
      </c>
    </row>
    <row r="291" spans="4:5" x14ac:dyDescent="0.2">
      <c r="D291">
        <f t="shared" si="12"/>
        <v>1898</v>
      </c>
      <c r="E291" s="568">
        <f t="shared" si="13"/>
        <v>73565687.600000024</v>
      </c>
    </row>
    <row r="292" spans="4:5" x14ac:dyDescent="0.2">
      <c r="D292">
        <f t="shared" si="12"/>
        <v>1899</v>
      </c>
      <c r="E292" s="568">
        <f t="shared" si="13"/>
        <v>74888927.800000027</v>
      </c>
    </row>
    <row r="293" spans="4:5" x14ac:dyDescent="0.2">
      <c r="D293">
        <f t="shared" si="12"/>
        <v>1900</v>
      </c>
      <c r="E293" s="568">
        <f t="shared" si="13"/>
        <v>76212168</v>
      </c>
    </row>
    <row r="294" spans="4:5" x14ac:dyDescent="0.2">
      <c r="D294">
        <f t="shared" si="12"/>
        <v>1901</v>
      </c>
      <c r="E294" s="568">
        <f t="shared" si="13"/>
        <v>77813800.799999997</v>
      </c>
    </row>
    <row r="295" spans="4:5" x14ac:dyDescent="0.2">
      <c r="D295">
        <f t="shared" si="12"/>
        <v>1902</v>
      </c>
      <c r="E295" s="568">
        <f t="shared" si="13"/>
        <v>79415433.599999994</v>
      </c>
    </row>
    <row r="296" spans="4:5" x14ac:dyDescent="0.2">
      <c r="D296">
        <f t="shared" si="12"/>
        <v>1903</v>
      </c>
      <c r="E296" s="568">
        <f t="shared" si="13"/>
        <v>81017066.399999991</v>
      </c>
    </row>
    <row r="297" spans="4:5" x14ac:dyDescent="0.2">
      <c r="D297">
        <f t="shared" si="12"/>
        <v>1904</v>
      </c>
      <c r="E297" s="568">
        <f t="shared" si="13"/>
        <v>82618699.199999988</v>
      </c>
    </row>
    <row r="298" spans="4:5" x14ac:dyDescent="0.2">
      <c r="D298">
        <f t="shared" si="12"/>
        <v>1905</v>
      </c>
      <c r="E298" s="568">
        <f t="shared" si="13"/>
        <v>84220331.999999985</v>
      </c>
    </row>
    <row r="299" spans="4:5" x14ac:dyDescent="0.2">
      <c r="D299">
        <f t="shared" si="12"/>
        <v>1906</v>
      </c>
      <c r="E299" s="568">
        <f t="shared" si="13"/>
        <v>85821964.799999982</v>
      </c>
    </row>
    <row r="300" spans="4:5" x14ac:dyDescent="0.2">
      <c r="D300">
        <f t="shared" si="12"/>
        <v>1907</v>
      </c>
      <c r="E300" s="568">
        <f t="shared" si="13"/>
        <v>87423597.599999979</v>
      </c>
    </row>
    <row r="301" spans="4:5" x14ac:dyDescent="0.2">
      <c r="D301">
        <f t="shared" si="12"/>
        <v>1908</v>
      </c>
      <c r="E301" s="568">
        <f t="shared" si="13"/>
        <v>89025230.399999976</v>
      </c>
    </row>
    <row r="302" spans="4:5" x14ac:dyDescent="0.2">
      <c r="D302">
        <f t="shared" si="12"/>
        <v>1909</v>
      </c>
      <c r="E302" s="568">
        <f t="shared" si="13"/>
        <v>90626863.199999973</v>
      </c>
    </row>
    <row r="303" spans="4:5" x14ac:dyDescent="0.2">
      <c r="D303">
        <f t="shared" si="12"/>
        <v>1910</v>
      </c>
      <c r="E303" s="568">
        <f t="shared" si="13"/>
        <v>92228496</v>
      </c>
    </row>
    <row r="304" spans="4:5" x14ac:dyDescent="0.2">
      <c r="D304">
        <f t="shared" si="12"/>
        <v>1911</v>
      </c>
      <c r="E304" s="568">
        <f t="shared" si="13"/>
        <v>93607800.099999994</v>
      </c>
    </row>
    <row r="305" spans="4:5" x14ac:dyDescent="0.2">
      <c r="D305">
        <f t="shared" si="12"/>
        <v>1912</v>
      </c>
      <c r="E305" s="568">
        <f t="shared" si="13"/>
        <v>94987104.199999988</v>
      </c>
    </row>
    <row r="306" spans="4:5" x14ac:dyDescent="0.2">
      <c r="D306">
        <f t="shared" si="12"/>
        <v>1913</v>
      </c>
      <c r="E306" s="568">
        <f t="shared" si="13"/>
        <v>96366408.299999982</v>
      </c>
    </row>
    <row r="307" spans="4:5" x14ac:dyDescent="0.2">
      <c r="D307">
        <f t="shared" si="12"/>
        <v>1914</v>
      </c>
      <c r="E307" s="568">
        <f t="shared" si="13"/>
        <v>97745712.399999976</v>
      </c>
    </row>
    <row r="308" spans="4:5" x14ac:dyDescent="0.2">
      <c r="D308">
        <f t="shared" si="12"/>
        <v>1915</v>
      </c>
      <c r="E308" s="568">
        <f t="shared" si="13"/>
        <v>99125016.49999997</v>
      </c>
    </row>
    <row r="309" spans="4:5" x14ac:dyDescent="0.2">
      <c r="D309">
        <f t="shared" si="12"/>
        <v>1916</v>
      </c>
      <c r="E309" s="568">
        <f t="shared" si="13"/>
        <v>100504320.59999996</v>
      </c>
    </row>
    <row r="310" spans="4:5" x14ac:dyDescent="0.2">
      <c r="D310">
        <f t="shared" si="12"/>
        <v>1917</v>
      </c>
      <c r="E310" s="568">
        <f t="shared" si="13"/>
        <v>101883624.69999996</v>
      </c>
    </row>
    <row r="311" spans="4:5" x14ac:dyDescent="0.2">
      <c r="D311">
        <f t="shared" si="12"/>
        <v>1918</v>
      </c>
      <c r="E311" s="568">
        <f t="shared" si="13"/>
        <v>103262928.79999995</v>
      </c>
    </row>
    <row r="312" spans="4:5" x14ac:dyDescent="0.2">
      <c r="D312">
        <f t="shared" si="12"/>
        <v>1919</v>
      </c>
      <c r="E312" s="568">
        <f t="shared" si="13"/>
        <v>104642232.89999995</v>
      </c>
    </row>
    <row r="313" spans="4:5" x14ac:dyDescent="0.2">
      <c r="D313">
        <f t="shared" si="12"/>
        <v>1920</v>
      </c>
      <c r="E313" s="568">
        <f t="shared" si="13"/>
        <v>106021537</v>
      </c>
    </row>
    <row r="314" spans="4:5" x14ac:dyDescent="0.2">
      <c r="D314">
        <f t="shared" si="12"/>
        <v>1921</v>
      </c>
      <c r="E314" s="568">
        <f t="shared" si="13"/>
        <v>107739645.7</v>
      </c>
    </row>
    <row r="315" spans="4:5" x14ac:dyDescent="0.2">
      <c r="D315">
        <f t="shared" si="12"/>
        <v>1922</v>
      </c>
      <c r="E315" s="568">
        <f t="shared" si="13"/>
        <v>109457754.40000001</v>
      </c>
    </row>
    <row r="316" spans="4:5" x14ac:dyDescent="0.2">
      <c r="D316">
        <f t="shared" si="12"/>
        <v>1923</v>
      </c>
      <c r="E316" s="568">
        <f t="shared" si="13"/>
        <v>111175863.10000001</v>
      </c>
    </row>
    <row r="317" spans="4:5" x14ac:dyDescent="0.2">
      <c r="D317">
        <f t="shared" si="12"/>
        <v>1924</v>
      </c>
      <c r="E317" s="568">
        <f t="shared" si="13"/>
        <v>112893971.80000001</v>
      </c>
    </row>
    <row r="318" spans="4:5" x14ac:dyDescent="0.2">
      <c r="D318">
        <f t="shared" si="12"/>
        <v>1925</v>
      </c>
      <c r="E318" s="568">
        <f t="shared" si="13"/>
        <v>114612080.50000001</v>
      </c>
    </row>
    <row r="319" spans="4:5" x14ac:dyDescent="0.2">
      <c r="D319">
        <f t="shared" si="12"/>
        <v>1926</v>
      </c>
      <c r="E319" s="568">
        <f t="shared" si="13"/>
        <v>116330189.20000002</v>
      </c>
    </row>
    <row r="320" spans="4:5" x14ac:dyDescent="0.2">
      <c r="D320">
        <f t="shared" si="12"/>
        <v>1927</v>
      </c>
      <c r="E320" s="568">
        <f t="shared" si="13"/>
        <v>118048297.90000002</v>
      </c>
    </row>
    <row r="321" spans="4:5" x14ac:dyDescent="0.2">
      <c r="D321">
        <f t="shared" si="12"/>
        <v>1928</v>
      </c>
      <c r="E321" s="568">
        <f t="shared" si="13"/>
        <v>119766406.60000002</v>
      </c>
    </row>
    <row r="322" spans="4:5" x14ac:dyDescent="0.2">
      <c r="D322">
        <f t="shared" si="12"/>
        <v>1929</v>
      </c>
      <c r="E322" s="568">
        <f t="shared" si="13"/>
        <v>121484515.30000003</v>
      </c>
    </row>
    <row r="323" spans="4:5" x14ac:dyDescent="0.2">
      <c r="D323">
        <f t="shared" si="12"/>
        <v>1930</v>
      </c>
      <c r="E323" s="568">
        <f t="shared" si="13"/>
        <v>123202624</v>
      </c>
    </row>
    <row r="324" spans="4:5" x14ac:dyDescent="0.2">
      <c r="D324">
        <f t="shared" si="12"/>
        <v>1931</v>
      </c>
      <c r="E324" s="568">
        <f t="shared" si="13"/>
        <v>124098818.5</v>
      </c>
    </row>
    <row r="325" spans="4:5" x14ac:dyDescent="0.2">
      <c r="D325">
        <f t="shared" si="12"/>
        <v>1932</v>
      </c>
      <c r="E325" s="568">
        <f t="shared" si="13"/>
        <v>124995013</v>
      </c>
    </row>
    <row r="326" spans="4:5" x14ac:dyDescent="0.2">
      <c r="D326">
        <f t="shared" si="12"/>
        <v>1933</v>
      </c>
      <c r="E326" s="568">
        <f t="shared" si="13"/>
        <v>125891207.5</v>
      </c>
    </row>
    <row r="327" spans="4:5" x14ac:dyDescent="0.2">
      <c r="D327">
        <f t="shared" si="12"/>
        <v>1934</v>
      </c>
      <c r="E327" s="568">
        <f t="shared" si="13"/>
        <v>126787402</v>
      </c>
    </row>
    <row r="328" spans="4:5" x14ac:dyDescent="0.2">
      <c r="D328">
        <f t="shared" si="12"/>
        <v>1935</v>
      </c>
      <c r="E328" s="568">
        <f t="shared" si="13"/>
        <v>127683596.5</v>
      </c>
    </row>
    <row r="329" spans="4:5" x14ac:dyDescent="0.2">
      <c r="D329">
        <f t="shared" si="12"/>
        <v>1936</v>
      </c>
      <c r="E329" s="568">
        <f t="shared" si="13"/>
        <v>128579791</v>
      </c>
    </row>
    <row r="330" spans="4:5" x14ac:dyDescent="0.2">
      <c r="D330">
        <f t="shared" si="12"/>
        <v>1937</v>
      </c>
      <c r="E330" s="568">
        <f t="shared" si="13"/>
        <v>129475985.5</v>
      </c>
    </row>
    <row r="331" spans="4:5" x14ac:dyDescent="0.2">
      <c r="D331">
        <f t="shared" si="12"/>
        <v>1938</v>
      </c>
      <c r="E331" s="568">
        <f t="shared" si="13"/>
        <v>130372180</v>
      </c>
    </row>
    <row r="332" spans="4:5" x14ac:dyDescent="0.2">
      <c r="D332">
        <f t="shared" si="12"/>
        <v>1939</v>
      </c>
      <c r="E332" s="568">
        <f t="shared" si="13"/>
        <v>131268374.5</v>
      </c>
    </row>
    <row r="333" spans="4:5" x14ac:dyDescent="0.2">
      <c r="D333">
        <f t="shared" si="12"/>
        <v>1940</v>
      </c>
      <c r="E333" s="568">
        <f t="shared" si="13"/>
        <v>132164569</v>
      </c>
    </row>
    <row r="334" spans="4:5" x14ac:dyDescent="0.2">
      <c r="D334">
        <f t="shared" si="12"/>
        <v>1941</v>
      </c>
      <c r="E334" s="568">
        <f t="shared" si="13"/>
        <v>134080691.90000001</v>
      </c>
    </row>
    <row r="335" spans="4:5" x14ac:dyDescent="0.2">
      <c r="D335">
        <f t="shared" si="12"/>
        <v>1942</v>
      </c>
      <c r="E335" s="568">
        <f t="shared" si="13"/>
        <v>135996814.80000001</v>
      </c>
    </row>
    <row r="336" spans="4:5" x14ac:dyDescent="0.2">
      <c r="D336">
        <f t="shared" si="12"/>
        <v>1943</v>
      </c>
      <c r="E336" s="568">
        <f t="shared" si="13"/>
        <v>137912937.70000002</v>
      </c>
    </row>
    <row r="337" spans="4:5" x14ac:dyDescent="0.2">
      <c r="D337">
        <f t="shared" si="12"/>
        <v>1944</v>
      </c>
      <c r="E337" s="568">
        <f t="shared" si="13"/>
        <v>139829060.60000002</v>
      </c>
    </row>
    <row r="338" spans="4:5" x14ac:dyDescent="0.2">
      <c r="D338">
        <f t="shared" si="12"/>
        <v>1945</v>
      </c>
      <c r="E338" s="568">
        <f t="shared" si="13"/>
        <v>141745183.50000003</v>
      </c>
    </row>
    <row r="339" spans="4:5" x14ac:dyDescent="0.2">
      <c r="D339">
        <f t="shared" si="12"/>
        <v>1946</v>
      </c>
      <c r="E339" s="568">
        <f t="shared" si="13"/>
        <v>143661306.40000004</v>
      </c>
    </row>
    <row r="340" spans="4:5" x14ac:dyDescent="0.2">
      <c r="D340">
        <f t="shared" si="12"/>
        <v>1947</v>
      </c>
      <c r="E340" s="568">
        <f t="shared" si="13"/>
        <v>145577429.30000004</v>
      </c>
    </row>
    <row r="341" spans="4:5" x14ac:dyDescent="0.2">
      <c r="D341">
        <f t="shared" si="12"/>
        <v>1948</v>
      </c>
      <c r="E341" s="568">
        <f t="shared" si="13"/>
        <v>147493552.20000005</v>
      </c>
    </row>
    <row r="342" spans="4:5" x14ac:dyDescent="0.2">
      <c r="D342">
        <f t="shared" si="12"/>
        <v>1949</v>
      </c>
      <c r="E342" s="568">
        <f t="shared" si="13"/>
        <v>149409675.10000005</v>
      </c>
    </row>
    <row r="343" spans="4:5" x14ac:dyDescent="0.2">
      <c r="D343">
        <f t="shared" si="12"/>
        <v>1950</v>
      </c>
      <c r="E343" s="568">
        <f t="shared" si="13"/>
        <v>151325798</v>
      </c>
    </row>
    <row r="344" spans="4:5" x14ac:dyDescent="0.2">
      <c r="D344">
        <f t="shared" si="12"/>
        <v>1951</v>
      </c>
      <c r="E344" s="568">
        <f t="shared" si="13"/>
        <v>154125535.69999999</v>
      </c>
    </row>
    <row r="345" spans="4:5" x14ac:dyDescent="0.2">
      <c r="D345">
        <f t="shared" si="12"/>
        <v>1952</v>
      </c>
      <c r="E345" s="568">
        <f t="shared" si="13"/>
        <v>156925273.39999998</v>
      </c>
    </row>
    <row r="346" spans="4:5" x14ac:dyDescent="0.2">
      <c r="D346">
        <f t="shared" ref="D346:D409" si="14">D345+1</f>
        <v>1953</v>
      </c>
      <c r="E346" s="568">
        <f t="shared" ref="E346:E409" si="15">IF(D346=FLOOR(D346,10),VLOOKUP(D346,A:B,2,0),E345+(VLOOKUP(FLOOR(D346,10)+10,A:B,2,0)-VLOOKUP(FLOOR(D346,10),A:B,2,0))/10)</f>
        <v>159725011.09999996</v>
      </c>
    </row>
    <row r="347" spans="4:5" x14ac:dyDescent="0.2">
      <c r="D347">
        <f t="shared" si="14"/>
        <v>1954</v>
      </c>
      <c r="E347" s="568">
        <f t="shared" si="15"/>
        <v>162524748.79999995</v>
      </c>
    </row>
    <row r="348" spans="4:5" x14ac:dyDescent="0.2">
      <c r="D348">
        <f t="shared" si="14"/>
        <v>1955</v>
      </c>
      <c r="E348" s="568">
        <f t="shared" si="15"/>
        <v>165324486.49999994</v>
      </c>
    </row>
    <row r="349" spans="4:5" x14ac:dyDescent="0.2">
      <c r="D349">
        <f t="shared" si="14"/>
        <v>1956</v>
      </c>
      <c r="E349" s="568">
        <f t="shared" si="15"/>
        <v>168124224.19999993</v>
      </c>
    </row>
    <row r="350" spans="4:5" x14ac:dyDescent="0.2">
      <c r="D350">
        <f t="shared" si="14"/>
        <v>1957</v>
      </c>
      <c r="E350" s="568">
        <f t="shared" si="15"/>
        <v>170923961.89999992</v>
      </c>
    </row>
    <row r="351" spans="4:5" x14ac:dyDescent="0.2">
      <c r="D351">
        <f t="shared" si="14"/>
        <v>1958</v>
      </c>
      <c r="E351" s="568">
        <f t="shared" si="15"/>
        <v>173723699.5999999</v>
      </c>
    </row>
    <row r="352" spans="4:5" x14ac:dyDescent="0.2">
      <c r="D352">
        <f t="shared" si="14"/>
        <v>1959</v>
      </c>
      <c r="E352" s="568">
        <f t="shared" si="15"/>
        <v>176523437.29999989</v>
      </c>
    </row>
    <row r="353" spans="4:5" x14ac:dyDescent="0.2">
      <c r="D353">
        <f t="shared" si="14"/>
        <v>1960</v>
      </c>
      <c r="E353" s="568">
        <f t="shared" si="15"/>
        <v>179323175</v>
      </c>
    </row>
    <row r="354" spans="4:5" x14ac:dyDescent="0.2">
      <c r="D354">
        <f t="shared" si="14"/>
        <v>1961</v>
      </c>
      <c r="E354" s="568">
        <f t="shared" si="15"/>
        <v>181712050.09999999</v>
      </c>
    </row>
    <row r="355" spans="4:5" x14ac:dyDescent="0.2">
      <c r="D355">
        <f t="shared" si="14"/>
        <v>1962</v>
      </c>
      <c r="E355" s="568">
        <f t="shared" si="15"/>
        <v>184100925.19999999</v>
      </c>
    </row>
    <row r="356" spans="4:5" x14ac:dyDescent="0.2">
      <c r="D356">
        <f t="shared" si="14"/>
        <v>1963</v>
      </c>
      <c r="E356" s="568">
        <f t="shared" si="15"/>
        <v>186489800.29999998</v>
      </c>
    </row>
    <row r="357" spans="4:5" x14ac:dyDescent="0.2">
      <c r="D357">
        <f t="shared" si="14"/>
        <v>1964</v>
      </c>
      <c r="E357" s="568">
        <f t="shared" si="15"/>
        <v>188878675.39999998</v>
      </c>
    </row>
    <row r="358" spans="4:5" x14ac:dyDescent="0.2">
      <c r="D358">
        <f t="shared" si="14"/>
        <v>1965</v>
      </c>
      <c r="E358" s="568">
        <f t="shared" si="15"/>
        <v>191267550.49999997</v>
      </c>
    </row>
    <row r="359" spans="4:5" x14ac:dyDescent="0.2">
      <c r="D359">
        <f t="shared" si="14"/>
        <v>1966</v>
      </c>
      <c r="E359" s="568">
        <f t="shared" si="15"/>
        <v>193656425.59999996</v>
      </c>
    </row>
    <row r="360" spans="4:5" x14ac:dyDescent="0.2">
      <c r="D360">
        <f t="shared" si="14"/>
        <v>1967</v>
      </c>
      <c r="E360" s="568">
        <f t="shared" si="15"/>
        <v>196045300.69999996</v>
      </c>
    </row>
    <row r="361" spans="4:5" x14ac:dyDescent="0.2">
      <c r="D361">
        <f t="shared" si="14"/>
        <v>1968</v>
      </c>
      <c r="E361" s="568">
        <f t="shared" si="15"/>
        <v>198434175.79999995</v>
      </c>
    </row>
    <row r="362" spans="4:5" x14ac:dyDescent="0.2">
      <c r="D362">
        <f t="shared" si="14"/>
        <v>1969</v>
      </c>
      <c r="E362" s="568">
        <f t="shared" si="15"/>
        <v>200823050.89999995</v>
      </c>
    </row>
    <row r="363" spans="4:5" x14ac:dyDescent="0.2">
      <c r="D363">
        <f t="shared" si="14"/>
        <v>1970</v>
      </c>
      <c r="E363" s="568">
        <f t="shared" si="15"/>
        <v>203211926</v>
      </c>
    </row>
    <row r="364" spans="4:5" x14ac:dyDescent="0.2">
      <c r="D364">
        <f t="shared" si="14"/>
        <v>1971</v>
      </c>
      <c r="E364" s="568">
        <f t="shared" si="15"/>
        <v>205545313.90000001</v>
      </c>
    </row>
    <row r="365" spans="4:5" x14ac:dyDescent="0.2">
      <c r="D365">
        <f t="shared" si="14"/>
        <v>1972</v>
      </c>
      <c r="E365" s="568">
        <f t="shared" si="15"/>
        <v>207878701.80000001</v>
      </c>
    </row>
    <row r="366" spans="4:5" x14ac:dyDescent="0.2">
      <c r="D366">
        <f t="shared" si="14"/>
        <v>1973</v>
      </c>
      <c r="E366" s="568">
        <f t="shared" si="15"/>
        <v>210212089.70000002</v>
      </c>
    </row>
    <row r="367" spans="4:5" x14ac:dyDescent="0.2">
      <c r="D367">
        <f t="shared" si="14"/>
        <v>1974</v>
      </c>
      <c r="E367" s="568">
        <f t="shared" si="15"/>
        <v>212545477.60000002</v>
      </c>
    </row>
    <row r="368" spans="4:5" x14ac:dyDescent="0.2">
      <c r="D368">
        <f t="shared" si="14"/>
        <v>1975</v>
      </c>
      <c r="E368" s="568">
        <f t="shared" si="15"/>
        <v>214878865.50000003</v>
      </c>
    </row>
    <row r="369" spans="4:5" x14ac:dyDescent="0.2">
      <c r="D369">
        <f t="shared" si="14"/>
        <v>1976</v>
      </c>
      <c r="E369" s="568">
        <f t="shared" si="15"/>
        <v>217212253.40000004</v>
      </c>
    </row>
    <row r="370" spans="4:5" x14ac:dyDescent="0.2">
      <c r="D370">
        <f t="shared" si="14"/>
        <v>1977</v>
      </c>
      <c r="E370" s="568">
        <f t="shared" si="15"/>
        <v>219545641.30000004</v>
      </c>
    </row>
    <row r="371" spans="4:5" x14ac:dyDescent="0.2">
      <c r="D371">
        <f t="shared" si="14"/>
        <v>1978</v>
      </c>
      <c r="E371" s="568">
        <f t="shared" si="15"/>
        <v>221879029.20000005</v>
      </c>
    </row>
    <row r="372" spans="4:5" x14ac:dyDescent="0.2">
      <c r="D372">
        <f t="shared" si="14"/>
        <v>1979</v>
      </c>
      <c r="E372" s="568">
        <f t="shared" si="15"/>
        <v>224212417.10000005</v>
      </c>
    </row>
    <row r="373" spans="4:5" x14ac:dyDescent="0.2">
      <c r="D373">
        <f t="shared" si="14"/>
        <v>1980</v>
      </c>
      <c r="E373" s="568">
        <f t="shared" si="15"/>
        <v>226545805</v>
      </c>
    </row>
    <row r="374" spans="4:5" x14ac:dyDescent="0.2">
      <c r="D374">
        <f t="shared" si="14"/>
        <v>1981</v>
      </c>
      <c r="E374" s="568">
        <f t="shared" si="15"/>
        <v>228762211.80000001</v>
      </c>
    </row>
    <row r="375" spans="4:5" x14ac:dyDescent="0.2">
      <c r="D375">
        <f t="shared" si="14"/>
        <v>1982</v>
      </c>
      <c r="E375" s="568">
        <f t="shared" si="15"/>
        <v>230978618.60000002</v>
      </c>
    </row>
    <row r="376" spans="4:5" x14ac:dyDescent="0.2">
      <c r="D376">
        <f t="shared" si="14"/>
        <v>1983</v>
      </c>
      <c r="E376" s="568">
        <f t="shared" si="15"/>
        <v>233195025.40000004</v>
      </c>
    </row>
    <row r="377" spans="4:5" x14ac:dyDescent="0.2">
      <c r="D377">
        <f t="shared" si="14"/>
        <v>1984</v>
      </c>
      <c r="E377" s="568">
        <f t="shared" si="15"/>
        <v>235411432.20000005</v>
      </c>
    </row>
    <row r="378" spans="4:5" x14ac:dyDescent="0.2">
      <c r="D378">
        <f t="shared" si="14"/>
        <v>1985</v>
      </c>
      <c r="E378" s="568">
        <f t="shared" si="15"/>
        <v>237627839.00000006</v>
      </c>
    </row>
    <row r="379" spans="4:5" x14ac:dyDescent="0.2">
      <c r="D379">
        <f t="shared" si="14"/>
        <v>1986</v>
      </c>
      <c r="E379" s="568">
        <f t="shared" si="15"/>
        <v>239844245.80000007</v>
      </c>
    </row>
    <row r="380" spans="4:5" x14ac:dyDescent="0.2">
      <c r="D380">
        <f t="shared" si="14"/>
        <v>1987</v>
      </c>
      <c r="E380" s="568">
        <f t="shared" si="15"/>
        <v>242060652.60000008</v>
      </c>
    </row>
    <row r="381" spans="4:5" x14ac:dyDescent="0.2">
      <c r="D381">
        <f t="shared" si="14"/>
        <v>1988</v>
      </c>
      <c r="E381" s="568">
        <f t="shared" si="15"/>
        <v>244277059.4000001</v>
      </c>
    </row>
    <row r="382" spans="4:5" x14ac:dyDescent="0.2">
      <c r="D382">
        <f t="shared" si="14"/>
        <v>1989</v>
      </c>
      <c r="E382" s="568">
        <f t="shared" si="15"/>
        <v>246493466.20000011</v>
      </c>
    </row>
    <row r="383" spans="4:5" x14ac:dyDescent="0.2">
      <c r="D383">
        <f t="shared" si="14"/>
        <v>1990</v>
      </c>
      <c r="E383" s="568">
        <f t="shared" si="15"/>
        <v>248709873</v>
      </c>
    </row>
    <row r="384" spans="4:5" x14ac:dyDescent="0.2">
      <c r="D384">
        <f t="shared" si="14"/>
        <v>1991</v>
      </c>
      <c r="E384" s="568">
        <f t="shared" si="15"/>
        <v>251981076.30000001</v>
      </c>
    </row>
    <row r="385" spans="4:5" x14ac:dyDescent="0.2">
      <c r="D385">
        <f t="shared" si="14"/>
        <v>1992</v>
      </c>
      <c r="E385" s="568">
        <f t="shared" si="15"/>
        <v>255252279.60000002</v>
      </c>
    </row>
    <row r="386" spans="4:5" x14ac:dyDescent="0.2">
      <c r="D386">
        <f t="shared" si="14"/>
        <v>1993</v>
      </c>
      <c r="E386" s="568">
        <f t="shared" si="15"/>
        <v>258523482.90000004</v>
      </c>
    </row>
    <row r="387" spans="4:5" x14ac:dyDescent="0.2">
      <c r="D387">
        <f t="shared" si="14"/>
        <v>1994</v>
      </c>
      <c r="E387" s="568">
        <f t="shared" si="15"/>
        <v>261794686.20000005</v>
      </c>
    </row>
    <row r="388" spans="4:5" x14ac:dyDescent="0.2">
      <c r="D388">
        <f t="shared" si="14"/>
        <v>1995</v>
      </c>
      <c r="E388" s="568">
        <f t="shared" si="15"/>
        <v>265065889.50000006</v>
      </c>
    </row>
    <row r="389" spans="4:5" x14ac:dyDescent="0.2">
      <c r="D389">
        <f t="shared" si="14"/>
        <v>1996</v>
      </c>
      <c r="E389" s="568">
        <f t="shared" si="15"/>
        <v>268337092.80000007</v>
      </c>
    </row>
    <row r="390" spans="4:5" x14ac:dyDescent="0.2">
      <c r="D390">
        <f t="shared" si="14"/>
        <v>1997</v>
      </c>
      <c r="E390" s="568">
        <f t="shared" si="15"/>
        <v>271608296.10000008</v>
      </c>
    </row>
    <row r="391" spans="4:5" x14ac:dyDescent="0.2">
      <c r="D391">
        <f t="shared" si="14"/>
        <v>1998</v>
      </c>
      <c r="E391" s="568">
        <f t="shared" si="15"/>
        <v>274879499.4000001</v>
      </c>
    </row>
    <row r="392" spans="4:5" x14ac:dyDescent="0.2">
      <c r="D392">
        <f t="shared" si="14"/>
        <v>1999</v>
      </c>
      <c r="E392" s="568">
        <f t="shared" si="15"/>
        <v>278150702.70000011</v>
      </c>
    </row>
    <row r="393" spans="4:5" x14ac:dyDescent="0.2">
      <c r="D393">
        <f t="shared" si="14"/>
        <v>2000</v>
      </c>
      <c r="E393" s="568">
        <f t="shared" si="15"/>
        <v>281421906</v>
      </c>
    </row>
    <row r="394" spans="4:5" x14ac:dyDescent="0.2">
      <c r="D394">
        <f t="shared" si="14"/>
        <v>2001</v>
      </c>
      <c r="E394" s="568">
        <f t="shared" si="15"/>
        <v>284154269.19999999</v>
      </c>
    </row>
    <row r="395" spans="4:5" x14ac:dyDescent="0.2">
      <c r="D395">
        <f t="shared" si="14"/>
        <v>2002</v>
      </c>
      <c r="E395" s="568">
        <f t="shared" si="15"/>
        <v>286886632.39999998</v>
      </c>
    </row>
    <row r="396" spans="4:5" x14ac:dyDescent="0.2">
      <c r="D396">
        <f t="shared" si="14"/>
        <v>2003</v>
      </c>
      <c r="E396" s="568">
        <f t="shared" si="15"/>
        <v>289618995.59999996</v>
      </c>
    </row>
    <row r="397" spans="4:5" x14ac:dyDescent="0.2">
      <c r="D397">
        <f t="shared" si="14"/>
        <v>2004</v>
      </c>
      <c r="E397" s="568">
        <f t="shared" si="15"/>
        <v>292351358.79999995</v>
      </c>
    </row>
    <row r="398" spans="4:5" x14ac:dyDescent="0.2">
      <c r="D398">
        <f t="shared" si="14"/>
        <v>2005</v>
      </c>
      <c r="E398" s="568">
        <f t="shared" si="15"/>
        <v>295083721.99999994</v>
      </c>
    </row>
    <row r="399" spans="4:5" x14ac:dyDescent="0.2">
      <c r="D399">
        <f t="shared" si="14"/>
        <v>2006</v>
      </c>
      <c r="E399" s="568">
        <f t="shared" si="15"/>
        <v>297816085.19999993</v>
      </c>
    </row>
    <row r="400" spans="4:5" x14ac:dyDescent="0.2">
      <c r="D400">
        <f t="shared" si="14"/>
        <v>2007</v>
      </c>
      <c r="E400" s="568">
        <f t="shared" si="15"/>
        <v>300548448.39999992</v>
      </c>
    </row>
    <row r="401" spans="4:5" x14ac:dyDescent="0.2">
      <c r="D401">
        <f t="shared" si="14"/>
        <v>2008</v>
      </c>
      <c r="E401" s="568">
        <f t="shared" si="15"/>
        <v>303280811.5999999</v>
      </c>
    </row>
    <row r="402" spans="4:5" x14ac:dyDescent="0.2">
      <c r="D402">
        <f t="shared" si="14"/>
        <v>2009</v>
      </c>
      <c r="E402" s="568">
        <f t="shared" si="15"/>
        <v>306013174.79999989</v>
      </c>
    </row>
    <row r="403" spans="4:5" x14ac:dyDescent="0.2">
      <c r="D403">
        <f t="shared" si="14"/>
        <v>2010</v>
      </c>
      <c r="E403" s="568">
        <f t="shared" si="15"/>
        <v>308745538</v>
      </c>
    </row>
    <row r="404" spans="4:5" x14ac:dyDescent="0.2">
      <c r="D404">
        <f t="shared" si="14"/>
        <v>2011</v>
      </c>
      <c r="E404" s="568">
        <v>311580010</v>
      </c>
    </row>
    <row r="405" spans="4:5" x14ac:dyDescent="0.2">
      <c r="D405">
        <f t="shared" si="14"/>
        <v>2012</v>
      </c>
      <c r="E405" s="568">
        <v>313874110</v>
      </c>
    </row>
    <row r="406" spans="4:5" x14ac:dyDescent="0.2">
      <c r="D406">
        <f t="shared" si="14"/>
        <v>2013</v>
      </c>
      <c r="E406" s="568">
        <v>316057730</v>
      </c>
    </row>
    <row r="407" spans="4:5" x14ac:dyDescent="0.2">
      <c r="D407">
        <f t="shared" si="14"/>
        <v>2014</v>
      </c>
      <c r="E407" s="568">
        <v>318386420</v>
      </c>
    </row>
    <row r="408" spans="4:5" x14ac:dyDescent="0.2">
      <c r="D408">
        <f t="shared" si="14"/>
        <v>2015</v>
      </c>
      <c r="E408" s="568">
        <v>320742670</v>
      </c>
    </row>
    <row r="409" spans="4:5" x14ac:dyDescent="0.2">
      <c r="D409">
        <f t="shared" si="14"/>
        <v>2016</v>
      </c>
      <c r="E409" s="568">
        <v>323071340</v>
      </c>
    </row>
    <row r="410" spans="4:5" x14ac:dyDescent="0.2">
      <c r="D410">
        <f t="shared" ref="D410:D473" si="16">D409+1</f>
        <v>2017</v>
      </c>
      <c r="E410" s="568">
        <v>325147120</v>
      </c>
    </row>
    <row r="411" spans="4:5" x14ac:dyDescent="0.2">
      <c r="D411">
        <f t="shared" si="16"/>
        <v>2018</v>
      </c>
      <c r="E411" s="568">
        <v>327167430</v>
      </c>
    </row>
    <row r="412" spans="4:5" x14ac:dyDescent="0.2">
      <c r="D412">
        <f t="shared" si="16"/>
        <v>2019</v>
      </c>
      <c r="E412" s="568" t="e">
        <f t="shared" ref="E410:E473" si="17">IF(D412=FLOOR(D412,10),VLOOKUP(D412,A:B,2,0),E411+(VLOOKUP(FLOOR(D412,10)+10,A:B,2,0)-VLOOKUP(FLOOR(D412,10),A:B,2,0))/10)</f>
        <v>#N/A</v>
      </c>
    </row>
    <row r="413" spans="4:5" x14ac:dyDescent="0.2">
      <c r="D413">
        <f t="shared" si="16"/>
        <v>2020</v>
      </c>
      <c r="E413" s="568" t="e">
        <f t="shared" si="17"/>
        <v>#N/A</v>
      </c>
    </row>
    <row r="414" spans="4:5" x14ac:dyDescent="0.2">
      <c r="D414">
        <f t="shared" si="16"/>
        <v>2021</v>
      </c>
      <c r="E414" s="568" t="e">
        <f t="shared" si="17"/>
        <v>#N/A</v>
      </c>
    </row>
    <row r="415" spans="4:5" x14ac:dyDescent="0.2">
      <c r="D415">
        <f t="shared" si="16"/>
        <v>2022</v>
      </c>
      <c r="E415" s="568" t="e">
        <f t="shared" si="17"/>
        <v>#N/A</v>
      </c>
    </row>
    <row r="416" spans="4:5" x14ac:dyDescent="0.2">
      <c r="D416">
        <f t="shared" si="16"/>
        <v>2023</v>
      </c>
      <c r="E416" s="568" t="e">
        <f t="shared" si="17"/>
        <v>#N/A</v>
      </c>
    </row>
    <row r="417" spans="4:5" x14ac:dyDescent="0.2">
      <c r="D417">
        <f t="shared" si="16"/>
        <v>2024</v>
      </c>
      <c r="E417" s="568" t="e">
        <f t="shared" si="17"/>
        <v>#N/A</v>
      </c>
    </row>
    <row r="418" spans="4:5" x14ac:dyDescent="0.2">
      <c r="D418">
        <f t="shared" si="16"/>
        <v>2025</v>
      </c>
      <c r="E418" s="568" t="e">
        <f t="shared" si="17"/>
        <v>#N/A</v>
      </c>
    </row>
    <row r="419" spans="4:5" x14ac:dyDescent="0.2">
      <c r="D419">
        <f t="shared" si="16"/>
        <v>2026</v>
      </c>
      <c r="E419" s="568" t="e">
        <f t="shared" si="17"/>
        <v>#N/A</v>
      </c>
    </row>
    <row r="420" spans="4:5" x14ac:dyDescent="0.2">
      <c r="D420">
        <f t="shared" si="16"/>
        <v>2027</v>
      </c>
      <c r="E420" s="568" t="e">
        <f t="shared" si="17"/>
        <v>#N/A</v>
      </c>
    </row>
    <row r="421" spans="4:5" x14ac:dyDescent="0.2">
      <c r="D421">
        <f t="shared" si="16"/>
        <v>2028</v>
      </c>
      <c r="E421" s="568" t="e">
        <f t="shared" si="17"/>
        <v>#N/A</v>
      </c>
    </row>
    <row r="422" spans="4:5" x14ac:dyDescent="0.2">
      <c r="D422">
        <f t="shared" si="16"/>
        <v>2029</v>
      </c>
      <c r="E422" s="568" t="e">
        <f t="shared" si="17"/>
        <v>#N/A</v>
      </c>
    </row>
    <row r="423" spans="4:5" x14ac:dyDescent="0.2">
      <c r="D423">
        <f t="shared" si="16"/>
        <v>2030</v>
      </c>
      <c r="E423" s="568" t="e">
        <f t="shared" si="17"/>
        <v>#N/A</v>
      </c>
    </row>
    <row r="424" spans="4:5" x14ac:dyDescent="0.2">
      <c r="D424">
        <f t="shared" si="16"/>
        <v>2031</v>
      </c>
      <c r="E424" s="568" t="e">
        <f t="shared" si="17"/>
        <v>#N/A</v>
      </c>
    </row>
    <row r="425" spans="4:5" x14ac:dyDescent="0.2">
      <c r="D425">
        <f t="shared" si="16"/>
        <v>2032</v>
      </c>
      <c r="E425" s="568" t="e">
        <f t="shared" si="17"/>
        <v>#N/A</v>
      </c>
    </row>
    <row r="426" spans="4:5" x14ac:dyDescent="0.2">
      <c r="D426">
        <f t="shared" si="16"/>
        <v>2033</v>
      </c>
      <c r="E426" s="568" t="e">
        <f t="shared" si="17"/>
        <v>#N/A</v>
      </c>
    </row>
    <row r="427" spans="4:5" x14ac:dyDescent="0.2">
      <c r="D427">
        <f t="shared" si="16"/>
        <v>2034</v>
      </c>
      <c r="E427" s="568" t="e">
        <f t="shared" si="17"/>
        <v>#N/A</v>
      </c>
    </row>
    <row r="428" spans="4:5" x14ac:dyDescent="0.2">
      <c r="D428">
        <f t="shared" si="16"/>
        <v>2035</v>
      </c>
      <c r="E428" s="568" t="e">
        <f t="shared" si="17"/>
        <v>#N/A</v>
      </c>
    </row>
    <row r="429" spans="4:5" x14ac:dyDescent="0.2">
      <c r="D429">
        <f t="shared" si="16"/>
        <v>2036</v>
      </c>
      <c r="E429" s="568" t="e">
        <f t="shared" si="17"/>
        <v>#N/A</v>
      </c>
    </row>
    <row r="430" spans="4:5" x14ac:dyDescent="0.2">
      <c r="D430">
        <f t="shared" si="16"/>
        <v>2037</v>
      </c>
      <c r="E430" s="568" t="e">
        <f t="shared" si="17"/>
        <v>#N/A</v>
      </c>
    </row>
    <row r="431" spans="4:5" x14ac:dyDescent="0.2">
      <c r="D431">
        <f t="shared" si="16"/>
        <v>2038</v>
      </c>
      <c r="E431" s="568" t="e">
        <f t="shared" si="17"/>
        <v>#N/A</v>
      </c>
    </row>
    <row r="432" spans="4:5" x14ac:dyDescent="0.2">
      <c r="D432">
        <f t="shared" si="16"/>
        <v>2039</v>
      </c>
      <c r="E432" s="568" t="e">
        <f t="shared" si="17"/>
        <v>#N/A</v>
      </c>
    </row>
    <row r="433" spans="4:5" x14ac:dyDescent="0.2">
      <c r="D433">
        <f t="shared" si="16"/>
        <v>2040</v>
      </c>
      <c r="E433" s="568" t="e">
        <f t="shared" si="17"/>
        <v>#N/A</v>
      </c>
    </row>
    <row r="434" spans="4:5" x14ac:dyDescent="0.2">
      <c r="D434">
        <f t="shared" si="16"/>
        <v>2041</v>
      </c>
      <c r="E434" s="568" t="e">
        <f t="shared" si="17"/>
        <v>#N/A</v>
      </c>
    </row>
    <row r="435" spans="4:5" x14ac:dyDescent="0.2">
      <c r="D435">
        <f t="shared" si="16"/>
        <v>2042</v>
      </c>
      <c r="E435" s="568" t="e">
        <f t="shared" si="17"/>
        <v>#N/A</v>
      </c>
    </row>
    <row r="436" spans="4:5" x14ac:dyDescent="0.2">
      <c r="D436">
        <f t="shared" si="16"/>
        <v>2043</v>
      </c>
      <c r="E436" s="568" t="e">
        <f t="shared" si="17"/>
        <v>#N/A</v>
      </c>
    </row>
    <row r="437" spans="4:5" x14ac:dyDescent="0.2">
      <c r="D437">
        <f t="shared" si="16"/>
        <v>2044</v>
      </c>
      <c r="E437" s="568" t="e">
        <f t="shared" si="17"/>
        <v>#N/A</v>
      </c>
    </row>
    <row r="438" spans="4:5" x14ac:dyDescent="0.2">
      <c r="D438">
        <f t="shared" si="16"/>
        <v>2045</v>
      </c>
      <c r="E438" s="568" t="e">
        <f t="shared" si="17"/>
        <v>#N/A</v>
      </c>
    </row>
    <row r="439" spans="4:5" x14ac:dyDescent="0.2">
      <c r="D439">
        <f t="shared" si="16"/>
        <v>2046</v>
      </c>
      <c r="E439" s="568" t="e">
        <f t="shared" si="17"/>
        <v>#N/A</v>
      </c>
    </row>
    <row r="440" spans="4:5" x14ac:dyDescent="0.2">
      <c r="D440">
        <f t="shared" si="16"/>
        <v>2047</v>
      </c>
      <c r="E440" s="568" t="e">
        <f t="shared" si="17"/>
        <v>#N/A</v>
      </c>
    </row>
    <row r="441" spans="4:5" x14ac:dyDescent="0.2">
      <c r="D441">
        <f t="shared" si="16"/>
        <v>2048</v>
      </c>
      <c r="E441" s="568" t="e">
        <f t="shared" si="17"/>
        <v>#N/A</v>
      </c>
    </row>
    <row r="442" spans="4:5" x14ac:dyDescent="0.2">
      <c r="D442">
        <f t="shared" si="16"/>
        <v>2049</v>
      </c>
      <c r="E442" s="568" t="e">
        <f t="shared" si="17"/>
        <v>#N/A</v>
      </c>
    </row>
    <row r="443" spans="4:5" x14ac:dyDescent="0.2">
      <c r="D443">
        <f t="shared" si="16"/>
        <v>2050</v>
      </c>
      <c r="E443" s="568" t="e">
        <f t="shared" si="17"/>
        <v>#N/A</v>
      </c>
    </row>
    <row r="444" spans="4:5" x14ac:dyDescent="0.2">
      <c r="D444">
        <f t="shared" si="16"/>
        <v>2051</v>
      </c>
      <c r="E444" s="568" t="e">
        <f t="shared" si="17"/>
        <v>#N/A</v>
      </c>
    </row>
    <row r="445" spans="4:5" x14ac:dyDescent="0.2">
      <c r="D445">
        <f t="shared" si="16"/>
        <v>2052</v>
      </c>
      <c r="E445" s="568" t="e">
        <f t="shared" si="17"/>
        <v>#N/A</v>
      </c>
    </row>
    <row r="446" spans="4:5" x14ac:dyDescent="0.2">
      <c r="D446">
        <f t="shared" si="16"/>
        <v>2053</v>
      </c>
      <c r="E446" s="568" t="e">
        <f t="shared" si="17"/>
        <v>#N/A</v>
      </c>
    </row>
    <row r="447" spans="4:5" x14ac:dyDescent="0.2">
      <c r="D447">
        <f t="shared" si="16"/>
        <v>2054</v>
      </c>
      <c r="E447" s="568" t="e">
        <f t="shared" si="17"/>
        <v>#N/A</v>
      </c>
    </row>
    <row r="448" spans="4:5" x14ac:dyDescent="0.2">
      <c r="D448">
        <f t="shared" si="16"/>
        <v>2055</v>
      </c>
      <c r="E448" s="568" t="e">
        <f t="shared" si="17"/>
        <v>#N/A</v>
      </c>
    </row>
    <row r="449" spans="4:5" x14ac:dyDescent="0.2">
      <c r="D449">
        <f t="shared" si="16"/>
        <v>2056</v>
      </c>
      <c r="E449" s="568" t="e">
        <f t="shared" si="17"/>
        <v>#N/A</v>
      </c>
    </row>
    <row r="450" spans="4:5" x14ac:dyDescent="0.2">
      <c r="D450">
        <f t="shared" si="16"/>
        <v>2057</v>
      </c>
      <c r="E450" s="568" t="e">
        <f t="shared" si="17"/>
        <v>#N/A</v>
      </c>
    </row>
    <row r="451" spans="4:5" x14ac:dyDescent="0.2">
      <c r="D451">
        <f t="shared" si="16"/>
        <v>2058</v>
      </c>
      <c r="E451" s="568" t="e">
        <f t="shared" si="17"/>
        <v>#N/A</v>
      </c>
    </row>
    <row r="452" spans="4:5" x14ac:dyDescent="0.2">
      <c r="D452">
        <f t="shared" si="16"/>
        <v>2059</v>
      </c>
      <c r="E452" s="568" t="e">
        <f t="shared" si="17"/>
        <v>#N/A</v>
      </c>
    </row>
    <row r="453" spans="4:5" x14ac:dyDescent="0.2">
      <c r="D453">
        <f t="shared" si="16"/>
        <v>2060</v>
      </c>
      <c r="E453" s="568" t="e">
        <f t="shared" si="17"/>
        <v>#N/A</v>
      </c>
    </row>
    <row r="454" spans="4:5" x14ac:dyDescent="0.2">
      <c r="D454">
        <f t="shared" si="16"/>
        <v>2061</v>
      </c>
      <c r="E454" s="568" t="e">
        <f t="shared" si="17"/>
        <v>#N/A</v>
      </c>
    </row>
    <row r="455" spans="4:5" x14ac:dyDescent="0.2">
      <c r="D455">
        <f t="shared" si="16"/>
        <v>2062</v>
      </c>
      <c r="E455" s="568" t="e">
        <f t="shared" si="17"/>
        <v>#N/A</v>
      </c>
    </row>
    <row r="456" spans="4:5" x14ac:dyDescent="0.2">
      <c r="D456">
        <f t="shared" si="16"/>
        <v>2063</v>
      </c>
      <c r="E456" s="568" t="e">
        <f t="shared" si="17"/>
        <v>#N/A</v>
      </c>
    </row>
    <row r="457" spans="4:5" x14ac:dyDescent="0.2">
      <c r="D457">
        <f t="shared" si="16"/>
        <v>2064</v>
      </c>
      <c r="E457" s="568" t="e">
        <f t="shared" si="17"/>
        <v>#N/A</v>
      </c>
    </row>
    <row r="458" spans="4:5" x14ac:dyDescent="0.2">
      <c r="D458">
        <f t="shared" si="16"/>
        <v>2065</v>
      </c>
      <c r="E458" s="568" t="e">
        <f t="shared" si="17"/>
        <v>#N/A</v>
      </c>
    </row>
    <row r="459" spans="4:5" x14ac:dyDescent="0.2">
      <c r="D459">
        <f t="shared" si="16"/>
        <v>2066</v>
      </c>
      <c r="E459" s="568" t="e">
        <f t="shared" si="17"/>
        <v>#N/A</v>
      </c>
    </row>
    <row r="460" spans="4:5" x14ac:dyDescent="0.2">
      <c r="D460">
        <f t="shared" si="16"/>
        <v>2067</v>
      </c>
      <c r="E460" s="568" t="e">
        <f t="shared" si="17"/>
        <v>#N/A</v>
      </c>
    </row>
    <row r="461" spans="4:5" x14ac:dyDescent="0.2">
      <c r="D461">
        <f t="shared" si="16"/>
        <v>2068</v>
      </c>
      <c r="E461" s="568" t="e">
        <f t="shared" si="17"/>
        <v>#N/A</v>
      </c>
    </row>
    <row r="462" spans="4:5" x14ac:dyDescent="0.2">
      <c r="D462">
        <f t="shared" si="16"/>
        <v>2069</v>
      </c>
      <c r="E462" s="568" t="e">
        <f t="shared" si="17"/>
        <v>#N/A</v>
      </c>
    </row>
    <row r="463" spans="4:5" x14ac:dyDescent="0.2">
      <c r="D463">
        <f t="shared" si="16"/>
        <v>2070</v>
      </c>
      <c r="E463" s="568" t="e">
        <f t="shared" si="17"/>
        <v>#N/A</v>
      </c>
    </row>
    <row r="464" spans="4:5" x14ac:dyDescent="0.2">
      <c r="D464">
        <f t="shared" si="16"/>
        <v>2071</v>
      </c>
      <c r="E464" s="568" t="e">
        <f t="shared" si="17"/>
        <v>#N/A</v>
      </c>
    </row>
    <row r="465" spans="4:5" x14ac:dyDescent="0.2">
      <c r="D465">
        <f t="shared" si="16"/>
        <v>2072</v>
      </c>
      <c r="E465" s="568" t="e">
        <f t="shared" si="17"/>
        <v>#N/A</v>
      </c>
    </row>
    <row r="466" spans="4:5" x14ac:dyDescent="0.2">
      <c r="D466">
        <f t="shared" si="16"/>
        <v>2073</v>
      </c>
      <c r="E466" s="568" t="e">
        <f t="shared" si="17"/>
        <v>#N/A</v>
      </c>
    </row>
    <row r="467" spans="4:5" x14ac:dyDescent="0.2">
      <c r="D467">
        <f t="shared" si="16"/>
        <v>2074</v>
      </c>
      <c r="E467" s="568" t="e">
        <f t="shared" si="17"/>
        <v>#N/A</v>
      </c>
    </row>
    <row r="468" spans="4:5" x14ac:dyDescent="0.2">
      <c r="D468">
        <f t="shared" si="16"/>
        <v>2075</v>
      </c>
      <c r="E468" s="568" t="e">
        <f t="shared" si="17"/>
        <v>#N/A</v>
      </c>
    </row>
    <row r="469" spans="4:5" x14ac:dyDescent="0.2">
      <c r="D469">
        <f t="shared" si="16"/>
        <v>2076</v>
      </c>
      <c r="E469" s="568" t="e">
        <f t="shared" si="17"/>
        <v>#N/A</v>
      </c>
    </row>
    <row r="470" spans="4:5" x14ac:dyDescent="0.2">
      <c r="D470">
        <f t="shared" si="16"/>
        <v>2077</v>
      </c>
      <c r="E470" s="568" t="e">
        <f t="shared" si="17"/>
        <v>#N/A</v>
      </c>
    </row>
    <row r="471" spans="4:5" x14ac:dyDescent="0.2">
      <c r="D471">
        <f t="shared" si="16"/>
        <v>2078</v>
      </c>
      <c r="E471" s="568" t="e">
        <f t="shared" si="17"/>
        <v>#N/A</v>
      </c>
    </row>
    <row r="472" spans="4:5" x14ac:dyDescent="0.2">
      <c r="D472">
        <f t="shared" si="16"/>
        <v>2079</v>
      </c>
      <c r="E472" s="568" t="e">
        <f t="shared" si="17"/>
        <v>#N/A</v>
      </c>
    </row>
    <row r="473" spans="4:5" x14ac:dyDescent="0.2">
      <c r="D473">
        <f t="shared" si="16"/>
        <v>2080</v>
      </c>
      <c r="E473" s="568" t="e">
        <f t="shared" si="17"/>
        <v>#N/A</v>
      </c>
    </row>
    <row r="474" spans="4:5" x14ac:dyDescent="0.2">
      <c r="D474">
        <f t="shared" ref="D474:D537" si="18">D473+1</f>
        <v>2081</v>
      </c>
      <c r="E474" s="568" t="e">
        <f t="shared" ref="E474:E537" si="19">IF(D474=FLOOR(D474,10),VLOOKUP(D474,A:B,2,0),E473+(VLOOKUP(FLOOR(D474,10)+10,A:B,2,0)-VLOOKUP(FLOOR(D474,10),A:B,2,0))/10)</f>
        <v>#N/A</v>
      </c>
    </row>
    <row r="475" spans="4:5" x14ac:dyDescent="0.2">
      <c r="D475">
        <f t="shared" si="18"/>
        <v>2082</v>
      </c>
      <c r="E475" s="568" t="e">
        <f t="shared" si="19"/>
        <v>#N/A</v>
      </c>
    </row>
    <row r="476" spans="4:5" x14ac:dyDescent="0.2">
      <c r="D476">
        <f t="shared" si="18"/>
        <v>2083</v>
      </c>
      <c r="E476" s="568" t="e">
        <f t="shared" si="19"/>
        <v>#N/A</v>
      </c>
    </row>
    <row r="477" spans="4:5" x14ac:dyDescent="0.2">
      <c r="D477">
        <f t="shared" si="18"/>
        <v>2084</v>
      </c>
      <c r="E477" s="568" t="e">
        <f t="shared" si="19"/>
        <v>#N/A</v>
      </c>
    </row>
    <row r="478" spans="4:5" x14ac:dyDescent="0.2">
      <c r="D478">
        <f t="shared" si="18"/>
        <v>2085</v>
      </c>
      <c r="E478" s="568" t="e">
        <f t="shared" si="19"/>
        <v>#N/A</v>
      </c>
    </row>
    <row r="479" spans="4:5" x14ac:dyDescent="0.2">
      <c r="D479">
        <f t="shared" si="18"/>
        <v>2086</v>
      </c>
      <c r="E479" s="568" t="e">
        <f t="shared" si="19"/>
        <v>#N/A</v>
      </c>
    </row>
    <row r="480" spans="4:5" x14ac:dyDescent="0.2">
      <c r="D480">
        <f t="shared" si="18"/>
        <v>2087</v>
      </c>
      <c r="E480" s="568" t="e">
        <f t="shared" si="19"/>
        <v>#N/A</v>
      </c>
    </row>
    <row r="481" spans="4:5" x14ac:dyDescent="0.2">
      <c r="D481">
        <f t="shared" si="18"/>
        <v>2088</v>
      </c>
      <c r="E481" s="568" t="e">
        <f t="shared" si="19"/>
        <v>#N/A</v>
      </c>
    </row>
    <row r="482" spans="4:5" x14ac:dyDescent="0.2">
      <c r="D482">
        <f t="shared" si="18"/>
        <v>2089</v>
      </c>
      <c r="E482" s="568" t="e">
        <f t="shared" si="19"/>
        <v>#N/A</v>
      </c>
    </row>
    <row r="483" spans="4:5" x14ac:dyDescent="0.2">
      <c r="D483">
        <f t="shared" si="18"/>
        <v>2090</v>
      </c>
      <c r="E483" s="568" t="e">
        <f t="shared" si="19"/>
        <v>#N/A</v>
      </c>
    </row>
    <row r="484" spans="4:5" x14ac:dyDescent="0.2">
      <c r="D484">
        <f t="shared" si="18"/>
        <v>2091</v>
      </c>
      <c r="E484" s="568" t="e">
        <f t="shared" si="19"/>
        <v>#N/A</v>
      </c>
    </row>
    <row r="485" spans="4:5" x14ac:dyDescent="0.2">
      <c r="D485">
        <f t="shared" si="18"/>
        <v>2092</v>
      </c>
      <c r="E485" s="568" t="e">
        <f t="shared" si="19"/>
        <v>#N/A</v>
      </c>
    </row>
    <row r="486" spans="4:5" x14ac:dyDescent="0.2">
      <c r="D486">
        <f t="shared" si="18"/>
        <v>2093</v>
      </c>
      <c r="E486" s="568" t="e">
        <f t="shared" si="19"/>
        <v>#N/A</v>
      </c>
    </row>
    <row r="487" spans="4:5" x14ac:dyDescent="0.2">
      <c r="D487">
        <f t="shared" si="18"/>
        <v>2094</v>
      </c>
      <c r="E487" s="568" t="e">
        <f t="shared" si="19"/>
        <v>#N/A</v>
      </c>
    </row>
    <row r="488" spans="4:5" x14ac:dyDescent="0.2">
      <c r="D488">
        <f t="shared" si="18"/>
        <v>2095</v>
      </c>
      <c r="E488" s="568" t="e">
        <f t="shared" si="19"/>
        <v>#N/A</v>
      </c>
    </row>
    <row r="489" spans="4:5" x14ac:dyDescent="0.2">
      <c r="D489">
        <f t="shared" si="18"/>
        <v>2096</v>
      </c>
      <c r="E489" s="568" t="e">
        <f t="shared" si="19"/>
        <v>#N/A</v>
      </c>
    </row>
    <row r="490" spans="4:5" x14ac:dyDescent="0.2">
      <c r="D490">
        <f t="shared" si="18"/>
        <v>2097</v>
      </c>
      <c r="E490" s="568" t="e">
        <f t="shared" si="19"/>
        <v>#N/A</v>
      </c>
    </row>
    <row r="491" spans="4:5" x14ac:dyDescent="0.2">
      <c r="D491">
        <f t="shared" si="18"/>
        <v>2098</v>
      </c>
      <c r="E491" s="568" t="e">
        <f t="shared" si="19"/>
        <v>#N/A</v>
      </c>
    </row>
    <row r="492" spans="4:5" x14ac:dyDescent="0.2">
      <c r="D492">
        <f t="shared" si="18"/>
        <v>2099</v>
      </c>
      <c r="E492" s="568" t="e">
        <f t="shared" si="19"/>
        <v>#N/A</v>
      </c>
    </row>
    <row r="493" spans="4:5" x14ac:dyDescent="0.2">
      <c r="D493">
        <f t="shared" si="18"/>
        <v>2100</v>
      </c>
      <c r="E493" s="568" t="e">
        <f t="shared" si="19"/>
        <v>#N/A</v>
      </c>
    </row>
    <row r="494" spans="4:5" x14ac:dyDescent="0.2">
      <c r="D494">
        <f t="shared" si="18"/>
        <v>2101</v>
      </c>
      <c r="E494" s="568" t="e">
        <f t="shared" si="19"/>
        <v>#N/A</v>
      </c>
    </row>
    <row r="495" spans="4:5" x14ac:dyDescent="0.2">
      <c r="D495">
        <f t="shared" si="18"/>
        <v>2102</v>
      </c>
      <c r="E495" s="568" t="e">
        <f t="shared" si="19"/>
        <v>#N/A</v>
      </c>
    </row>
    <row r="496" spans="4:5" x14ac:dyDescent="0.2">
      <c r="D496">
        <f t="shared" si="18"/>
        <v>2103</v>
      </c>
      <c r="E496" s="568" t="e">
        <f t="shared" si="19"/>
        <v>#N/A</v>
      </c>
    </row>
    <row r="497" spans="4:5" x14ac:dyDescent="0.2">
      <c r="D497">
        <f t="shared" si="18"/>
        <v>2104</v>
      </c>
      <c r="E497" s="568" t="e">
        <f t="shared" si="19"/>
        <v>#N/A</v>
      </c>
    </row>
    <row r="498" spans="4:5" x14ac:dyDescent="0.2">
      <c r="D498">
        <f t="shared" si="18"/>
        <v>2105</v>
      </c>
      <c r="E498" s="568" t="e">
        <f t="shared" si="19"/>
        <v>#N/A</v>
      </c>
    </row>
    <row r="499" spans="4:5" x14ac:dyDescent="0.2">
      <c r="D499">
        <f t="shared" si="18"/>
        <v>2106</v>
      </c>
      <c r="E499" s="568" t="e">
        <f t="shared" si="19"/>
        <v>#N/A</v>
      </c>
    </row>
    <row r="500" spans="4:5" x14ac:dyDescent="0.2">
      <c r="D500">
        <f t="shared" si="18"/>
        <v>2107</v>
      </c>
      <c r="E500" s="568" t="e">
        <f t="shared" si="19"/>
        <v>#N/A</v>
      </c>
    </row>
    <row r="501" spans="4:5" x14ac:dyDescent="0.2">
      <c r="D501">
        <f t="shared" si="18"/>
        <v>2108</v>
      </c>
      <c r="E501" s="568" t="e">
        <f t="shared" si="19"/>
        <v>#N/A</v>
      </c>
    </row>
    <row r="502" spans="4:5" x14ac:dyDescent="0.2">
      <c r="D502">
        <f t="shared" si="18"/>
        <v>2109</v>
      </c>
      <c r="E502" s="568" t="e">
        <f t="shared" si="19"/>
        <v>#N/A</v>
      </c>
    </row>
    <row r="503" spans="4:5" x14ac:dyDescent="0.2">
      <c r="D503">
        <f t="shared" si="18"/>
        <v>2110</v>
      </c>
      <c r="E503" s="568" t="e">
        <f t="shared" si="19"/>
        <v>#N/A</v>
      </c>
    </row>
    <row r="504" spans="4:5" x14ac:dyDescent="0.2">
      <c r="D504">
        <f t="shared" si="18"/>
        <v>2111</v>
      </c>
      <c r="E504" s="568" t="e">
        <f t="shared" si="19"/>
        <v>#N/A</v>
      </c>
    </row>
    <row r="505" spans="4:5" x14ac:dyDescent="0.2">
      <c r="D505">
        <f t="shared" si="18"/>
        <v>2112</v>
      </c>
      <c r="E505" s="568" t="e">
        <f t="shared" si="19"/>
        <v>#N/A</v>
      </c>
    </row>
    <row r="506" spans="4:5" x14ac:dyDescent="0.2">
      <c r="D506">
        <f t="shared" si="18"/>
        <v>2113</v>
      </c>
      <c r="E506" s="568" t="e">
        <f t="shared" si="19"/>
        <v>#N/A</v>
      </c>
    </row>
    <row r="507" spans="4:5" x14ac:dyDescent="0.2">
      <c r="D507">
        <f t="shared" si="18"/>
        <v>2114</v>
      </c>
      <c r="E507" s="568" t="e">
        <f t="shared" si="19"/>
        <v>#N/A</v>
      </c>
    </row>
    <row r="508" spans="4:5" x14ac:dyDescent="0.2">
      <c r="D508">
        <f t="shared" si="18"/>
        <v>2115</v>
      </c>
      <c r="E508" s="568" t="e">
        <f t="shared" si="19"/>
        <v>#N/A</v>
      </c>
    </row>
    <row r="509" spans="4:5" x14ac:dyDescent="0.2">
      <c r="D509">
        <f t="shared" si="18"/>
        <v>2116</v>
      </c>
      <c r="E509" s="568" t="e">
        <f t="shared" si="19"/>
        <v>#N/A</v>
      </c>
    </row>
    <row r="510" spans="4:5" x14ac:dyDescent="0.2">
      <c r="D510">
        <f t="shared" si="18"/>
        <v>2117</v>
      </c>
      <c r="E510" s="568" t="e">
        <f t="shared" si="19"/>
        <v>#N/A</v>
      </c>
    </row>
    <row r="511" spans="4:5" x14ac:dyDescent="0.2">
      <c r="D511">
        <f t="shared" si="18"/>
        <v>2118</v>
      </c>
      <c r="E511" s="568" t="e">
        <f t="shared" si="19"/>
        <v>#N/A</v>
      </c>
    </row>
    <row r="512" spans="4:5" x14ac:dyDescent="0.2">
      <c r="D512">
        <f t="shared" si="18"/>
        <v>2119</v>
      </c>
      <c r="E512" s="568" t="e">
        <f t="shared" si="19"/>
        <v>#N/A</v>
      </c>
    </row>
    <row r="513" spans="4:5" x14ac:dyDescent="0.2">
      <c r="D513">
        <f t="shared" si="18"/>
        <v>2120</v>
      </c>
      <c r="E513" s="568" t="e">
        <f t="shared" si="19"/>
        <v>#N/A</v>
      </c>
    </row>
    <row r="514" spans="4:5" x14ac:dyDescent="0.2">
      <c r="D514">
        <f t="shared" si="18"/>
        <v>2121</v>
      </c>
      <c r="E514" s="568" t="e">
        <f t="shared" si="19"/>
        <v>#N/A</v>
      </c>
    </row>
    <row r="515" spans="4:5" x14ac:dyDescent="0.2">
      <c r="D515">
        <f t="shared" si="18"/>
        <v>2122</v>
      </c>
      <c r="E515" s="568" t="e">
        <f t="shared" si="19"/>
        <v>#N/A</v>
      </c>
    </row>
    <row r="516" spans="4:5" x14ac:dyDescent="0.2">
      <c r="D516">
        <f t="shared" si="18"/>
        <v>2123</v>
      </c>
      <c r="E516" s="568" t="e">
        <f t="shared" si="19"/>
        <v>#N/A</v>
      </c>
    </row>
    <row r="517" spans="4:5" x14ac:dyDescent="0.2">
      <c r="D517">
        <f t="shared" si="18"/>
        <v>2124</v>
      </c>
      <c r="E517" s="568" t="e">
        <f t="shared" si="19"/>
        <v>#N/A</v>
      </c>
    </row>
    <row r="518" spans="4:5" x14ac:dyDescent="0.2">
      <c r="D518">
        <f t="shared" si="18"/>
        <v>2125</v>
      </c>
      <c r="E518" s="568" t="e">
        <f t="shared" si="19"/>
        <v>#N/A</v>
      </c>
    </row>
    <row r="519" spans="4:5" x14ac:dyDescent="0.2">
      <c r="D519">
        <f t="shared" si="18"/>
        <v>2126</v>
      </c>
      <c r="E519" s="568" t="e">
        <f t="shared" si="19"/>
        <v>#N/A</v>
      </c>
    </row>
    <row r="520" spans="4:5" x14ac:dyDescent="0.2">
      <c r="D520">
        <f t="shared" si="18"/>
        <v>2127</v>
      </c>
      <c r="E520" s="568" t="e">
        <f t="shared" si="19"/>
        <v>#N/A</v>
      </c>
    </row>
    <row r="521" spans="4:5" x14ac:dyDescent="0.2">
      <c r="D521">
        <f t="shared" si="18"/>
        <v>2128</v>
      </c>
      <c r="E521" s="568" t="e">
        <f t="shared" si="19"/>
        <v>#N/A</v>
      </c>
    </row>
    <row r="522" spans="4:5" x14ac:dyDescent="0.2">
      <c r="D522">
        <f t="shared" si="18"/>
        <v>2129</v>
      </c>
      <c r="E522" s="568" t="e">
        <f t="shared" si="19"/>
        <v>#N/A</v>
      </c>
    </row>
    <row r="523" spans="4:5" x14ac:dyDescent="0.2">
      <c r="D523">
        <f t="shared" si="18"/>
        <v>2130</v>
      </c>
      <c r="E523" s="568" t="e">
        <f t="shared" si="19"/>
        <v>#N/A</v>
      </c>
    </row>
    <row r="524" spans="4:5" x14ac:dyDescent="0.2">
      <c r="D524">
        <f t="shared" si="18"/>
        <v>2131</v>
      </c>
      <c r="E524" s="568" t="e">
        <f t="shared" si="19"/>
        <v>#N/A</v>
      </c>
    </row>
    <row r="525" spans="4:5" x14ac:dyDescent="0.2">
      <c r="D525">
        <f t="shared" si="18"/>
        <v>2132</v>
      </c>
      <c r="E525" s="568" t="e">
        <f t="shared" si="19"/>
        <v>#N/A</v>
      </c>
    </row>
    <row r="526" spans="4:5" x14ac:dyDescent="0.2">
      <c r="D526">
        <f t="shared" si="18"/>
        <v>2133</v>
      </c>
      <c r="E526" s="568" t="e">
        <f t="shared" si="19"/>
        <v>#N/A</v>
      </c>
    </row>
    <row r="527" spans="4:5" x14ac:dyDescent="0.2">
      <c r="D527">
        <f t="shared" si="18"/>
        <v>2134</v>
      </c>
      <c r="E527" s="568" t="e">
        <f t="shared" si="19"/>
        <v>#N/A</v>
      </c>
    </row>
    <row r="528" spans="4:5" x14ac:dyDescent="0.2">
      <c r="D528">
        <f t="shared" si="18"/>
        <v>2135</v>
      </c>
      <c r="E528" s="568" t="e">
        <f t="shared" si="19"/>
        <v>#N/A</v>
      </c>
    </row>
    <row r="529" spans="4:5" x14ac:dyDescent="0.2">
      <c r="D529">
        <f t="shared" si="18"/>
        <v>2136</v>
      </c>
      <c r="E529" s="568" t="e">
        <f t="shared" si="19"/>
        <v>#N/A</v>
      </c>
    </row>
    <row r="530" spans="4:5" x14ac:dyDescent="0.2">
      <c r="D530">
        <f t="shared" si="18"/>
        <v>2137</v>
      </c>
      <c r="E530" s="568" t="e">
        <f t="shared" si="19"/>
        <v>#N/A</v>
      </c>
    </row>
    <row r="531" spans="4:5" x14ac:dyDescent="0.2">
      <c r="D531">
        <f t="shared" si="18"/>
        <v>2138</v>
      </c>
      <c r="E531" s="568" t="e">
        <f t="shared" si="19"/>
        <v>#N/A</v>
      </c>
    </row>
    <row r="532" spans="4:5" x14ac:dyDescent="0.2">
      <c r="D532">
        <f t="shared" si="18"/>
        <v>2139</v>
      </c>
      <c r="E532" s="568" t="e">
        <f t="shared" si="19"/>
        <v>#N/A</v>
      </c>
    </row>
    <row r="533" spans="4:5" x14ac:dyDescent="0.2">
      <c r="D533">
        <f t="shared" si="18"/>
        <v>2140</v>
      </c>
      <c r="E533" s="568" t="e">
        <f t="shared" si="19"/>
        <v>#N/A</v>
      </c>
    </row>
    <row r="534" spans="4:5" x14ac:dyDescent="0.2">
      <c r="D534">
        <f t="shared" si="18"/>
        <v>2141</v>
      </c>
      <c r="E534" s="568" t="e">
        <f t="shared" si="19"/>
        <v>#N/A</v>
      </c>
    </row>
    <row r="535" spans="4:5" x14ac:dyDescent="0.2">
      <c r="D535">
        <f t="shared" si="18"/>
        <v>2142</v>
      </c>
      <c r="E535" s="568" t="e">
        <f t="shared" si="19"/>
        <v>#N/A</v>
      </c>
    </row>
    <row r="536" spans="4:5" x14ac:dyDescent="0.2">
      <c r="D536">
        <f t="shared" si="18"/>
        <v>2143</v>
      </c>
      <c r="E536" s="568" t="e">
        <f t="shared" si="19"/>
        <v>#N/A</v>
      </c>
    </row>
    <row r="537" spans="4:5" x14ac:dyDescent="0.2">
      <c r="D537">
        <f t="shared" si="18"/>
        <v>2144</v>
      </c>
      <c r="E537" s="568" t="e">
        <f t="shared" si="19"/>
        <v>#N/A</v>
      </c>
    </row>
    <row r="538" spans="4:5" x14ac:dyDescent="0.2">
      <c r="D538">
        <f t="shared" ref="D538:D561" si="20">D537+1</f>
        <v>2145</v>
      </c>
      <c r="E538" s="568" t="e">
        <f t="shared" ref="E538:E561" si="21">IF(D538=FLOOR(D538,10),VLOOKUP(D538,A:B,2,0),E537+(VLOOKUP(FLOOR(D538,10)+10,A:B,2,0)-VLOOKUP(FLOOR(D538,10),A:B,2,0))/10)</f>
        <v>#N/A</v>
      </c>
    </row>
    <row r="539" spans="4:5" x14ac:dyDescent="0.2">
      <c r="D539">
        <f t="shared" si="20"/>
        <v>2146</v>
      </c>
      <c r="E539" s="568" t="e">
        <f t="shared" si="21"/>
        <v>#N/A</v>
      </c>
    </row>
    <row r="540" spans="4:5" x14ac:dyDescent="0.2">
      <c r="D540">
        <f t="shared" si="20"/>
        <v>2147</v>
      </c>
      <c r="E540" s="568" t="e">
        <f t="shared" si="21"/>
        <v>#N/A</v>
      </c>
    </row>
    <row r="541" spans="4:5" x14ac:dyDescent="0.2">
      <c r="D541">
        <f t="shared" si="20"/>
        <v>2148</v>
      </c>
      <c r="E541" s="568" t="e">
        <f t="shared" si="21"/>
        <v>#N/A</v>
      </c>
    </row>
    <row r="542" spans="4:5" x14ac:dyDescent="0.2">
      <c r="D542">
        <f t="shared" si="20"/>
        <v>2149</v>
      </c>
      <c r="E542" s="568" t="e">
        <f t="shared" si="21"/>
        <v>#N/A</v>
      </c>
    </row>
    <row r="543" spans="4:5" x14ac:dyDescent="0.2">
      <c r="D543">
        <f t="shared" si="20"/>
        <v>2150</v>
      </c>
      <c r="E543" s="568" t="e">
        <f t="shared" si="21"/>
        <v>#N/A</v>
      </c>
    </row>
    <row r="544" spans="4:5" x14ac:dyDescent="0.2">
      <c r="D544">
        <f t="shared" si="20"/>
        <v>2151</v>
      </c>
      <c r="E544" s="568" t="e">
        <f t="shared" si="21"/>
        <v>#N/A</v>
      </c>
    </row>
    <row r="545" spans="4:5" x14ac:dyDescent="0.2">
      <c r="D545">
        <f t="shared" si="20"/>
        <v>2152</v>
      </c>
      <c r="E545" s="568" t="e">
        <f t="shared" si="21"/>
        <v>#N/A</v>
      </c>
    </row>
    <row r="546" spans="4:5" x14ac:dyDescent="0.2">
      <c r="D546">
        <f t="shared" si="20"/>
        <v>2153</v>
      </c>
      <c r="E546" s="568" t="e">
        <f t="shared" si="21"/>
        <v>#N/A</v>
      </c>
    </row>
    <row r="547" spans="4:5" x14ac:dyDescent="0.2">
      <c r="D547">
        <f t="shared" si="20"/>
        <v>2154</v>
      </c>
      <c r="E547" s="568" t="e">
        <f t="shared" si="21"/>
        <v>#N/A</v>
      </c>
    </row>
    <row r="548" spans="4:5" x14ac:dyDescent="0.2">
      <c r="D548">
        <f t="shared" si="20"/>
        <v>2155</v>
      </c>
      <c r="E548" s="568" t="e">
        <f t="shared" si="21"/>
        <v>#N/A</v>
      </c>
    </row>
    <row r="549" spans="4:5" x14ac:dyDescent="0.2">
      <c r="D549">
        <f t="shared" si="20"/>
        <v>2156</v>
      </c>
      <c r="E549" s="568" t="e">
        <f t="shared" si="21"/>
        <v>#N/A</v>
      </c>
    </row>
    <row r="550" spans="4:5" x14ac:dyDescent="0.2">
      <c r="D550">
        <f t="shared" si="20"/>
        <v>2157</v>
      </c>
      <c r="E550" s="568" t="e">
        <f t="shared" si="21"/>
        <v>#N/A</v>
      </c>
    </row>
    <row r="551" spans="4:5" x14ac:dyDescent="0.2">
      <c r="D551">
        <f t="shared" si="20"/>
        <v>2158</v>
      </c>
      <c r="E551" s="568" t="e">
        <f t="shared" si="21"/>
        <v>#N/A</v>
      </c>
    </row>
    <row r="552" spans="4:5" x14ac:dyDescent="0.2">
      <c r="D552">
        <f t="shared" si="20"/>
        <v>2159</v>
      </c>
      <c r="E552" s="568" t="e">
        <f t="shared" si="21"/>
        <v>#N/A</v>
      </c>
    </row>
    <row r="553" spans="4:5" x14ac:dyDescent="0.2">
      <c r="D553">
        <f t="shared" si="20"/>
        <v>2160</v>
      </c>
      <c r="E553" s="568" t="e">
        <f t="shared" si="21"/>
        <v>#N/A</v>
      </c>
    </row>
    <row r="554" spans="4:5" x14ac:dyDescent="0.2">
      <c r="D554">
        <f t="shared" si="20"/>
        <v>2161</v>
      </c>
      <c r="E554" s="568" t="e">
        <f t="shared" si="21"/>
        <v>#N/A</v>
      </c>
    </row>
    <row r="555" spans="4:5" x14ac:dyDescent="0.2">
      <c r="D555">
        <f t="shared" si="20"/>
        <v>2162</v>
      </c>
      <c r="E555" s="568" t="e">
        <f t="shared" si="21"/>
        <v>#N/A</v>
      </c>
    </row>
    <row r="556" spans="4:5" x14ac:dyDescent="0.2">
      <c r="D556">
        <f t="shared" si="20"/>
        <v>2163</v>
      </c>
      <c r="E556" s="568" t="e">
        <f t="shared" si="21"/>
        <v>#N/A</v>
      </c>
    </row>
    <row r="557" spans="4:5" x14ac:dyDescent="0.2">
      <c r="D557">
        <f t="shared" si="20"/>
        <v>2164</v>
      </c>
      <c r="E557" s="568" t="e">
        <f t="shared" si="21"/>
        <v>#N/A</v>
      </c>
    </row>
    <row r="558" spans="4:5" x14ac:dyDescent="0.2">
      <c r="D558">
        <f t="shared" si="20"/>
        <v>2165</v>
      </c>
      <c r="E558" s="568" t="e">
        <f t="shared" si="21"/>
        <v>#N/A</v>
      </c>
    </row>
    <row r="559" spans="4:5" x14ac:dyDescent="0.2">
      <c r="D559">
        <f t="shared" si="20"/>
        <v>2166</v>
      </c>
      <c r="E559" s="568" t="e">
        <f t="shared" si="21"/>
        <v>#N/A</v>
      </c>
    </row>
    <row r="560" spans="4:5" x14ac:dyDescent="0.2">
      <c r="D560">
        <f t="shared" si="20"/>
        <v>2167</v>
      </c>
      <c r="E560" s="568" t="e">
        <f t="shared" si="21"/>
        <v>#N/A</v>
      </c>
    </row>
    <row r="561" spans="4:5" x14ac:dyDescent="0.2">
      <c r="D561">
        <f t="shared" si="20"/>
        <v>2168</v>
      </c>
      <c r="E561" s="568" t="e">
        <f t="shared" si="21"/>
        <v>#N/A</v>
      </c>
    </row>
  </sheetData>
  <pageMargins left="0.7" right="0.7" top="0.75" bottom="0.75" header="0.3" footer="0.3"/>
  <pageSetup paperSize="9" orientation="portrait" horizontalDpi="30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T51"/>
  <sheetViews>
    <sheetView topLeftCell="AS3" zoomScale="25" zoomScaleNormal="25" workbookViewId="0">
      <selection activeCell="FI98" sqref="FI98"/>
    </sheetView>
  </sheetViews>
  <sheetFormatPr defaultColWidth="9.125" defaultRowHeight="12.75" x14ac:dyDescent="0.2"/>
  <cols>
    <col min="1" max="61" width="10.75" style="112" customWidth="1"/>
    <col min="62" max="62" width="10.75" style="113" customWidth="1"/>
    <col min="63" max="102" width="10.75" style="112" customWidth="1"/>
    <col min="103" max="134" width="10.75" style="91" customWidth="1"/>
    <col min="135" max="135" width="10.75" style="112" customWidth="1"/>
    <col min="136" max="147" width="10.75" style="91" customWidth="1"/>
    <col min="148" max="259" width="10.75" style="85" customWidth="1"/>
    <col min="260" max="297" width="10.75" style="187" customWidth="1"/>
    <col min="298" max="16384" width="9.125" style="114"/>
  </cols>
  <sheetData>
    <row r="1" spans="1:306" s="115" customFormat="1" ht="16.5" customHeight="1" x14ac:dyDescent="0.2">
      <c r="A1" s="80"/>
      <c r="B1" s="81">
        <v>1900</v>
      </c>
      <c r="C1" s="81"/>
      <c r="D1" s="81"/>
      <c r="E1" s="81">
        <v>1901</v>
      </c>
      <c r="F1" s="81"/>
      <c r="G1" s="81"/>
      <c r="H1" s="81">
        <v>1902</v>
      </c>
      <c r="I1" s="81"/>
      <c r="J1" s="81"/>
      <c r="K1" s="81">
        <v>1903</v>
      </c>
      <c r="L1" s="81"/>
      <c r="M1" s="81"/>
      <c r="N1" s="75">
        <v>1904</v>
      </c>
      <c r="O1" s="81"/>
      <c r="P1" s="81"/>
      <c r="Q1" s="81">
        <v>1905</v>
      </c>
      <c r="R1" s="81"/>
      <c r="S1" s="81"/>
      <c r="T1" s="81">
        <v>1906</v>
      </c>
      <c r="U1" s="81"/>
      <c r="V1" s="81"/>
      <c r="W1" s="81">
        <v>1907</v>
      </c>
      <c r="X1" s="81"/>
      <c r="Y1" s="81"/>
      <c r="Z1" s="81">
        <v>1908</v>
      </c>
      <c r="AA1" s="81"/>
      <c r="AB1" s="81"/>
      <c r="AC1" s="81">
        <v>1909</v>
      </c>
      <c r="AD1" s="81"/>
      <c r="AE1" s="81"/>
      <c r="AF1" s="81">
        <v>1910</v>
      </c>
      <c r="AG1" s="81"/>
      <c r="AH1" s="80"/>
      <c r="AI1" s="81">
        <v>1911</v>
      </c>
      <c r="AJ1" s="81"/>
      <c r="AK1" s="81">
        <v>1912</v>
      </c>
      <c r="AL1" s="81">
        <v>1912</v>
      </c>
      <c r="AM1" s="81"/>
      <c r="AN1" s="80"/>
      <c r="AO1" s="81">
        <v>1913</v>
      </c>
      <c r="AP1" s="81"/>
      <c r="AQ1" s="80"/>
      <c r="AR1" s="81">
        <v>1914</v>
      </c>
      <c r="AS1" s="81"/>
      <c r="AT1" s="80"/>
      <c r="AU1" s="81">
        <v>1915</v>
      </c>
      <c r="AV1" s="81"/>
      <c r="AW1" s="80"/>
      <c r="AX1" s="81">
        <v>1916</v>
      </c>
      <c r="AY1" s="81"/>
      <c r="AZ1" s="80"/>
      <c r="BA1" s="81">
        <v>1917</v>
      </c>
      <c r="BB1" s="81"/>
      <c r="BC1" s="80"/>
      <c r="BD1" s="81">
        <v>1918</v>
      </c>
      <c r="BE1" s="81"/>
      <c r="BF1" s="80"/>
      <c r="BG1" s="81">
        <v>1919</v>
      </c>
      <c r="BH1" s="81"/>
      <c r="BI1" s="81"/>
      <c r="BJ1" s="82">
        <v>1920</v>
      </c>
      <c r="BK1" s="81"/>
      <c r="BL1" s="81">
        <v>1921</v>
      </c>
      <c r="BM1" s="81">
        <v>1921</v>
      </c>
      <c r="BN1" s="81"/>
      <c r="BO1" s="81">
        <v>1922</v>
      </c>
      <c r="BP1" s="81">
        <v>1922</v>
      </c>
      <c r="BQ1" s="81"/>
      <c r="BR1" s="81"/>
      <c r="BS1" s="81">
        <v>1923</v>
      </c>
      <c r="BT1" s="81"/>
      <c r="BU1" s="81">
        <v>1924</v>
      </c>
      <c r="BV1" s="81">
        <v>1924</v>
      </c>
      <c r="BW1" s="81"/>
      <c r="BX1" s="81"/>
      <c r="BY1" s="81">
        <v>1925</v>
      </c>
      <c r="BZ1" s="81"/>
      <c r="CA1" s="81"/>
      <c r="CB1" s="81">
        <v>1926</v>
      </c>
      <c r="CC1" s="81"/>
      <c r="CD1" s="80"/>
      <c r="CE1" s="81">
        <v>1927</v>
      </c>
      <c r="CF1" s="81"/>
      <c r="CG1" s="81"/>
      <c r="CH1" s="81">
        <v>1928</v>
      </c>
      <c r="CI1" s="81"/>
      <c r="CJ1" s="81"/>
      <c r="CK1" s="81">
        <v>1929</v>
      </c>
      <c r="CL1" s="81"/>
      <c r="CM1" s="80"/>
      <c r="CN1" s="81">
        <v>1930</v>
      </c>
      <c r="CO1" s="81"/>
      <c r="CP1" s="80"/>
      <c r="CQ1" s="81">
        <v>1931</v>
      </c>
      <c r="CR1" s="81"/>
      <c r="CS1" s="80"/>
      <c r="CT1" s="80">
        <v>1932</v>
      </c>
      <c r="CU1" s="73"/>
      <c r="CV1" s="80"/>
      <c r="CW1" s="81">
        <v>1933</v>
      </c>
      <c r="CX1" s="80"/>
      <c r="CY1" s="83"/>
      <c r="CZ1" s="84">
        <v>1934</v>
      </c>
      <c r="DA1" s="83"/>
      <c r="DB1" s="84"/>
      <c r="DC1" s="74">
        <v>1935</v>
      </c>
      <c r="DD1" s="74"/>
      <c r="DE1" s="84"/>
      <c r="DF1" s="84">
        <v>1936</v>
      </c>
      <c r="DG1" s="84"/>
      <c r="DH1" s="84"/>
      <c r="DI1" s="84">
        <v>1937</v>
      </c>
      <c r="DJ1" s="84"/>
      <c r="DK1" s="84"/>
      <c r="DL1" s="84">
        <v>1938</v>
      </c>
      <c r="DM1" s="84"/>
      <c r="DN1" s="84">
        <v>1939</v>
      </c>
      <c r="DO1" s="84">
        <v>1939</v>
      </c>
      <c r="DP1" s="84"/>
      <c r="DQ1" s="84">
        <v>1940</v>
      </c>
      <c r="DR1" s="84">
        <v>1940</v>
      </c>
      <c r="DS1" s="84"/>
      <c r="DT1" s="84">
        <v>1941</v>
      </c>
      <c r="DU1" s="84">
        <v>1941</v>
      </c>
      <c r="DV1" s="84"/>
      <c r="DW1" s="84">
        <v>1942</v>
      </c>
      <c r="DX1" s="84">
        <v>1942</v>
      </c>
      <c r="DY1" s="84"/>
      <c r="DZ1" s="83"/>
      <c r="EA1" s="84">
        <v>1943</v>
      </c>
      <c r="EB1" s="84">
        <v>1943</v>
      </c>
      <c r="EC1" s="84"/>
      <c r="ED1" s="73"/>
      <c r="EE1" s="75">
        <v>1944</v>
      </c>
      <c r="EF1" s="83"/>
      <c r="EG1" s="83"/>
      <c r="EH1" s="83">
        <v>1945</v>
      </c>
      <c r="EI1" s="83"/>
      <c r="EJ1" s="83"/>
      <c r="EK1" s="83">
        <v>1946</v>
      </c>
      <c r="EL1" s="83"/>
      <c r="EM1" s="74"/>
      <c r="EN1" s="76">
        <v>1947</v>
      </c>
      <c r="EO1" s="83"/>
      <c r="EP1" s="84"/>
      <c r="EQ1" s="84">
        <v>1948</v>
      </c>
      <c r="ER1" s="79"/>
      <c r="ES1" s="85"/>
      <c r="ET1" s="85">
        <v>1949</v>
      </c>
      <c r="EU1" s="79"/>
      <c r="EV1" s="85"/>
      <c r="EW1" s="85">
        <v>1950</v>
      </c>
      <c r="EX1" s="84"/>
      <c r="EY1" s="84"/>
      <c r="EZ1" s="84">
        <v>1951</v>
      </c>
      <c r="FA1" s="83"/>
      <c r="FB1" s="84"/>
      <c r="FC1" s="84">
        <v>1952</v>
      </c>
      <c r="FD1" s="83"/>
      <c r="FE1" s="85"/>
      <c r="FF1" s="85">
        <v>1953</v>
      </c>
      <c r="FG1" s="84"/>
      <c r="FH1" s="32"/>
      <c r="FI1" s="32">
        <v>1954</v>
      </c>
      <c r="FJ1" s="83"/>
      <c r="FK1" s="32"/>
      <c r="FL1" s="32">
        <v>1955</v>
      </c>
      <c r="FM1" s="83"/>
      <c r="FN1" s="32"/>
      <c r="FO1" s="32">
        <v>1956</v>
      </c>
      <c r="FP1" s="83"/>
      <c r="FQ1" s="85"/>
      <c r="FR1" s="85">
        <v>1957</v>
      </c>
      <c r="FS1" s="83"/>
      <c r="FT1" s="85"/>
      <c r="FU1" s="85">
        <v>1958</v>
      </c>
      <c r="FV1" s="85"/>
      <c r="FW1" s="182"/>
      <c r="FX1" s="21">
        <v>1959</v>
      </c>
      <c r="FY1" s="21"/>
      <c r="FZ1" s="33"/>
      <c r="GA1" s="21">
        <v>1960</v>
      </c>
      <c r="GB1" s="83"/>
      <c r="GC1" s="33"/>
      <c r="GD1" s="21">
        <v>1961</v>
      </c>
      <c r="GE1" s="83"/>
      <c r="GF1" s="33"/>
      <c r="GG1" s="21">
        <v>1962</v>
      </c>
      <c r="GH1" s="83"/>
      <c r="GI1" s="21" t="s">
        <v>256</v>
      </c>
      <c r="GJ1" s="21">
        <v>1963</v>
      </c>
      <c r="GK1" s="21"/>
      <c r="GL1" s="85"/>
      <c r="GM1" s="85">
        <v>1964</v>
      </c>
      <c r="GN1" s="21"/>
      <c r="GO1" s="33"/>
      <c r="GP1" s="21">
        <v>1965</v>
      </c>
      <c r="GQ1" s="83"/>
      <c r="GR1" s="21"/>
      <c r="GS1" s="21">
        <v>1966</v>
      </c>
      <c r="GT1" s="83"/>
      <c r="GU1" s="21"/>
      <c r="GV1" s="21">
        <v>1967</v>
      </c>
      <c r="GW1" s="83"/>
      <c r="GX1" s="85"/>
      <c r="GY1" s="85">
        <v>1968</v>
      </c>
      <c r="GZ1" s="21"/>
      <c r="HA1" s="21"/>
      <c r="HB1" s="21">
        <v>1969</v>
      </c>
      <c r="HC1" s="21"/>
      <c r="HD1" s="21" t="s">
        <v>316</v>
      </c>
      <c r="HE1" s="21">
        <v>1970</v>
      </c>
      <c r="HF1" s="21"/>
      <c r="HG1" s="21" t="s">
        <v>316</v>
      </c>
      <c r="HH1" s="21">
        <v>1971</v>
      </c>
      <c r="HI1" s="21"/>
      <c r="HJ1" s="21" t="s">
        <v>316</v>
      </c>
      <c r="HK1" s="21">
        <v>1972</v>
      </c>
      <c r="HL1" s="21"/>
      <c r="HM1" s="33"/>
      <c r="HN1" s="21">
        <v>1973</v>
      </c>
      <c r="HO1" s="83"/>
      <c r="HP1" s="21"/>
      <c r="HQ1" s="21">
        <v>1974</v>
      </c>
      <c r="HR1" s="21"/>
      <c r="HS1" s="85"/>
      <c r="HT1" s="85">
        <v>1975</v>
      </c>
      <c r="HU1" s="202"/>
      <c r="HV1" s="188"/>
      <c r="HW1" s="189">
        <v>1976</v>
      </c>
      <c r="HX1" s="189"/>
      <c r="HY1" s="85"/>
      <c r="HZ1" s="85">
        <v>1977</v>
      </c>
      <c r="IA1" s="182"/>
      <c r="IB1" s="33"/>
      <c r="IC1" s="21">
        <v>1978</v>
      </c>
      <c r="ID1" s="83"/>
      <c r="IE1" s="85"/>
      <c r="IF1" s="85">
        <v>1979</v>
      </c>
      <c r="IG1" s="182"/>
      <c r="IH1" s="85"/>
      <c r="II1" s="85">
        <v>1980</v>
      </c>
      <c r="IJ1" s="85"/>
      <c r="IK1" s="85"/>
      <c r="IL1" s="85">
        <v>1981</v>
      </c>
      <c r="IM1" s="182"/>
      <c r="IN1" s="193" t="s">
        <v>421</v>
      </c>
      <c r="IO1" s="193">
        <v>1982</v>
      </c>
      <c r="IP1" s="193"/>
      <c r="IQ1" s="83"/>
      <c r="IR1" s="83">
        <v>1983</v>
      </c>
      <c r="IS1" s="83"/>
      <c r="IT1" s="85"/>
      <c r="IU1" s="85">
        <v>1984</v>
      </c>
      <c r="IV1" s="182"/>
      <c r="IW1" s="85"/>
      <c r="IX1" s="85">
        <v>1985</v>
      </c>
      <c r="IY1" s="182"/>
      <c r="IZ1" s="187"/>
      <c r="JA1" s="187">
        <v>1986</v>
      </c>
      <c r="JB1" s="238"/>
      <c r="JC1" s="187"/>
      <c r="JD1" s="187">
        <v>1987</v>
      </c>
      <c r="JE1" s="238"/>
      <c r="JF1" s="187"/>
      <c r="JG1" s="187">
        <v>1988</v>
      </c>
      <c r="JH1" s="238"/>
      <c r="JI1" s="187"/>
      <c r="JJ1" s="187">
        <v>1989</v>
      </c>
      <c r="JK1" s="238"/>
      <c r="JL1" s="187"/>
      <c r="JM1" s="187">
        <v>1990</v>
      </c>
      <c r="JN1" s="238"/>
      <c r="JO1" s="9"/>
      <c r="JP1" s="5">
        <v>1991</v>
      </c>
      <c r="JQ1" s="217"/>
      <c r="JR1" s="187"/>
      <c r="JS1" s="5">
        <v>1992</v>
      </c>
      <c r="JT1" s="238"/>
      <c r="JU1" s="187"/>
      <c r="JV1" s="187">
        <v>1993</v>
      </c>
      <c r="JW1" s="238"/>
      <c r="JX1" s="187"/>
      <c r="JY1" s="187">
        <v>1994</v>
      </c>
      <c r="JZ1" s="187"/>
      <c r="KA1" s="187"/>
      <c r="KB1" s="187">
        <v>1995</v>
      </c>
      <c r="KC1" s="238"/>
      <c r="KD1" s="187"/>
      <c r="KE1" s="187">
        <v>1996</v>
      </c>
      <c r="KF1" s="238"/>
      <c r="KG1" s="187"/>
      <c r="KH1" s="187">
        <v>1997</v>
      </c>
      <c r="KI1" s="238"/>
      <c r="KJ1" s="9"/>
      <c r="KK1" s="5">
        <v>1998</v>
      </c>
      <c r="KL1" s="22"/>
    </row>
    <row r="2" spans="1:306" ht="75" customHeight="1" x14ac:dyDescent="0.2">
      <c r="A2" s="54" t="s">
        <v>103</v>
      </c>
      <c r="B2" s="87">
        <v>72.3</v>
      </c>
      <c r="C2" s="55"/>
      <c r="D2" s="54" t="s">
        <v>52</v>
      </c>
      <c r="E2" s="87">
        <v>83.8</v>
      </c>
      <c r="F2" s="55"/>
      <c r="G2" s="54" t="s">
        <v>53</v>
      </c>
      <c r="H2" s="87">
        <v>72.5</v>
      </c>
      <c r="I2" s="55"/>
      <c r="J2" s="54" t="s">
        <v>52</v>
      </c>
      <c r="K2" s="87">
        <v>81.400000000000006</v>
      </c>
      <c r="L2" s="55"/>
      <c r="M2" s="54" t="s">
        <v>54</v>
      </c>
      <c r="N2" s="87">
        <v>85.4</v>
      </c>
      <c r="O2" s="55"/>
      <c r="P2" s="54" t="s">
        <v>52</v>
      </c>
      <c r="Q2" s="87">
        <v>81.3</v>
      </c>
      <c r="R2" s="55"/>
      <c r="S2" s="54" t="s">
        <v>52</v>
      </c>
      <c r="T2" s="87">
        <v>94</v>
      </c>
      <c r="U2" s="55"/>
      <c r="V2" s="54" t="s">
        <v>54</v>
      </c>
      <c r="W2" s="87">
        <v>94.1</v>
      </c>
      <c r="X2" s="55"/>
      <c r="Y2" s="54" t="s">
        <v>54</v>
      </c>
      <c r="Z2" s="87">
        <v>82.1</v>
      </c>
      <c r="AA2" s="55"/>
      <c r="AB2" s="54" t="s">
        <v>28</v>
      </c>
      <c r="AC2" s="87">
        <v>78.7</v>
      </c>
      <c r="AD2" s="54"/>
      <c r="AE2" s="54" t="s">
        <v>28</v>
      </c>
      <c r="AF2" s="87">
        <v>82.7</v>
      </c>
      <c r="AG2" s="54"/>
      <c r="AH2" s="54" t="s">
        <v>28</v>
      </c>
      <c r="AI2" s="87">
        <v>82.3</v>
      </c>
      <c r="AJ2" s="54"/>
      <c r="AK2" s="54" t="s">
        <v>54</v>
      </c>
      <c r="AL2" s="87">
        <v>79</v>
      </c>
      <c r="AM2" s="55"/>
      <c r="AN2" s="54" t="s">
        <v>54</v>
      </c>
      <c r="AO2" s="87">
        <v>80.900000000000006</v>
      </c>
      <c r="AP2" s="55"/>
      <c r="AQ2" s="54" t="s">
        <v>54</v>
      </c>
      <c r="AR2" s="87">
        <v>73.5</v>
      </c>
      <c r="AS2" s="55"/>
      <c r="AT2" s="54" t="s">
        <v>80</v>
      </c>
      <c r="AU2" s="87">
        <v>68.7</v>
      </c>
      <c r="AV2" s="55"/>
      <c r="AW2" s="54" t="s">
        <v>74</v>
      </c>
      <c r="AX2" s="87">
        <v>75.5</v>
      </c>
      <c r="AY2" s="55"/>
      <c r="AZ2" s="54" t="s">
        <v>74</v>
      </c>
      <c r="BA2" s="87">
        <v>78.400000000000006</v>
      </c>
      <c r="BB2" s="54"/>
      <c r="BC2" s="54" t="s">
        <v>74</v>
      </c>
      <c r="BD2" s="87">
        <v>73.2</v>
      </c>
      <c r="BE2" s="54"/>
      <c r="BF2" s="54" t="s">
        <v>80</v>
      </c>
      <c r="BG2" s="87">
        <v>62.8</v>
      </c>
      <c r="BH2" s="54"/>
      <c r="BI2" s="54" t="s">
        <v>85</v>
      </c>
      <c r="BJ2" s="88">
        <v>60.7</v>
      </c>
      <c r="BK2" s="55"/>
      <c r="BL2" s="54" t="s">
        <v>93</v>
      </c>
      <c r="BM2" s="87">
        <v>56.5</v>
      </c>
      <c r="BN2" s="55"/>
      <c r="BO2" s="54" t="s">
        <v>104</v>
      </c>
      <c r="BP2" s="87">
        <v>56.9</v>
      </c>
      <c r="BQ2" s="55"/>
      <c r="BR2" s="54" t="s">
        <v>105</v>
      </c>
      <c r="BS2" s="87">
        <v>60.8</v>
      </c>
      <c r="BT2" s="54"/>
      <c r="BU2" s="54" t="s">
        <v>106</v>
      </c>
      <c r="BV2" s="87">
        <v>59.5</v>
      </c>
      <c r="BW2" s="55"/>
      <c r="BX2" s="54" t="s">
        <v>107</v>
      </c>
      <c r="BY2" s="87">
        <v>60.7</v>
      </c>
      <c r="BZ2" s="55"/>
      <c r="CA2" s="54" t="s">
        <v>108</v>
      </c>
      <c r="CB2" s="87">
        <v>60.3</v>
      </c>
      <c r="CC2" s="55"/>
      <c r="CD2" s="54" t="s">
        <v>96</v>
      </c>
      <c r="CE2" s="87">
        <v>56.3</v>
      </c>
      <c r="CF2" s="55"/>
      <c r="CG2" s="54" t="s">
        <v>98</v>
      </c>
      <c r="CH2" s="87">
        <v>55.7</v>
      </c>
      <c r="CI2" s="55"/>
      <c r="CJ2" s="54" t="s">
        <v>96</v>
      </c>
      <c r="CK2" s="87">
        <v>55</v>
      </c>
      <c r="CL2" s="54"/>
      <c r="CM2" s="54" t="s">
        <v>80</v>
      </c>
      <c r="CN2" s="87">
        <v>53.8</v>
      </c>
      <c r="CO2" s="54"/>
      <c r="CP2" s="54" t="s">
        <v>74</v>
      </c>
      <c r="CQ2" s="87">
        <v>51.3</v>
      </c>
      <c r="CR2" s="87"/>
      <c r="CS2" s="54" t="s">
        <v>74</v>
      </c>
      <c r="CT2" s="87">
        <v>47.7</v>
      </c>
      <c r="CU2" s="55"/>
      <c r="CV2" s="54" t="s">
        <v>74</v>
      </c>
      <c r="CW2" s="87">
        <v>47.4</v>
      </c>
      <c r="CX2" s="89"/>
      <c r="CY2" s="54" t="s">
        <v>80</v>
      </c>
      <c r="CZ2" s="87">
        <v>51.3</v>
      </c>
      <c r="DA2" s="89"/>
      <c r="DB2" s="54" t="s">
        <v>74</v>
      </c>
      <c r="DC2" s="87">
        <v>49.8</v>
      </c>
      <c r="DD2" s="89"/>
      <c r="DE2" s="54" t="s">
        <v>54</v>
      </c>
      <c r="DF2" s="87">
        <v>56.2</v>
      </c>
      <c r="DG2" s="55"/>
      <c r="DH2" s="54" t="s">
        <v>52</v>
      </c>
      <c r="DI2" s="87">
        <v>50.9</v>
      </c>
      <c r="DJ2" s="55"/>
      <c r="DK2" s="54" t="s">
        <v>52</v>
      </c>
      <c r="DL2" s="87">
        <v>47.2</v>
      </c>
      <c r="DM2" s="55"/>
      <c r="DN2" s="54" t="s">
        <v>52</v>
      </c>
      <c r="DO2" s="87">
        <v>46</v>
      </c>
      <c r="DP2" s="55"/>
      <c r="DQ2" s="54" t="s">
        <v>54</v>
      </c>
      <c r="DR2" s="87">
        <v>47.4</v>
      </c>
      <c r="DS2" s="55"/>
      <c r="DT2" s="54" t="s">
        <v>52</v>
      </c>
      <c r="DU2" s="87">
        <v>46.2</v>
      </c>
      <c r="DV2" s="55"/>
      <c r="DW2" s="54" t="s">
        <v>80</v>
      </c>
      <c r="DX2" s="87">
        <v>50.5</v>
      </c>
      <c r="DY2" s="54"/>
      <c r="DZ2" s="89"/>
      <c r="EA2" s="54" t="s">
        <v>74</v>
      </c>
      <c r="EB2" s="87">
        <v>56</v>
      </c>
      <c r="EC2" s="54"/>
      <c r="ED2" s="54" t="s">
        <v>123</v>
      </c>
      <c r="EE2" s="87">
        <v>53.4</v>
      </c>
      <c r="EF2" s="89"/>
      <c r="EG2" s="54" t="s">
        <v>36</v>
      </c>
      <c r="EH2" s="87">
        <v>1058.0999999999999</v>
      </c>
      <c r="EI2" s="89"/>
      <c r="EJ2" s="54" t="s">
        <v>143</v>
      </c>
      <c r="EK2" s="87">
        <v>46.1</v>
      </c>
      <c r="EL2" s="89"/>
      <c r="EM2" s="54" t="s">
        <v>151</v>
      </c>
      <c r="EN2" s="87">
        <v>46.6</v>
      </c>
      <c r="EO2" s="89"/>
      <c r="EP2" s="54" t="s">
        <v>154</v>
      </c>
      <c r="EQ2" s="87">
        <v>45</v>
      </c>
      <c r="ER2" s="169"/>
      <c r="ES2" s="124" t="s">
        <v>163</v>
      </c>
      <c r="ET2" s="87">
        <v>39.299999999999997</v>
      </c>
      <c r="EU2" s="169"/>
      <c r="EV2" s="124" t="s">
        <v>163</v>
      </c>
      <c r="EW2" s="87">
        <v>37.5</v>
      </c>
      <c r="EX2" s="169"/>
      <c r="EY2" s="124" t="s">
        <v>164</v>
      </c>
      <c r="EZ2" s="87">
        <v>38.4</v>
      </c>
      <c r="FA2" s="125"/>
      <c r="FB2" s="124" t="s">
        <v>163</v>
      </c>
      <c r="FC2" s="87">
        <v>37.5</v>
      </c>
      <c r="FD2" s="125"/>
      <c r="FE2" s="124" t="s">
        <v>164</v>
      </c>
      <c r="FF2" s="87">
        <v>36.1</v>
      </c>
      <c r="FG2" s="169"/>
      <c r="FH2" s="27" t="s">
        <v>200</v>
      </c>
      <c r="FI2" s="40">
        <v>33.799999999999997</v>
      </c>
      <c r="FJ2" s="125"/>
      <c r="FK2" s="27" t="s">
        <v>201</v>
      </c>
      <c r="FL2" s="40">
        <v>33.5</v>
      </c>
      <c r="FM2" s="126"/>
      <c r="FN2" s="27" t="s">
        <v>163</v>
      </c>
      <c r="FO2" s="40">
        <v>33</v>
      </c>
      <c r="FP2" s="125"/>
      <c r="FQ2" s="27" t="s">
        <v>202</v>
      </c>
      <c r="FR2" s="40">
        <v>33.200000000000003</v>
      </c>
      <c r="FS2" s="125"/>
      <c r="FT2" s="27" t="s">
        <v>202</v>
      </c>
      <c r="FU2" s="40">
        <v>30.9</v>
      </c>
      <c r="FV2" s="40"/>
      <c r="FW2" s="27" t="s">
        <v>202</v>
      </c>
      <c r="FX2" s="40">
        <v>30.7</v>
      </c>
      <c r="FY2" s="40"/>
      <c r="FZ2" s="27" t="s">
        <v>202</v>
      </c>
      <c r="GA2" s="40">
        <v>31</v>
      </c>
      <c r="GB2" s="125"/>
      <c r="GC2" s="27" t="s">
        <v>246</v>
      </c>
      <c r="GD2" s="40">
        <v>29.6</v>
      </c>
      <c r="GE2" s="125"/>
      <c r="GF2" s="27" t="s">
        <v>246</v>
      </c>
      <c r="GG2" s="40">
        <v>30.3</v>
      </c>
      <c r="GH2" s="125"/>
      <c r="GI2" s="27" t="s">
        <v>246</v>
      </c>
      <c r="GJ2" s="40">
        <v>30.3</v>
      </c>
      <c r="GK2" s="195"/>
      <c r="GL2" s="27" t="s">
        <v>246</v>
      </c>
      <c r="GM2" s="40">
        <f>54.3-24.6</f>
        <v>29.699999999999996</v>
      </c>
      <c r="GN2" s="27"/>
      <c r="GO2" s="27" t="s">
        <v>246</v>
      </c>
      <c r="GP2" s="40">
        <f>55.8-27.1</f>
        <v>28.699999999999996</v>
      </c>
      <c r="GQ2" s="125"/>
      <c r="GR2" s="27" t="s">
        <v>246</v>
      </c>
      <c r="GS2" s="40">
        <v>31</v>
      </c>
      <c r="GT2" s="125"/>
      <c r="GU2" s="27" t="s">
        <v>246</v>
      </c>
      <c r="GV2" s="40">
        <v>30.5</v>
      </c>
      <c r="GW2" s="125"/>
      <c r="GX2" s="27" t="s">
        <v>3</v>
      </c>
      <c r="GY2" s="40">
        <v>57.6</v>
      </c>
      <c r="GZ2" s="195"/>
      <c r="HA2" s="27" t="s">
        <v>307</v>
      </c>
      <c r="HB2" s="40">
        <v>30.1</v>
      </c>
      <c r="HC2" s="195"/>
      <c r="HD2" s="27" t="s">
        <v>318</v>
      </c>
      <c r="HE2" s="40">
        <v>56.4</v>
      </c>
      <c r="HF2" s="195"/>
      <c r="HG2" s="27" t="s">
        <v>326</v>
      </c>
      <c r="HH2" s="40">
        <v>54.8</v>
      </c>
      <c r="HI2" s="195"/>
      <c r="HJ2" s="27" t="s">
        <v>318</v>
      </c>
      <c r="HK2" s="40">
        <v>55.2</v>
      </c>
      <c r="HL2" s="195"/>
      <c r="HM2" s="27" t="s">
        <v>307</v>
      </c>
      <c r="HN2" s="40">
        <v>28.5</v>
      </c>
      <c r="HO2" s="125"/>
      <c r="HP2" s="27" t="s">
        <v>345</v>
      </c>
      <c r="HQ2" s="40">
        <v>27.3</v>
      </c>
      <c r="HR2" s="27"/>
      <c r="HS2" s="27" t="s">
        <v>352</v>
      </c>
      <c r="HT2" s="40">
        <v>26.5</v>
      </c>
      <c r="HU2" s="195"/>
      <c r="HV2" s="196" t="s">
        <v>363</v>
      </c>
      <c r="HW2" s="41">
        <v>46.3</v>
      </c>
      <c r="HX2" s="195"/>
      <c r="HY2" s="27" t="s">
        <v>373</v>
      </c>
      <c r="HZ2" s="40">
        <v>24.4</v>
      </c>
      <c r="IA2" s="195"/>
      <c r="IB2" s="27" t="s">
        <v>307</v>
      </c>
      <c r="IC2" s="40">
        <v>23.9</v>
      </c>
      <c r="ID2" s="125"/>
      <c r="IE2" s="196" t="s">
        <v>383</v>
      </c>
      <c r="IF2" s="40">
        <v>23.1</v>
      </c>
      <c r="IG2" s="195"/>
      <c r="IH2" s="27" t="s">
        <v>399</v>
      </c>
      <c r="II2" s="40">
        <v>23.2</v>
      </c>
      <c r="IJ2" s="195"/>
      <c r="IK2" s="196" t="s">
        <v>399</v>
      </c>
      <c r="IL2" s="40">
        <v>21.5</v>
      </c>
      <c r="IM2" s="195"/>
      <c r="IN2" s="196" t="s">
        <v>426</v>
      </c>
      <c r="IO2" s="40">
        <v>20.9</v>
      </c>
      <c r="IP2" s="195"/>
      <c r="IQ2" s="196" t="s">
        <v>431</v>
      </c>
      <c r="IR2" s="40">
        <v>20.5</v>
      </c>
      <c r="IS2" s="195"/>
      <c r="IT2" s="28" t="s">
        <v>399</v>
      </c>
      <c r="IU2" s="40">
        <v>19.8</v>
      </c>
      <c r="IV2" s="195"/>
      <c r="IW2" s="196" t="s">
        <v>399</v>
      </c>
      <c r="IX2" s="40">
        <v>20</v>
      </c>
      <c r="IY2" s="195"/>
      <c r="IZ2" s="196" t="s">
        <v>399</v>
      </c>
      <c r="JA2" s="40">
        <v>19.7</v>
      </c>
      <c r="JB2" s="195"/>
      <c r="JC2" s="196" t="s">
        <v>396</v>
      </c>
      <c r="JD2" s="40">
        <v>19.3</v>
      </c>
      <c r="JE2" s="195"/>
      <c r="JF2" s="196" t="s">
        <v>431</v>
      </c>
      <c r="JG2" s="40">
        <v>19.600000000000001</v>
      </c>
      <c r="JH2" s="195"/>
      <c r="JI2" s="196" t="s">
        <v>431</v>
      </c>
      <c r="JJ2" s="40">
        <v>19.2</v>
      </c>
      <c r="JK2" s="195"/>
      <c r="JL2" s="196" t="s">
        <v>396</v>
      </c>
      <c r="JM2" s="40">
        <v>18.2</v>
      </c>
      <c r="JN2" s="195"/>
      <c r="JO2" s="196" t="s">
        <v>431</v>
      </c>
      <c r="JP2" s="40">
        <v>18.2</v>
      </c>
      <c r="JQ2" s="218"/>
      <c r="JR2" s="196" t="s">
        <v>396</v>
      </c>
      <c r="JS2" s="40">
        <v>18</v>
      </c>
      <c r="JT2" s="195"/>
      <c r="JU2" s="196" t="s">
        <v>431</v>
      </c>
      <c r="JV2" s="40">
        <v>18.899999999999999</v>
      </c>
      <c r="JW2" s="195"/>
      <c r="JX2" s="28" t="s">
        <v>431</v>
      </c>
      <c r="JY2" s="40">
        <v>18.8</v>
      </c>
      <c r="JZ2" s="27"/>
      <c r="KA2" s="196" t="s">
        <v>396</v>
      </c>
      <c r="KB2" s="40">
        <v>19</v>
      </c>
      <c r="KC2" s="195"/>
      <c r="KD2" s="28" t="s">
        <v>450</v>
      </c>
      <c r="KE2" s="40">
        <v>19.3</v>
      </c>
      <c r="KF2" s="195"/>
      <c r="KG2" s="28" t="s">
        <v>456</v>
      </c>
      <c r="KH2" s="40">
        <v>19.5</v>
      </c>
      <c r="KI2" s="195"/>
      <c r="KJ2" s="28" t="s">
        <v>470</v>
      </c>
      <c r="KK2" s="40">
        <v>20.100000000000001</v>
      </c>
      <c r="KL2" s="22"/>
    </row>
    <row r="3" spans="1:306" ht="27.75" customHeight="1" x14ac:dyDescent="0.2">
      <c r="A3" s="56" t="s">
        <v>36</v>
      </c>
      <c r="B3" s="93">
        <v>1719.1</v>
      </c>
      <c r="C3" s="57"/>
      <c r="D3" s="56" t="s">
        <v>37</v>
      </c>
      <c r="E3" s="93">
        <v>1641.5</v>
      </c>
      <c r="F3" s="57"/>
      <c r="G3" s="56" t="s">
        <v>37</v>
      </c>
      <c r="H3" s="93">
        <v>1548.1</v>
      </c>
      <c r="I3" s="57"/>
      <c r="J3" s="56" t="s">
        <v>38</v>
      </c>
      <c r="K3" s="93">
        <v>1562.8</v>
      </c>
      <c r="L3" s="57"/>
      <c r="M3" s="56" t="s">
        <v>38</v>
      </c>
      <c r="N3" s="93">
        <v>1640</v>
      </c>
      <c r="O3" s="57"/>
      <c r="P3" s="56" t="s">
        <v>37</v>
      </c>
      <c r="Q3" s="93">
        <v>1588.9</v>
      </c>
      <c r="R3" s="57"/>
      <c r="S3" s="56" t="s">
        <v>37</v>
      </c>
      <c r="T3" s="93">
        <v>1571.8</v>
      </c>
      <c r="U3" s="57"/>
      <c r="V3" s="56" t="s">
        <v>37</v>
      </c>
      <c r="W3" s="93">
        <v>1592.5</v>
      </c>
      <c r="X3" s="57"/>
      <c r="Y3" s="56" t="s">
        <v>38</v>
      </c>
      <c r="Z3" s="93">
        <v>1468.2</v>
      </c>
      <c r="AA3" s="57"/>
      <c r="AB3" s="56" t="s">
        <v>38</v>
      </c>
      <c r="AC3" s="56">
        <v>1424.7</v>
      </c>
      <c r="AD3" s="57"/>
      <c r="AE3" s="56" t="s">
        <v>38</v>
      </c>
      <c r="AF3" s="56">
        <v>1468</v>
      </c>
      <c r="AG3" s="57"/>
      <c r="AH3" s="56" t="s">
        <v>38</v>
      </c>
      <c r="AI3" s="56">
        <v>1390.5</v>
      </c>
      <c r="AJ3" s="57"/>
      <c r="AK3" s="56" t="s">
        <v>37</v>
      </c>
      <c r="AL3" s="93">
        <v>1359.7</v>
      </c>
      <c r="AM3" s="57"/>
      <c r="AN3" s="56" t="s">
        <v>37</v>
      </c>
      <c r="AO3" s="93">
        <v>1380.6</v>
      </c>
      <c r="AP3" s="57"/>
      <c r="AQ3" s="56" t="s">
        <v>37</v>
      </c>
      <c r="AR3" s="93">
        <v>1330.2</v>
      </c>
      <c r="AS3" s="57"/>
      <c r="AT3" s="56" t="s">
        <v>37</v>
      </c>
      <c r="AU3" s="93">
        <v>1317.6</v>
      </c>
      <c r="AV3" s="57"/>
      <c r="AW3" s="56" t="s">
        <v>37</v>
      </c>
      <c r="AX3" s="93">
        <v>1381.1</v>
      </c>
      <c r="AY3" s="57"/>
      <c r="AZ3" s="56" t="s">
        <v>38</v>
      </c>
      <c r="BA3" s="93">
        <v>1397.1</v>
      </c>
      <c r="BB3" s="57"/>
      <c r="BC3" s="56" t="s">
        <v>38</v>
      </c>
      <c r="BD3" s="94">
        <v>1810</v>
      </c>
      <c r="BE3" s="57"/>
      <c r="BF3" s="56" t="s">
        <v>92</v>
      </c>
      <c r="BG3" s="93">
        <v>1289.4000000000001</v>
      </c>
      <c r="BH3" s="57"/>
      <c r="BI3" s="56" t="s">
        <v>84</v>
      </c>
      <c r="BJ3" s="95">
        <v>1298.9000000000001</v>
      </c>
      <c r="BK3" s="57"/>
      <c r="BL3" s="56" t="s">
        <v>109</v>
      </c>
      <c r="BM3" s="93">
        <v>1149.8</v>
      </c>
      <c r="BN3" s="57"/>
      <c r="BO3" s="56" t="s">
        <v>92</v>
      </c>
      <c r="BP3" s="93">
        <v>1169.3</v>
      </c>
      <c r="BQ3" s="57"/>
      <c r="BR3" s="56" t="s">
        <v>84</v>
      </c>
      <c r="BS3" s="56"/>
      <c r="BT3" s="57"/>
      <c r="BU3" s="56" t="s">
        <v>110</v>
      </c>
      <c r="BV3" s="93">
        <v>1159</v>
      </c>
      <c r="BW3" s="57"/>
      <c r="BX3" s="56" t="s">
        <v>110</v>
      </c>
      <c r="BY3" s="93">
        <v>1168.0999999999999</v>
      </c>
      <c r="BZ3" s="57"/>
      <c r="CA3" s="56" t="s">
        <v>109</v>
      </c>
      <c r="CB3" s="93">
        <v>1211</v>
      </c>
      <c r="CC3" s="57"/>
      <c r="CD3" s="56" t="s">
        <v>109</v>
      </c>
      <c r="CE3" s="93">
        <v>1131.5</v>
      </c>
      <c r="CF3" s="57"/>
      <c r="CG3" s="56" t="s">
        <v>109</v>
      </c>
      <c r="CH3" s="93">
        <v>1198.5999999999999</v>
      </c>
      <c r="CI3" s="57"/>
      <c r="CJ3" s="56" t="s">
        <v>109</v>
      </c>
      <c r="CK3" s="94">
        <v>1187.8</v>
      </c>
      <c r="CL3" s="57"/>
      <c r="CM3" s="56" t="s">
        <v>109</v>
      </c>
      <c r="CN3" s="94">
        <v>1132.0999999999999</v>
      </c>
      <c r="CO3" s="57"/>
      <c r="CP3" s="56" t="s">
        <v>84</v>
      </c>
      <c r="CQ3" s="93">
        <v>1106.5</v>
      </c>
      <c r="CR3" s="93"/>
      <c r="CS3" s="56" t="s">
        <v>84</v>
      </c>
      <c r="CT3" s="93">
        <v>1087.7</v>
      </c>
      <c r="CU3" s="57"/>
      <c r="CV3" s="56" t="s">
        <v>37</v>
      </c>
      <c r="CW3" s="93">
        <v>1068.7</v>
      </c>
      <c r="CX3" s="94"/>
      <c r="CY3" s="56" t="s">
        <v>37</v>
      </c>
      <c r="CZ3" s="93">
        <v>1105.4000000000001</v>
      </c>
      <c r="DA3" s="94"/>
      <c r="DB3" s="56" t="s">
        <v>84</v>
      </c>
      <c r="DC3" s="93">
        <v>1094.5</v>
      </c>
      <c r="DD3" s="94"/>
      <c r="DE3" s="56" t="s">
        <v>124</v>
      </c>
      <c r="DF3" s="93">
        <v>1155.2</v>
      </c>
      <c r="DG3" s="57"/>
      <c r="DH3" s="56" t="s">
        <v>109</v>
      </c>
      <c r="DI3" s="93">
        <v>1125.9000000000001</v>
      </c>
      <c r="DJ3" s="57"/>
      <c r="DK3" s="56" t="s">
        <v>92</v>
      </c>
      <c r="DL3" s="93">
        <v>1064</v>
      </c>
      <c r="DM3" s="57"/>
      <c r="DN3" s="56" t="s">
        <v>37</v>
      </c>
      <c r="DO3" s="93">
        <v>1060.4000000000001</v>
      </c>
      <c r="DP3" s="57"/>
      <c r="DQ3" s="56" t="s">
        <v>37</v>
      </c>
      <c r="DR3" s="93">
        <v>1076.4000000000001</v>
      </c>
      <c r="DS3" s="57"/>
      <c r="DT3" s="56" t="s">
        <v>37</v>
      </c>
      <c r="DU3" s="93">
        <v>1049.9000000000001</v>
      </c>
      <c r="DV3" s="57"/>
      <c r="DW3" s="56" t="s">
        <v>37</v>
      </c>
      <c r="DX3" s="56">
        <v>1034.3</v>
      </c>
      <c r="DY3" s="57"/>
      <c r="DZ3" s="94"/>
      <c r="EA3" s="56" t="s">
        <v>37</v>
      </c>
      <c r="EB3" s="56">
        <v>1087.2</v>
      </c>
      <c r="EC3" s="57"/>
      <c r="ED3" s="56" t="s">
        <v>84</v>
      </c>
      <c r="EE3" s="93">
        <v>1062.0999999999999</v>
      </c>
      <c r="EF3" s="94"/>
      <c r="EG3" s="56" t="s">
        <v>123</v>
      </c>
      <c r="EH3" s="93">
        <v>51.2</v>
      </c>
      <c r="EI3" s="94"/>
      <c r="EJ3" s="56" t="s">
        <v>38</v>
      </c>
      <c r="EK3" s="93">
        <v>996.5</v>
      </c>
      <c r="EL3" s="94"/>
      <c r="EM3" s="56" t="s">
        <v>156</v>
      </c>
      <c r="EN3" s="93">
        <v>1007.6</v>
      </c>
      <c r="EO3" s="94"/>
      <c r="EP3" s="56" t="s">
        <v>84</v>
      </c>
      <c r="EQ3" s="56">
        <v>988.6</v>
      </c>
      <c r="ER3" s="146"/>
      <c r="ES3" s="127" t="s">
        <v>38</v>
      </c>
      <c r="ET3" s="127">
        <v>971</v>
      </c>
      <c r="EU3" s="146"/>
      <c r="EV3" s="127" t="s">
        <v>84</v>
      </c>
      <c r="EW3" s="93">
        <v>963.8</v>
      </c>
      <c r="EX3" s="146"/>
      <c r="EY3" s="127" t="s">
        <v>110</v>
      </c>
      <c r="EZ3" s="93">
        <v>966.7</v>
      </c>
      <c r="FA3" s="128"/>
      <c r="FB3" s="127" t="s">
        <v>37</v>
      </c>
      <c r="FC3" s="93">
        <v>961.4</v>
      </c>
      <c r="FD3" s="128"/>
      <c r="FE3" s="127" t="s">
        <v>92</v>
      </c>
      <c r="FF3" s="93">
        <v>959</v>
      </c>
      <c r="FG3" s="146"/>
      <c r="FH3" s="23" t="s">
        <v>84</v>
      </c>
      <c r="FI3" s="42">
        <v>919</v>
      </c>
      <c r="FJ3" s="128"/>
      <c r="FK3" s="23" t="s">
        <v>38</v>
      </c>
      <c r="FL3" s="42">
        <v>930.4</v>
      </c>
      <c r="FM3" s="129"/>
      <c r="FN3" s="23" t="s">
        <v>36</v>
      </c>
      <c r="FO3" s="42">
        <v>935.1</v>
      </c>
      <c r="FP3" s="128"/>
      <c r="FQ3" s="23" t="s">
        <v>203</v>
      </c>
      <c r="FR3" s="42">
        <v>958.6</v>
      </c>
      <c r="FS3" s="128"/>
      <c r="FT3" s="23" t="s">
        <v>204</v>
      </c>
      <c r="FU3" s="42">
        <v>950.8</v>
      </c>
      <c r="FV3" s="42"/>
      <c r="FW3" s="23" t="s">
        <v>217</v>
      </c>
      <c r="FX3" s="42">
        <v>938.6</v>
      </c>
      <c r="FY3" s="42"/>
      <c r="FZ3" s="197" t="s">
        <v>189</v>
      </c>
      <c r="GA3" s="198">
        <v>954.7</v>
      </c>
      <c r="GB3" s="128"/>
      <c r="GC3" s="23" t="s">
        <v>242</v>
      </c>
      <c r="GD3" s="42">
        <v>945.6</v>
      </c>
      <c r="GE3" s="128"/>
      <c r="GF3" s="23" t="s">
        <v>242</v>
      </c>
      <c r="GG3" s="42">
        <v>945.6</v>
      </c>
      <c r="GH3" s="128"/>
      <c r="GI3" s="23" t="s">
        <v>242</v>
      </c>
      <c r="GJ3" s="42">
        <v>962.2</v>
      </c>
      <c r="GK3" s="199"/>
      <c r="GL3" s="190"/>
      <c r="GM3" s="42"/>
      <c r="GN3" s="199"/>
      <c r="GO3" s="23" t="s">
        <v>271</v>
      </c>
      <c r="GP3" s="42">
        <v>944.6</v>
      </c>
      <c r="GQ3" s="128"/>
      <c r="GR3" s="23" t="s">
        <v>280</v>
      </c>
      <c r="GS3" s="42">
        <v>952.6</v>
      </c>
      <c r="GT3" s="128"/>
      <c r="GU3" s="23" t="s">
        <v>242</v>
      </c>
      <c r="GV3" s="42">
        <v>937.6</v>
      </c>
      <c r="GW3" s="128"/>
      <c r="GX3" s="23" t="s">
        <v>242</v>
      </c>
      <c r="GY3" s="23">
        <v>967.9</v>
      </c>
      <c r="GZ3" s="199"/>
      <c r="HA3" s="23" t="s">
        <v>303</v>
      </c>
      <c r="HB3" s="42">
        <v>954.4</v>
      </c>
      <c r="HC3" s="199"/>
      <c r="HD3" s="23" t="s">
        <v>303</v>
      </c>
      <c r="HE3" s="128">
        <v>945.3</v>
      </c>
      <c r="HF3" s="199"/>
      <c r="HG3" s="23" t="s">
        <v>303</v>
      </c>
      <c r="HH3" s="42">
        <v>932</v>
      </c>
      <c r="HI3" s="199"/>
      <c r="HJ3" s="23" t="s">
        <v>303</v>
      </c>
      <c r="HK3" s="42">
        <v>938.4</v>
      </c>
      <c r="HL3" s="199"/>
      <c r="HM3" s="23" t="s">
        <v>303</v>
      </c>
      <c r="HN3" s="198">
        <v>933.5</v>
      </c>
      <c r="HO3" s="128"/>
      <c r="HP3" s="23" t="s">
        <v>84</v>
      </c>
      <c r="HQ3" s="42">
        <v>906.7</v>
      </c>
      <c r="HR3" s="199"/>
      <c r="HS3" s="23" t="s">
        <v>360</v>
      </c>
      <c r="HT3" s="23">
        <v>878.5</v>
      </c>
      <c r="HU3" s="199"/>
      <c r="HV3" s="23" t="s">
        <v>360</v>
      </c>
      <c r="HW3" s="43">
        <v>877.6</v>
      </c>
      <c r="HX3" s="199"/>
      <c r="HY3" s="23" t="s">
        <v>84</v>
      </c>
      <c r="HZ3" s="42">
        <v>864.4</v>
      </c>
      <c r="IA3" s="199"/>
      <c r="IB3" s="197" t="s">
        <v>84</v>
      </c>
      <c r="IC3" s="198">
        <v>868</v>
      </c>
      <c r="ID3" s="128"/>
      <c r="IE3" s="23" t="s">
        <v>378</v>
      </c>
      <c r="IF3" s="42">
        <v>852.2</v>
      </c>
      <c r="IG3" s="199"/>
      <c r="IH3" s="23" t="s">
        <v>378</v>
      </c>
      <c r="II3" s="42">
        <v>878.3</v>
      </c>
      <c r="IJ3" s="199"/>
      <c r="IK3" s="23" t="s">
        <v>378</v>
      </c>
      <c r="IL3" s="42">
        <v>862</v>
      </c>
      <c r="IM3" s="199"/>
      <c r="IN3" s="23" t="s">
        <v>422</v>
      </c>
      <c r="IO3" s="42">
        <v>852.4</v>
      </c>
      <c r="IP3" s="199"/>
      <c r="IQ3" s="23" t="s">
        <v>404</v>
      </c>
      <c r="IR3" s="42">
        <v>863.7</v>
      </c>
      <c r="IS3" s="199"/>
      <c r="IT3" s="23" t="s">
        <v>404</v>
      </c>
      <c r="IU3" s="42">
        <v>864.8</v>
      </c>
      <c r="IV3" s="199"/>
      <c r="IW3" s="23" t="s">
        <v>394</v>
      </c>
      <c r="IX3" s="42">
        <v>876.9</v>
      </c>
      <c r="IY3" s="199"/>
      <c r="IZ3" s="23" t="s">
        <v>404</v>
      </c>
      <c r="JA3" s="42">
        <v>876.7</v>
      </c>
      <c r="JB3" s="199"/>
      <c r="JC3" s="23" t="s">
        <v>419</v>
      </c>
      <c r="JD3" s="42">
        <v>876.4</v>
      </c>
      <c r="JE3" s="199"/>
      <c r="JF3" s="23" t="s">
        <v>394</v>
      </c>
      <c r="JG3" s="42">
        <v>886.7</v>
      </c>
      <c r="JH3" s="199"/>
      <c r="JI3" s="23" t="s">
        <v>404</v>
      </c>
      <c r="JJ3" s="42">
        <v>871.3</v>
      </c>
      <c r="JK3" s="199"/>
      <c r="JL3" s="23" t="s">
        <v>394</v>
      </c>
      <c r="JM3" s="42">
        <v>863.8</v>
      </c>
      <c r="JN3" s="199"/>
      <c r="JO3" s="23" t="s">
        <v>404</v>
      </c>
      <c r="JP3" s="42">
        <v>860.3</v>
      </c>
      <c r="JQ3" s="23"/>
      <c r="JR3" s="197" t="s">
        <v>394</v>
      </c>
      <c r="JS3" s="128">
        <v>852.9</v>
      </c>
      <c r="JT3" s="199"/>
      <c r="JU3" s="197" t="s">
        <v>394</v>
      </c>
      <c r="JV3" s="23">
        <v>880</v>
      </c>
      <c r="JW3" s="199"/>
      <c r="JX3" s="197" t="s">
        <v>432</v>
      </c>
      <c r="JY3" s="23" t="s">
        <v>441</v>
      </c>
      <c r="JZ3" s="42"/>
      <c r="KA3" s="197" t="s">
        <v>442</v>
      </c>
      <c r="KB3" s="23">
        <v>880</v>
      </c>
      <c r="KC3" s="199"/>
      <c r="KD3" s="197" t="s">
        <v>445</v>
      </c>
      <c r="KE3" s="23" t="s">
        <v>460</v>
      </c>
      <c r="KF3" s="199"/>
      <c r="KG3" s="197" t="s">
        <v>461</v>
      </c>
      <c r="KH3" s="23" t="s">
        <v>467</v>
      </c>
      <c r="KI3" s="199"/>
      <c r="KJ3" s="23" t="s">
        <v>84</v>
      </c>
      <c r="KK3" s="42">
        <v>864.7</v>
      </c>
      <c r="KL3" s="22"/>
    </row>
    <row r="4" spans="1:306" ht="50.25" customHeight="1" x14ac:dyDescent="0.2">
      <c r="A4" s="58" t="s">
        <v>56</v>
      </c>
      <c r="B4" s="96">
        <v>64</v>
      </c>
      <c r="C4" s="59"/>
      <c r="D4" s="58" t="s">
        <v>55</v>
      </c>
      <c r="E4" s="96">
        <v>66.400000000000006</v>
      </c>
      <c r="F4" s="59"/>
      <c r="G4" s="58" t="s">
        <v>29</v>
      </c>
      <c r="H4" s="96">
        <v>66.3</v>
      </c>
      <c r="I4" s="59"/>
      <c r="J4" s="58" t="s">
        <v>56</v>
      </c>
      <c r="K4" s="96">
        <v>70</v>
      </c>
      <c r="L4" s="59"/>
      <c r="M4" s="58" t="s">
        <v>56</v>
      </c>
      <c r="N4" s="96">
        <v>71.5</v>
      </c>
      <c r="O4" s="59"/>
      <c r="P4" s="58" t="s">
        <v>56</v>
      </c>
      <c r="Q4" s="96">
        <v>73.400000000000006</v>
      </c>
      <c r="R4" s="59"/>
      <c r="S4" s="58" t="s">
        <v>55</v>
      </c>
      <c r="T4" s="96">
        <v>69.3</v>
      </c>
      <c r="U4" s="59"/>
      <c r="V4" s="58" t="s">
        <v>56</v>
      </c>
      <c r="W4" s="96">
        <v>71.400000000000006</v>
      </c>
      <c r="X4" s="59"/>
      <c r="Y4" s="58" t="s">
        <v>56</v>
      </c>
      <c r="Z4" s="96">
        <v>71.5</v>
      </c>
      <c r="AA4" s="59"/>
      <c r="AB4" s="58" t="s">
        <v>30</v>
      </c>
      <c r="AC4" s="96">
        <v>74</v>
      </c>
      <c r="AD4" s="59"/>
      <c r="AE4" s="58" t="s">
        <v>30</v>
      </c>
      <c r="AF4" s="96">
        <v>76.2</v>
      </c>
      <c r="AG4" s="59"/>
      <c r="AH4" s="58" t="s">
        <v>30</v>
      </c>
      <c r="AI4" s="96">
        <v>74.2</v>
      </c>
      <c r="AJ4" s="59"/>
      <c r="AK4" s="58" t="s">
        <v>56</v>
      </c>
      <c r="AL4" s="96">
        <v>77</v>
      </c>
      <c r="AM4" s="59"/>
      <c r="AN4" s="58" t="s">
        <v>56</v>
      </c>
      <c r="AO4" s="96">
        <v>78.5</v>
      </c>
      <c r="AP4" s="59"/>
      <c r="AQ4" s="58" t="s">
        <v>56</v>
      </c>
      <c r="AR4" s="96">
        <v>78.7</v>
      </c>
      <c r="AS4" s="59"/>
      <c r="AT4" s="58" t="s">
        <v>79</v>
      </c>
      <c r="AU4" s="96">
        <v>80.7</v>
      </c>
      <c r="AV4" s="59"/>
      <c r="AW4" s="58" t="s">
        <v>73</v>
      </c>
      <c r="AX4" s="96">
        <v>81</v>
      </c>
      <c r="AY4" s="59"/>
      <c r="AZ4" s="58" t="s">
        <v>73</v>
      </c>
      <c r="BA4" s="96">
        <v>80.8</v>
      </c>
      <c r="BB4" s="59"/>
      <c r="BC4" s="58" t="s">
        <v>73</v>
      </c>
      <c r="BD4" s="96">
        <v>80.8</v>
      </c>
      <c r="BE4" s="59"/>
      <c r="BF4" s="58" t="s">
        <v>79</v>
      </c>
      <c r="BG4" s="96">
        <v>81</v>
      </c>
      <c r="BH4" s="59"/>
      <c r="BI4" s="58" t="s">
        <v>79</v>
      </c>
      <c r="BJ4" s="97">
        <v>83.4</v>
      </c>
      <c r="BK4" s="59"/>
      <c r="BL4" s="58" t="s">
        <v>55</v>
      </c>
      <c r="BM4" s="96">
        <v>85.5</v>
      </c>
      <c r="BN4" s="59"/>
      <c r="BO4" s="58" t="s">
        <v>55</v>
      </c>
      <c r="BP4" s="96">
        <v>86.2</v>
      </c>
      <c r="BQ4" s="59"/>
      <c r="BR4" s="58" t="s">
        <v>29</v>
      </c>
      <c r="BS4" s="96">
        <v>88.4</v>
      </c>
      <c r="BT4" s="59"/>
      <c r="BU4" s="58" t="s">
        <v>56</v>
      </c>
      <c r="BV4" s="96">
        <v>90.4</v>
      </c>
      <c r="BW4" s="59"/>
      <c r="BX4" s="58" t="s">
        <v>55</v>
      </c>
      <c r="BY4" s="96">
        <v>92</v>
      </c>
      <c r="BZ4" s="59"/>
      <c r="CA4" s="58" t="s">
        <v>56</v>
      </c>
      <c r="CB4" s="96">
        <v>94.6</v>
      </c>
      <c r="CC4" s="59"/>
      <c r="CD4" s="58" t="s">
        <v>79</v>
      </c>
      <c r="CE4" s="96">
        <v>95.2</v>
      </c>
      <c r="CF4" s="59"/>
      <c r="CG4" s="58" t="s">
        <v>73</v>
      </c>
      <c r="CH4" s="96">
        <v>95.7</v>
      </c>
      <c r="CI4" s="59"/>
      <c r="CJ4" s="58" t="s">
        <v>73</v>
      </c>
      <c r="CK4" s="96">
        <v>95.8</v>
      </c>
      <c r="CL4" s="59"/>
      <c r="CM4" s="58" t="s">
        <v>73</v>
      </c>
      <c r="CN4" s="96">
        <v>97.4</v>
      </c>
      <c r="CO4" s="59"/>
      <c r="CP4" s="58" t="s">
        <v>73</v>
      </c>
      <c r="CQ4" s="96">
        <v>99</v>
      </c>
      <c r="CR4" s="96"/>
      <c r="CS4" s="58" t="s">
        <v>73</v>
      </c>
      <c r="CT4" s="96">
        <v>102.3</v>
      </c>
      <c r="CU4" s="59"/>
      <c r="CV4" s="58" t="s">
        <v>79</v>
      </c>
      <c r="CW4" s="96">
        <v>102.3</v>
      </c>
      <c r="CX4" s="98"/>
      <c r="CY4" s="58" t="s">
        <v>79</v>
      </c>
      <c r="CZ4" s="96">
        <v>106.4</v>
      </c>
      <c r="DA4" s="98"/>
      <c r="DB4" s="58" t="s">
        <v>73</v>
      </c>
      <c r="DC4" s="96">
        <v>108.2</v>
      </c>
      <c r="DD4" s="98"/>
      <c r="DE4" s="58" t="s">
        <v>55</v>
      </c>
      <c r="DF4" s="96">
        <v>111.4</v>
      </c>
      <c r="DG4" s="59"/>
      <c r="DH4" s="58" t="s">
        <v>55</v>
      </c>
      <c r="DI4" s="96">
        <v>112.4</v>
      </c>
      <c r="DJ4" s="59"/>
      <c r="DK4" s="58" t="s">
        <v>56</v>
      </c>
      <c r="DL4" s="96">
        <v>114.9</v>
      </c>
      <c r="DM4" s="59"/>
      <c r="DN4" s="58" t="s">
        <v>55</v>
      </c>
      <c r="DO4" s="96">
        <v>117.5</v>
      </c>
      <c r="DP4" s="59"/>
      <c r="DQ4" s="58" t="s">
        <v>56</v>
      </c>
      <c r="DR4" s="96">
        <v>120.3</v>
      </c>
      <c r="DS4" s="59"/>
      <c r="DT4" s="58" t="s">
        <v>55</v>
      </c>
      <c r="DU4" s="96">
        <v>120.1</v>
      </c>
      <c r="DV4" s="59"/>
      <c r="DW4" s="58" t="s">
        <v>119</v>
      </c>
      <c r="DX4" s="96">
        <v>122</v>
      </c>
      <c r="DY4" s="59"/>
      <c r="DZ4" s="98"/>
      <c r="EA4" s="58" t="s">
        <v>119</v>
      </c>
      <c r="EB4" s="96">
        <v>124.3</v>
      </c>
      <c r="EC4" s="59"/>
      <c r="ED4" s="58" t="s">
        <v>125</v>
      </c>
      <c r="EE4" s="96">
        <v>128.80000000000001</v>
      </c>
      <c r="EF4" s="98"/>
      <c r="EG4" s="58" t="s">
        <v>157</v>
      </c>
      <c r="EH4" s="96">
        <v>134</v>
      </c>
      <c r="EI4" s="98"/>
      <c r="EJ4" s="58" t="s">
        <v>140</v>
      </c>
      <c r="EK4" s="96">
        <v>130</v>
      </c>
      <c r="EL4" s="98"/>
      <c r="EM4" s="58" t="s">
        <v>79</v>
      </c>
      <c r="EN4" s="96">
        <v>132.30000000000001</v>
      </c>
      <c r="EO4" s="98"/>
      <c r="EP4" s="58" t="s">
        <v>152</v>
      </c>
      <c r="EQ4" s="96">
        <v>134.9</v>
      </c>
      <c r="ER4" s="130"/>
      <c r="ES4" s="119" t="s">
        <v>165</v>
      </c>
      <c r="ET4" s="130">
        <v>138.80000000000001</v>
      </c>
      <c r="EU4" s="130"/>
      <c r="EV4" s="119" t="s">
        <v>158</v>
      </c>
      <c r="EW4" s="130">
        <v>139.80000000000001</v>
      </c>
      <c r="EX4" s="130"/>
      <c r="EY4" s="119" t="s">
        <v>158</v>
      </c>
      <c r="EZ4" s="130">
        <v>140.6</v>
      </c>
      <c r="FA4" s="120"/>
      <c r="FB4" s="119" t="s">
        <v>158</v>
      </c>
      <c r="FC4" s="130">
        <v>143.30000000000001</v>
      </c>
      <c r="FD4" s="120"/>
      <c r="FE4" s="119" t="s">
        <v>158</v>
      </c>
      <c r="FF4" s="130">
        <v>144.80000000000001</v>
      </c>
      <c r="FG4" s="130"/>
      <c r="FH4" s="20" t="s">
        <v>205</v>
      </c>
      <c r="FI4" s="44">
        <v>145.6</v>
      </c>
      <c r="FJ4" s="120"/>
      <c r="FK4" s="20" t="s">
        <v>205</v>
      </c>
      <c r="FL4" s="44">
        <v>146.5</v>
      </c>
      <c r="FM4" s="121"/>
      <c r="FN4" s="20" t="s">
        <v>205</v>
      </c>
      <c r="FO4" s="44">
        <v>147.80000000000001</v>
      </c>
      <c r="FP4" s="120"/>
      <c r="FQ4" s="20" t="s">
        <v>205</v>
      </c>
      <c r="FR4" s="44">
        <v>148.6</v>
      </c>
      <c r="FS4" s="120"/>
      <c r="FT4" s="20" t="s">
        <v>205</v>
      </c>
      <c r="FU4" s="44">
        <v>146.80000000000001</v>
      </c>
      <c r="FV4" s="183"/>
      <c r="FW4" s="20" t="s">
        <v>205</v>
      </c>
      <c r="FX4" s="200">
        <v>147.30000000000001</v>
      </c>
      <c r="FY4" s="200"/>
      <c r="FZ4" s="20" t="s">
        <v>205</v>
      </c>
      <c r="GA4" s="200">
        <v>149.19999999999999</v>
      </c>
      <c r="GB4" s="120"/>
      <c r="GC4" s="20" t="s">
        <v>205</v>
      </c>
      <c r="GD4" s="44">
        <v>149.9</v>
      </c>
      <c r="GE4" s="120"/>
      <c r="GF4" s="20" t="s">
        <v>205</v>
      </c>
      <c r="GG4" s="44">
        <v>149.9</v>
      </c>
      <c r="GH4" s="120"/>
      <c r="GI4" s="20" t="s">
        <v>205</v>
      </c>
      <c r="GJ4" s="44">
        <v>151.4</v>
      </c>
      <c r="GK4" s="201"/>
      <c r="GL4" s="20" t="s">
        <v>205</v>
      </c>
      <c r="GM4" s="44">
        <v>151.5</v>
      </c>
      <c r="GN4" s="201"/>
      <c r="GO4" s="20" t="s">
        <v>205</v>
      </c>
      <c r="GP4" s="44">
        <v>153.80000000000001</v>
      </c>
      <c r="GQ4" s="120"/>
      <c r="GR4" s="20" t="s">
        <v>205</v>
      </c>
      <c r="GS4" s="44">
        <v>155.30000000000001</v>
      </c>
      <c r="GT4" s="120"/>
      <c r="GU4" s="20" t="s">
        <v>205</v>
      </c>
      <c r="GV4" s="44">
        <v>157.5</v>
      </c>
      <c r="GW4" s="120"/>
      <c r="GX4" s="20" t="s">
        <v>205</v>
      </c>
      <c r="GY4" s="44">
        <v>159.80000000000001</v>
      </c>
      <c r="GZ4" s="201"/>
      <c r="HA4" s="20" t="s">
        <v>205</v>
      </c>
      <c r="HB4" s="44">
        <v>160.4</v>
      </c>
      <c r="HC4" s="201"/>
      <c r="HD4" s="20" t="s">
        <v>205</v>
      </c>
      <c r="HE4" s="44">
        <v>162.80000000000001</v>
      </c>
      <c r="HF4" s="201"/>
      <c r="HG4" s="20" t="s">
        <v>205</v>
      </c>
      <c r="HH4" s="44">
        <v>163.1</v>
      </c>
      <c r="HI4" s="201"/>
      <c r="HJ4" s="20" t="s">
        <v>205</v>
      </c>
      <c r="HK4" s="44">
        <v>165.1</v>
      </c>
      <c r="HL4" s="201"/>
      <c r="HM4" s="20" t="s">
        <v>205</v>
      </c>
      <c r="HN4" s="44">
        <v>166.1</v>
      </c>
      <c r="HO4" s="120"/>
      <c r="HP4" s="20" t="s">
        <v>205</v>
      </c>
      <c r="HQ4" s="44">
        <v>169</v>
      </c>
      <c r="HR4" s="201"/>
      <c r="HS4" s="20" t="s">
        <v>205</v>
      </c>
      <c r="HT4" s="44">
        <v>169.7</v>
      </c>
      <c r="HU4" s="201"/>
      <c r="HV4" s="20" t="s">
        <v>205</v>
      </c>
      <c r="HW4" s="45">
        <v>173.4</v>
      </c>
      <c r="HX4" s="201"/>
      <c r="HY4" s="20" t="s">
        <v>205</v>
      </c>
      <c r="HZ4" s="44">
        <v>176</v>
      </c>
      <c r="IA4" s="201"/>
      <c r="IB4" s="20" t="s">
        <v>377</v>
      </c>
      <c r="IC4" s="200">
        <v>178.7</v>
      </c>
      <c r="ID4" s="120"/>
      <c r="IE4" s="20" t="s">
        <v>377</v>
      </c>
      <c r="IF4" s="44">
        <v>179.6</v>
      </c>
      <c r="IG4" s="201"/>
      <c r="IH4" s="20" t="s">
        <v>377</v>
      </c>
      <c r="II4" s="44">
        <v>183.9</v>
      </c>
      <c r="IJ4" s="201"/>
      <c r="IK4" s="20" t="s">
        <v>377</v>
      </c>
      <c r="IL4" s="44">
        <v>183.9</v>
      </c>
      <c r="IM4" s="201"/>
      <c r="IN4" s="219" t="s">
        <v>406</v>
      </c>
      <c r="IO4" s="44">
        <v>187.3</v>
      </c>
      <c r="IP4" s="201"/>
      <c r="IQ4" s="219" t="s">
        <v>380</v>
      </c>
      <c r="IR4" s="44">
        <v>189.5</v>
      </c>
      <c r="IS4" s="201"/>
      <c r="IT4" s="219" t="s">
        <v>420</v>
      </c>
      <c r="IU4" s="44">
        <v>192.3</v>
      </c>
      <c r="IV4" s="201"/>
      <c r="IW4" s="219" t="s">
        <v>398</v>
      </c>
      <c r="IX4" s="44">
        <v>194</v>
      </c>
      <c r="IY4" s="201"/>
      <c r="IZ4" s="219" t="s">
        <v>398</v>
      </c>
      <c r="JA4" s="44">
        <v>195.5</v>
      </c>
      <c r="JB4" s="201"/>
      <c r="JC4" s="219" t="s">
        <v>406</v>
      </c>
      <c r="JD4" s="44">
        <v>196.8</v>
      </c>
      <c r="JE4" s="201"/>
      <c r="JF4" s="219" t="s">
        <v>420</v>
      </c>
      <c r="JG4" s="44">
        <v>198.4</v>
      </c>
      <c r="JH4" s="201"/>
      <c r="JI4" s="219" t="s">
        <v>420</v>
      </c>
      <c r="JJ4" s="44">
        <v>201</v>
      </c>
      <c r="JK4" s="201"/>
      <c r="JL4" s="219" t="s">
        <v>420</v>
      </c>
      <c r="JM4" s="44">
        <v>203.2</v>
      </c>
      <c r="JN4" s="201"/>
      <c r="JO4" s="219" t="s">
        <v>398</v>
      </c>
      <c r="JP4" s="44">
        <v>204.1</v>
      </c>
      <c r="JQ4" s="44"/>
      <c r="JR4" s="219" t="s">
        <v>420</v>
      </c>
      <c r="JS4" s="44">
        <v>204.1</v>
      </c>
      <c r="JT4" s="201"/>
      <c r="JU4" s="219" t="s">
        <v>398</v>
      </c>
      <c r="JV4" s="44">
        <v>205.6</v>
      </c>
      <c r="JW4" s="201"/>
      <c r="JX4" s="29" t="s">
        <v>398</v>
      </c>
      <c r="JY4" s="44">
        <v>205.2</v>
      </c>
      <c r="JZ4" s="183"/>
      <c r="KA4" s="219" t="s">
        <v>406</v>
      </c>
      <c r="KB4" s="44">
        <v>204.9</v>
      </c>
      <c r="KC4" s="201"/>
      <c r="KD4" s="20" t="s">
        <v>158</v>
      </c>
      <c r="KE4" s="44">
        <v>203.4</v>
      </c>
      <c r="KF4" s="201"/>
      <c r="KG4" s="20" t="s">
        <v>158</v>
      </c>
      <c r="KH4" s="44">
        <v>201.6</v>
      </c>
      <c r="KI4" s="201"/>
      <c r="KJ4" s="20" t="s">
        <v>158</v>
      </c>
      <c r="KK4" s="44">
        <v>200.3</v>
      </c>
      <c r="KL4" s="22"/>
    </row>
    <row r="5" spans="1:306" ht="59.25" customHeight="1" x14ac:dyDescent="0.2">
      <c r="A5" s="131" t="s">
        <v>46</v>
      </c>
      <c r="B5" s="132">
        <v>137.4</v>
      </c>
      <c r="C5" s="133"/>
      <c r="D5" s="131" t="s">
        <v>45</v>
      </c>
      <c r="E5" s="132">
        <v>140</v>
      </c>
      <c r="F5" s="133"/>
      <c r="G5" s="131" t="s">
        <v>19</v>
      </c>
      <c r="H5" s="132">
        <v>145.4</v>
      </c>
      <c r="I5" s="133"/>
      <c r="J5" s="131" t="s">
        <v>46</v>
      </c>
      <c r="K5" s="132">
        <v>151.80000000000001</v>
      </c>
      <c r="L5" s="133"/>
      <c r="M5" s="131" t="s">
        <v>46</v>
      </c>
      <c r="N5" s="132">
        <v>163.69999999999999</v>
      </c>
      <c r="O5" s="133"/>
      <c r="P5" s="131" t="s">
        <v>46</v>
      </c>
      <c r="Q5" s="132">
        <v>161.9</v>
      </c>
      <c r="R5" s="133"/>
      <c r="S5" s="131" t="s">
        <v>46</v>
      </c>
      <c r="T5" s="132">
        <v>154.19999999999999</v>
      </c>
      <c r="U5" s="133"/>
      <c r="V5" s="131" t="s">
        <v>46</v>
      </c>
      <c r="W5" s="132">
        <v>166.6</v>
      </c>
      <c r="X5" s="133"/>
      <c r="Y5" s="131" t="s">
        <v>46</v>
      </c>
      <c r="Z5" s="132">
        <v>152</v>
      </c>
      <c r="AA5" s="133"/>
      <c r="AB5" s="131" t="s">
        <v>16</v>
      </c>
      <c r="AC5" s="132">
        <v>153</v>
      </c>
      <c r="AD5" s="133"/>
      <c r="AE5" s="131" t="s">
        <v>16</v>
      </c>
      <c r="AF5" s="132">
        <v>158.9</v>
      </c>
      <c r="AG5" s="133"/>
      <c r="AH5" s="131" t="s">
        <v>16</v>
      </c>
      <c r="AI5" s="132">
        <v>156.4</v>
      </c>
      <c r="AJ5" s="133"/>
      <c r="AK5" s="131" t="s">
        <v>46</v>
      </c>
      <c r="AL5" s="132">
        <v>158.69999999999999</v>
      </c>
      <c r="AM5" s="133"/>
      <c r="AN5" s="131" t="s">
        <v>46</v>
      </c>
      <c r="AO5" s="132">
        <v>154.6</v>
      </c>
      <c r="AP5" s="133"/>
      <c r="AQ5" s="131" t="s">
        <v>46</v>
      </c>
      <c r="AR5" s="132">
        <v>158.19999999999999</v>
      </c>
      <c r="AS5" s="133"/>
      <c r="AT5" s="131" t="s">
        <v>68</v>
      </c>
      <c r="AU5" s="132">
        <v>163.9</v>
      </c>
      <c r="AV5" s="133"/>
      <c r="AW5" s="131" t="s">
        <v>68</v>
      </c>
      <c r="AX5" s="132">
        <v>167.2</v>
      </c>
      <c r="AY5" s="133"/>
      <c r="AZ5" s="131" t="s">
        <v>68</v>
      </c>
      <c r="BA5" s="132">
        <v>169.9</v>
      </c>
      <c r="BB5" s="133"/>
      <c r="BC5" s="131" t="s">
        <v>88</v>
      </c>
      <c r="BD5" s="132">
        <v>171.6</v>
      </c>
      <c r="BE5" s="133"/>
      <c r="BF5" s="131" t="s">
        <v>68</v>
      </c>
      <c r="BG5" s="132">
        <v>147.9</v>
      </c>
      <c r="BH5" s="133"/>
      <c r="BI5" s="131" t="s">
        <v>16</v>
      </c>
      <c r="BJ5" s="147">
        <v>159.6</v>
      </c>
      <c r="BK5" s="133"/>
      <c r="BL5" s="131" t="s">
        <v>45</v>
      </c>
      <c r="BM5" s="132">
        <v>156.19999999999999</v>
      </c>
      <c r="BN5" s="133"/>
      <c r="BO5" s="131" t="s">
        <v>45</v>
      </c>
      <c r="BP5" s="132">
        <v>165</v>
      </c>
      <c r="BQ5" s="133"/>
      <c r="BR5" s="131" t="s">
        <v>19</v>
      </c>
      <c r="BS5" s="132">
        <v>174</v>
      </c>
      <c r="BT5" s="133"/>
      <c r="BU5" s="131" t="s">
        <v>45</v>
      </c>
      <c r="BV5" s="132">
        <v>175.7</v>
      </c>
      <c r="BW5" s="133"/>
      <c r="BX5" s="131" t="s">
        <v>45</v>
      </c>
      <c r="BY5" s="132">
        <v>184.8</v>
      </c>
      <c r="BZ5" s="133"/>
      <c r="CA5" s="131" t="s">
        <v>46</v>
      </c>
      <c r="CB5" s="132">
        <v>198.6</v>
      </c>
      <c r="CC5" s="133"/>
      <c r="CD5" s="131" t="s">
        <v>68</v>
      </c>
      <c r="CE5" s="132">
        <v>195.3</v>
      </c>
      <c r="CF5" s="133"/>
      <c r="CG5" s="131" t="s">
        <v>68</v>
      </c>
      <c r="CH5" s="132">
        <v>207.7</v>
      </c>
      <c r="CI5" s="133"/>
      <c r="CJ5" s="131" t="s">
        <v>68</v>
      </c>
      <c r="CK5" s="132">
        <v>211.2</v>
      </c>
      <c r="CL5" s="133"/>
      <c r="CM5" s="131" t="s">
        <v>68</v>
      </c>
      <c r="CN5" s="132">
        <v>214.2</v>
      </c>
      <c r="CO5" s="133"/>
      <c r="CP5" s="131" t="s">
        <v>68</v>
      </c>
      <c r="CQ5" s="132">
        <v>213.4</v>
      </c>
      <c r="CR5" s="132"/>
      <c r="CS5" s="131" t="s">
        <v>68</v>
      </c>
      <c r="CT5" s="132">
        <v>224.1</v>
      </c>
      <c r="CU5" s="133"/>
      <c r="CV5" s="131" t="s">
        <v>68</v>
      </c>
      <c r="CW5" s="132">
        <v>228</v>
      </c>
      <c r="CX5" s="134"/>
      <c r="CY5" s="131" t="s">
        <v>68</v>
      </c>
      <c r="CZ5" s="132">
        <v>240.3</v>
      </c>
      <c r="DA5" s="134"/>
      <c r="DB5" s="131" t="s">
        <v>68</v>
      </c>
      <c r="DC5" s="132">
        <v>245.4</v>
      </c>
      <c r="DD5" s="134"/>
      <c r="DE5" s="131" t="s">
        <v>46</v>
      </c>
      <c r="DF5" s="132">
        <v>266.60000000000002</v>
      </c>
      <c r="DG5" s="133"/>
      <c r="DH5" s="131" t="s">
        <v>46</v>
      </c>
      <c r="DI5" s="132">
        <v>268.89999999999998</v>
      </c>
      <c r="DJ5" s="133"/>
      <c r="DK5" s="131" t="s">
        <v>45</v>
      </c>
      <c r="DL5" s="132">
        <v>269.7</v>
      </c>
      <c r="DM5" s="133"/>
      <c r="DN5" s="131" t="s">
        <v>45</v>
      </c>
      <c r="DO5" s="132">
        <v>275.5</v>
      </c>
      <c r="DP5" s="133"/>
      <c r="DQ5" s="131" t="s">
        <v>46</v>
      </c>
      <c r="DR5" s="132">
        <v>292.5</v>
      </c>
      <c r="DS5" s="133"/>
      <c r="DT5" s="131" t="s">
        <v>45</v>
      </c>
      <c r="DU5" s="132">
        <v>290.10000000000002</v>
      </c>
      <c r="DV5" s="133"/>
      <c r="DW5" s="131" t="s">
        <v>16</v>
      </c>
      <c r="DX5" s="132">
        <v>294.89999999999998</v>
      </c>
      <c r="DY5" s="133"/>
      <c r="DZ5" s="134"/>
      <c r="EA5" s="131" t="s">
        <v>68</v>
      </c>
      <c r="EB5" s="132">
        <v>317.60000000000002</v>
      </c>
      <c r="EC5" s="133"/>
      <c r="ED5" s="131" t="s">
        <v>126</v>
      </c>
      <c r="EE5" s="132">
        <v>314.60000000000002</v>
      </c>
      <c r="EF5" s="134"/>
      <c r="EG5" s="131" t="s">
        <v>126</v>
      </c>
      <c r="EH5" s="132">
        <v>320.3</v>
      </c>
      <c r="EI5" s="134"/>
      <c r="EJ5" s="131" t="s">
        <v>139</v>
      </c>
      <c r="EK5" s="132">
        <v>306.5</v>
      </c>
      <c r="EL5" s="134"/>
      <c r="EM5" s="131" t="s">
        <v>16</v>
      </c>
      <c r="EN5" s="132">
        <v>321.10000000000002</v>
      </c>
      <c r="EO5" s="134"/>
      <c r="EP5" s="131" t="s">
        <v>68</v>
      </c>
      <c r="EQ5" s="132">
        <v>322.7</v>
      </c>
      <c r="ER5" s="170"/>
      <c r="ES5" s="135" t="s">
        <v>166</v>
      </c>
      <c r="ET5" s="136">
        <v>348.8</v>
      </c>
      <c r="EU5" s="170"/>
      <c r="EV5" s="135" t="s">
        <v>167</v>
      </c>
      <c r="EW5" s="132">
        <v>355.5</v>
      </c>
      <c r="EX5" s="170"/>
      <c r="EY5" s="135" t="s">
        <v>168</v>
      </c>
      <c r="EZ5" s="132">
        <v>355.9</v>
      </c>
      <c r="FA5" s="136"/>
      <c r="FB5" s="135" t="s">
        <v>168</v>
      </c>
      <c r="FC5" s="132">
        <v>356.6</v>
      </c>
      <c r="FD5" s="136"/>
      <c r="FE5" s="135" t="s">
        <v>169</v>
      </c>
      <c r="FF5" s="132">
        <v>360.4</v>
      </c>
      <c r="FG5" s="170"/>
      <c r="FH5" s="15" t="s">
        <v>169</v>
      </c>
      <c r="FI5" s="171">
        <v>347.5</v>
      </c>
      <c r="FJ5" s="136"/>
      <c r="FK5" s="15" t="s">
        <v>183</v>
      </c>
      <c r="FL5" s="171">
        <v>355.8</v>
      </c>
      <c r="FM5" s="15"/>
      <c r="FN5" s="15" t="s">
        <v>206</v>
      </c>
      <c r="FO5" s="171">
        <v>360.4</v>
      </c>
      <c r="FP5" s="136"/>
      <c r="FQ5" s="15" t="s">
        <v>207</v>
      </c>
      <c r="FR5" s="171">
        <v>368.9</v>
      </c>
      <c r="FS5" s="136"/>
      <c r="FT5" s="15" t="s">
        <v>190</v>
      </c>
      <c r="FU5" s="171">
        <v>367.7</v>
      </c>
      <c r="FV5" s="184"/>
      <c r="FW5" s="15" t="s">
        <v>218</v>
      </c>
      <c r="FX5" s="171">
        <v>363.2</v>
      </c>
      <c r="FY5" s="171"/>
      <c r="FZ5" s="15" t="s">
        <v>230</v>
      </c>
      <c r="GA5" s="171">
        <v>369</v>
      </c>
      <c r="GB5" s="136"/>
      <c r="GC5" s="15" t="s">
        <v>243</v>
      </c>
      <c r="GD5" s="171">
        <v>370.4</v>
      </c>
      <c r="GE5" s="136"/>
      <c r="GF5" s="15" t="s">
        <v>243</v>
      </c>
      <c r="GG5" s="171">
        <v>370.4</v>
      </c>
      <c r="GH5" s="136"/>
      <c r="GI5" s="15" t="s">
        <v>243</v>
      </c>
      <c r="GJ5" s="171">
        <v>375.5</v>
      </c>
      <c r="GK5" s="203"/>
      <c r="GL5" s="15" t="s">
        <v>262</v>
      </c>
      <c r="GM5" s="171">
        <v>366.1</v>
      </c>
      <c r="GN5" s="203"/>
      <c r="GO5" s="15" t="s">
        <v>272</v>
      </c>
      <c r="GP5" s="171">
        <v>368</v>
      </c>
      <c r="GQ5" s="136"/>
      <c r="GR5" s="15" t="s">
        <v>230</v>
      </c>
      <c r="GS5" s="171">
        <v>371.7</v>
      </c>
      <c r="GT5" s="136"/>
      <c r="GU5" s="15" t="s">
        <v>243</v>
      </c>
      <c r="GV5" s="171">
        <v>365.3</v>
      </c>
      <c r="GW5" s="136"/>
      <c r="GX5" s="15" t="s">
        <v>293</v>
      </c>
      <c r="GY5" s="171">
        <v>373.5</v>
      </c>
      <c r="GZ5" s="203"/>
      <c r="HA5" s="15" t="s">
        <v>304</v>
      </c>
      <c r="HB5" s="171">
        <v>367.1</v>
      </c>
      <c r="HC5" s="203"/>
      <c r="HD5" s="15" t="s">
        <v>317</v>
      </c>
      <c r="HE5" s="171">
        <v>362</v>
      </c>
      <c r="HF5" s="203"/>
      <c r="HG5" s="15" t="s">
        <v>324</v>
      </c>
      <c r="HH5" s="171">
        <v>359.4</v>
      </c>
      <c r="HI5" s="203"/>
      <c r="HJ5" s="15" t="s">
        <v>317</v>
      </c>
      <c r="HK5" s="171">
        <v>361.2</v>
      </c>
      <c r="HL5" s="203"/>
      <c r="HM5" s="15" t="s">
        <v>340</v>
      </c>
      <c r="HN5" s="171">
        <v>358.2</v>
      </c>
      <c r="HO5" s="136"/>
      <c r="HP5" s="15" t="s">
        <v>340</v>
      </c>
      <c r="HQ5" s="136">
        <v>346</v>
      </c>
      <c r="HR5" s="203"/>
      <c r="HS5" s="15" t="s">
        <v>354</v>
      </c>
      <c r="HT5" s="171">
        <v>332.4</v>
      </c>
      <c r="HU5" s="136"/>
      <c r="HV5" s="137" t="s">
        <v>361</v>
      </c>
      <c r="HW5" s="172">
        <v>332.7</v>
      </c>
      <c r="HX5" s="203"/>
      <c r="HY5" s="15" t="s">
        <v>371</v>
      </c>
      <c r="HZ5" s="171">
        <v>327.10000000000002</v>
      </c>
      <c r="IA5" s="203"/>
      <c r="IB5" s="15" t="s">
        <v>304</v>
      </c>
      <c r="IC5" s="171">
        <v>328.5</v>
      </c>
      <c r="ID5" s="136"/>
      <c r="IE5" s="15" t="s">
        <v>379</v>
      </c>
      <c r="IF5" s="171">
        <v>326.5</v>
      </c>
      <c r="IG5" s="203"/>
      <c r="IH5" s="15" t="s">
        <v>379</v>
      </c>
      <c r="II5" s="171">
        <v>336</v>
      </c>
      <c r="IJ5" s="203"/>
      <c r="IK5" s="15" t="s">
        <v>417</v>
      </c>
      <c r="IL5" s="171">
        <v>328.5</v>
      </c>
      <c r="IM5" s="203"/>
      <c r="IN5" s="15" t="s">
        <v>423</v>
      </c>
      <c r="IO5" s="171">
        <v>326.2</v>
      </c>
      <c r="IP5" s="203"/>
      <c r="IQ5" s="15" t="s">
        <v>379</v>
      </c>
      <c r="IR5" s="171">
        <v>329.5</v>
      </c>
      <c r="IS5" s="203"/>
      <c r="IT5" s="15" t="s">
        <v>405</v>
      </c>
      <c r="IU5" s="171">
        <v>324.39999999999998</v>
      </c>
      <c r="IV5" s="203"/>
      <c r="IW5" s="15" t="s">
        <v>379</v>
      </c>
      <c r="IX5" s="171">
        <v>324.10000000000002</v>
      </c>
      <c r="IY5" s="203"/>
      <c r="IZ5" s="15" t="s">
        <v>405</v>
      </c>
      <c r="JA5" s="171">
        <v>318.8</v>
      </c>
      <c r="JB5" s="203"/>
      <c r="JC5" s="15" t="s">
        <v>405</v>
      </c>
      <c r="JD5" s="171">
        <v>313.8</v>
      </c>
      <c r="JE5" s="203"/>
      <c r="JF5" s="15" t="s">
        <v>405</v>
      </c>
      <c r="JG5" s="171">
        <v>312.89999999999998</v>
      </c>
      <c r="JH5" s="203"/>
      <c r="JI5" s="15" t="s">
        <v>379</v>
      </c>
      <c r="JJ5" s="171">
        <v>297.3</v>
      </c>
      <c r="JK5" s="203"/>
      <c r="JL5" s="15" t="s">
        <v>405</v>
      </c>
      <c r="JM5" s="171">
        <v>289.5</v>
      </c>
      <c r="JN5" s="203"/>
      <c r="JO5" s="15" t="s">
        <v>405</v>
      </c>
      <c r="JP5" s="171">
        <v>285.89999999999998</v>
      </c>
      <c r="JQ5" s="184"/>
      <c r="JR5" s="15" t="s">
        <v>405</v>
      </c>
      <c r="JS5" s="171">
        <v>281.39999999999998</v>
      </c>
      <c r="JT5" s="203"/>
      <c r="JU5" s="15" t="s">
        <v>379</v>
      </c>
      <c r="JV5" s="171">
        <v>288.39999999999998</v>
      </c>
      <c r="JW5" s="203"/>
      <c r="JX5" s="15" t="s">
        <v>379</v>
      </c>
      <c r="JY5" s="171">
        <v>281.3</v>
      </c>
      <c r="JZ5" s="171"/>
      <c r="KA5" s="15" t="s">
        <v>443</v>
      </c>
      <c r="KB5" s="171">
        <v>280.7</v>
      </c>
      <c r="KC5" s="203"/>
      <c r="KD5" s="15" t="s">
        <v>446</v>
      </c>
      <c r="KE5" s="171">
        <v>276.39999999999998</v>
      </c>
      <c r="KF5" s="203"/>
      <c r="KG5" s="15" t="s">
        <v>462</v>
      </c>
      <c r="KH5" s="171">
        <v>271.60000000000002</v>
      </c>
      <c r="KI5" s="239"/>
      <c r="KJ5" s="17" t="s">
        <v>468</v>
      </c>
      <c r="KK5" s="177">
        <v>268.2</v>
      </c>
      <c r="KL5" s="22"/>
    </row>
    <row r="6" spans="1:306" s="116" customFormat="1" ht="51" customHeight="1" x14ac:dyDescent="0.2">
      <c r="A6" s="63" t="s">
        <v>48</v>
      </c>
      <c r="B6" s="101">
        <v>106.9</v>
      </c>
      <c r="C6" s="63"/>
      <c r="D6" s="63" t="s">
        <v>48</v>
      </c>
      <c r="E6" s="101">
        <v>106.9</v>
      </c>
      <c r="F6" s="63"/>
      <c r="G6" s="63" t="s">
        <v>23</v>
      </c>
      <c r="H6" s="101">
        <v>103.9</v>
      </c>
      <c r="I6" s="63"/>
      <c r="J6" s="63" t="s">
        <v>48</v>
      </c>
      <c r="K6" s="101">
        <v>105.2</v>
      </c>
      <c r="L6" s="63"/>
      <c r="M6" s="63" t="s">
        <v>49</v>
      </c>
      <c r="N6" s="101">
        <v>108.6</v>
      </c>
      <c r="O6" s="63"/>
      <c r="P6" s="63" t="s">
        <v>49</v>
      </c>
      <c r="Q6" s="101">
        <v>105.9</v>
      </c>
      <c r="R6" s="63"/>
      <c r="S6" s="63" t="s">
        <v>49</v>
      </c>
      <c r="T6" s="101">
        <v>98.6</v>
      </c>
      <c r="U6" s="63"/>
      <c r="V6" s="63" t="s">
        <v>49</v>
      </c>
      <c r="W6" s="101">
        <v>104.5</v>
      </c>
      <c r="X6" s="63"/>
      <c r="Y6" s="63" t="s">
        <v>49</v>
      </c>
      <c r="Z6" s="101">
        <v>95.6</v>
      </c>
      <c r="AA6" s="63"/>
      <c r="AB6" s="63" t="s">
        <v>24</v>
      </c>
      <c r="AC6" s="101">
        <v>95.5</v>
      </c>
      <c r="AD6" s="63"/>
      <c r="AE6" s="63" t="s">
        <v>25</v>
      </c>
      <c r="AF6" s="101">
        <v>95.8</v>
      </c>
      <c r="AG6" s="63"/>
      <c r="AH6" s="63" t="s">
        <v>24</v>
      </c>
      <c r="AI6" s="101">
        <v>91.8</v>
      </c>
      <c r="AJ6" s="63"/>
      <c r="AK6" s="64" t="s">
        <v>49</v>
      </c>
      <c r="AL6" s="102">
        <v>91.9</v>
      </c>
      <c r="AM6" s="63"/>
      <c r="AN6" s="64" t="s">
        <v>49</v>
      </c>
      <c r="AO6" s="102">
        <v>91.1</v>
      </c>
      <c r="AP6" s="63"/>
      <c r="AQ6" s="64" t="s">
        <v>48</v>
      </c>
      <c r="AR6" s="102">
        <v>93.6</v>
      </c>
      <c r="AS6" s="63"/>
      <c r="AT6" s="64" t="s">
        <v>72</v>
      </c>
      <c r="AU6" s="102">
        <v>94.5</v>
      </c>
      <c r="AV6" s="63"/>
      <c r="AW6" s="64" t="s">
        <v>72</v>
      </c>
      <c r="AX6" s="102">
        <v>94.7</v>
      </c>
      <c r="AY6" s="63"/>
      <c r="AZ6" s="64" t="s">
        <v>72</v>
      </c>
      <c r="BA6" s="102">
        <v>95.9</v>
      </c>
      <c r="BB6" s="63"/>
      <c r="BC6" s="64" t="s">
        <v>90</v>
      </c>
      <c r="BD6" s="102">
        <v>94</v>
      </c>
      <c r="BE6" s="63"/>
      <c r="BF6" s="64" t="s">
        <v>72</v>
      </c>
      <c r="BG6" s="102">
        <v>89.9</v>
      </c>
      <c r="BH6" s="63"/>
      <c r="BI6" s="64" t="s">
        <v>24</v>
      </c>
      <c r="BJ6" s="103">
        <v>93</v>
      </c>
      <c r="BK6" s="63"/>
      <c r="BL6" s="64" t="s">
        <v>48</v>
      </c>
      <c r="BM6" s="102">
        <v>89.2</v>
      </c>
      <c r="BN6" s="63"/>
      <c r="BO6" s="64" t="s">
        <v>48</v>
      </c>
      <c r="BP6" s="102">
        <v>92.1</v>
      </c>
      <c r="BQ6" s="63"/>
      <c r="BR6" s="64" t="s">
        <v>23</v>
      </c>
      <c r="BS6" s="102">
        <v>95.7</v>
      </c>
      <c r="BT6" s="63"/>
      <c r="BU6" s="64" t="s">
        <v>48</v>
      </c>
      <c r="BV6" s="102">
        <v>97.2</v>
      </c>
      <c r="BW6" s="63"/>
      <c r="BX6" s="64" t="s">
        <v>49</v>
      </c>
      <c r="BY6" s="102">
        <v>89.5</v>
      </c>
      <c r="BZ6" s="63"/>
      <c r="CA6" s="64" t="s">
        <v>48</v>
      </c>
      <c r="CB6" s="102">
        <v>91.3</v>
      </c>
      <c r="CC6" s="63"/>
      <c r="CD6" s="64" t="s">
        <v>72</v>
      </c>
      <c r="CE6" s="102">
        <v>88.1</v>
      </c>
      <c r="CF6" s="63"/>
      <c r="CG6" s="64" t="s">
        <v>72</v>
      </c>
      <c r="CH6" s="102">
        <v>92</v>
      </c>
      <c r="CI6" s="63"/>
      <c r="CJ6" s="64" t="s">
        <v>72</v>
      </c>
      <c r="CK6" s="102">
        <v>90.8</v>
      </c>
      <c r="CL6" s="63"/>
      <c r="CM6" s="64" t="s">
        <v>72</v>
      </c>
      <c r="CN6" s="102">
        <v>89</v>
      </c>
      <c r="CO6" s="63"/>
      <c r="CP6" s="64" t="s">
        <v>90</v>
      </c>
      <c r="CQ6" s="102">
        <v>86.8</v>
      </c>
      <c r="CR6" s="102"/>
      <c r="CS6" s="64" t="s">
        <v>72</v>
      </c>
      <c r="CT6" s="102">
        <v>87.5</v>
      </c>
      <c r="CU6" s="63"/>
      <c r="CV6" s="64" t="s">
        <v>72</v>
      </c>
      <c r="CW6" s="102">
        <v>84.1</v>
      </c>
      <c r="CX6" s="63"/>
      <c r="CY6" s="64" t="s">
        <v>72</v>
      </c>
      <c r="CZ6" s="102">
        <v>85.5</v>
      </c>
      <c r="DA6" s="63"/>
      <c r="DB6" s="64" t="s">
        <v>72</v>
      </c>
      <c r="DC6" s="102">
        <v>85.7</v>
      </c>
      <c r="DD6" s="63"/>
      <c r="DE6" s="64" t="s">
        <v>49</v>
      </c>
      <c r="DF6" s="102">
        <v>91</v>
      </c>
      <c r="DG6" s="63"/>
      <c r="DH6" s="64" t="s">
        <v>49</v>
      </c>
      <c r="DI6" s="102">
        <v>86.7</v>
      </c>
      <c r="DJ6" s="63"/>
      <c r="DK6" s="64" t="s">
        <v>49</v>
      </c>
      <c r="DL6" s="102">
        <v>85.9</v>
      </c>
      <c r="DM6" s="63"/>
      <c r="DN6" s="64" t="s">
        <v>49</v>
      </c>
      <c r="DO6" s="102">
        <v>87.8</v>
      </c>
      <c r="DP6" s="63"/>
      <c r="DQ6" s="64" t="s">
        <v>48</v>
      </c>
      <c r="DR6" s="102">
        <v>90.9</v>
      </c>
      <c r="DS6" s="63"/>
      <c r="DT6" s="64" t="s">
        <v>49</v>
      </c>
      <c r="DU6" s="102">
        <v>89.1</v>
      </c>
      <c r="DV6" s="63"/>
      <c r="DW6" s="64" t="s">
        <v>24</v>
      </c>
      <c r="DX6" s="102">
        <v>90.1</v>
      </c>
      <c r="DY6" s="63"/>
      <c r="DZ6" s="63"/>
      <c r="EA6" s="64" t="s">
        <v>72</v>
      </c>
      <c r="EB6" s="102">
        <v>94.8</v>
      </c>
      <c r="EC6" s="63"/>
      <c r="ED6" s="64" t="s">
        <v>127</v>
      </c>
      <c r="EE6" s="102">
        <v>93.5</v>
      </c>
      <c r="EF6" s="63"/>
      <c r="EG6" s="64" t="s">
        <v>127</v>
      </c>
      <c r="EH6" s="102">
        <v>97.5</v>
      </c>
      <c r="EI6" s="63"/>
      <c r="EJ6" s="64" t="s">
        <v>141</v>
      </c>
      <c r="EK6" s="102">
        <v>89.7</v>
      </c>
      <c r="EL6" s="63"/>
      <c r="EM6" s="64" t="s">
        <v>149</v>
      </c>
      <c r="EN6" s="102">
        <v>91.4</v>
      </c>
      <c r="EO6" s="63"/>
      <c r="EP6" s="64" t="s">
        <v>149</v>
      </c>
      <c r="EQ6" s="102">
        <v>89.7</v>
      </c>
      <c r="ER6" s="145"/>
      <c r="ES6" s="144" t="s">
        <v>170</v>
      </c>
      <c r="ET6" s="102">
        <v>100.9</v>
      </c>
      <c r="EU6" s="145"/>
      <c r="EV6" s="144" t="s">
        <v>161</v>
      </c>
      <c r="EW6" s="145">
        <v>104</v>
      </c>
      <c r="EX6" s="145"/>
      <c r="EY6" s="144" t="s">
        <v>161</v>
      </c>
      <c r="EZ6" s="145">
        <v>106.7</v>
      </c>
      <c r="FA6" s="145"/>
      <c r="FB6" s="144" t="s">
        <v>161</v>
      </c>
      <c r="FC6" s="145">
        <v>106.8</v>
      </c>
      <c r="FD6" s="145"/>
      <c r="FE6" s="144" t="s">
        <v>161</v>
      </c>
      <c r="FF6" s="145">
        <v>107.3</v>
      </c>
      <c r="FG6" s="145"/>
      <c r="FH6" s="144" t="s">
        <v>161</v>
      </c>
      <c r="FI6" s="145">
        <v>104.1</v>
      </c>
      <c r="FJ6" s="145"/>
      <c r="FK6" s="144" t="s">
        <v>161</v>
      </c>
      <c r="FL6" s="145">
        <v>106</v>
      </c>
      <c r="FM6" s="145"/>
      <c r="FN6" s="144" t="s">
        <v>161</v>
      </c>
      <c r="FO6" s="145">
        <v>106.3</v>
      </c>
      <c r="FP6" s="145"/>
      <c r="FQ6" s="144" t="s">
        <v>161</v>
      </c>
      <c r="FR6" s="46">
        <v>110.2</v>
      </c>
      <c r="FS6" s="145"/>
      <c r="FT6" s="144" t="s">
        <v>161</v>
      </c>
      <c r="FU6" s="46">
        <v>110.1</v>
      </c>
      <c r="FV6" s="46"/>
      <c r="FW6" s="191" t="s">
        <v>219</v>
      </c>
      <c r="FX6" s="46">
        <v>108.4</v>
      </c>
      <c r="FY6" s="145"/>
      <c r="FZ6" s="191" t="s">
        <v>231</v>
      </c>
      <c r="GA6" s="46">
        <v>108</v>
      </c>
      <c r="GB6" s="145"/>
      <c r="GC6" s="25" t="s">
        <v>244</v>
      </c>
      <c r="GD6" s="46">
        <v>106.3</v>
      </c>
      <c r="GE6" s="145"/>
      <c r="GF6" s="191" t="s">
        <v>244</v>
      </c>
      <c r="GG6" s="46">
        <v>106.3</v>
      </c>
      <c r="GH6" s="145"/>
      <c r="GI6" s="25" t="s">
        <v>244</v>
      </c>
      <c r="GJ6" s="46">
        <v>106.7</v>
      </c>
      <c r="GK6" s="34"/>
      <c r="GL6" s="191" t="s">
        <v>263</v>
      </c>
      <c r="GM6" s="46">
        <v>103.7</v>
      </c>
      <c r="GN6" s="34"/>
      <c r="GO6" s="191" t="s">
        <v>273</v>
      </c>
      <c r="GP6" s="46">
        <v>103.9</v>
      </c>
      <c r="GQ6" s="185"/>
      <c r="GR6" s="191" t="s">
        <v>231</v>
      </c>
      <c r="GS6" s="46">
        <v>104.7</v>
      </c>
      <c r="GT6" s="145"/>
      <c r="GU6" s="191" t="s">
        <v>285</v>
      </c>
      <c r="GV6" s="46">
        <v>102.4</v>
      </c>
      <c r="GW6" s="185"/>
      <c r="GX6" s="25" t="s">
        <v>294</v>
      </c>
      <c r="GY6" s="46">
        <v>106</v>
      </c>
      <c r="GZ6" s="34"/>
      <c r="HA6" s="25" t="s">
        <v>305</v>
      </c>
      <c r="HB6" s="46">
        <v>102.9</v>
      </c>
      <c r="HC6" s="34"/>
      <c r="HD6" s="25" t="s">
        <v>305</v>
      </c>
      <c r="HE6" s="46">
        <v>101.9</v>
      </c>
      <c r="HF6" s="34"/>
      <c r="HG6" s="25" t="s">
        <v>325</v>
      </c>
      <c r="HH6" s="46">
        <v>101.1</v>
      </c>
      <c r="HI6" s="34"/>
      <c r="HJ6" s="25" t="s">
        <v>305</v>
      </c>
      <c r="HK6" s="46">
        <v>101.9</v>
      </c>
      <c r="HL6" s="34"/>
      <c r="HM6" s="25" t="s">
        <v>337</v>
      </c>
      <c r="HN6" s="46">
        <v>101.4</v>
      </c>
      <c r="HO6" s="145"/>
      <c r="HP6" s="25" t="s">
        <v>343</v>
      </c>
      <c r="HQ6" s="46">
        <v>97.2</v>
      </c>
      <c r="HR6" s="34"/>
      <c r="HS6" s="25" t="s">
        <v>351</v>
      </c>
      <c r="HT6" s="46">
        <v>90.1</v>
      </c>
      <c r="HU6" s="34"/>
      <c r="HV6" s="212" t="s">
        <v>362</v>
      </c>
      <c r="HW6" s="47">
        <v>86.7</v>
      </c>
      <c r="HX6" s="34"/>
      <c r="HY6" s="25" t="s">
        <v>343</v>
      </c>
      <c r="HZ6" s="46">
        <v>82.8</v>
      </c>
      <c r="IA6" s="34"/>
      <c r="IB6" s="25" t="s">
        <v>337</v>
      </c>
      <c r="IC6" s="46">
        <v>79.099999999999994</v>
      </c>
      <c r="ID6" s="145"/>
      <c r="IE6" s="25" t="s">
        <v>381</v>
      </c>
      <c r="IF6" s="46">
        <v>75.5</v>
      </c>
      <c r="IG6" s="34"/>
      <c r="IH6" s="25" t="s">
        <v>381</v>
      </c>
      <c r="II6" s="46">
        <v>75.099999999999994</v>
      </c>
      <c r="IJ6" s="34"/>
      <c r="IK6" s="25" t="s">
        <v>381</v>
      </c>
      <c r="IL6" s="46">
        <v>71.3</v>
      </c>
      <c r="IM6" s="34"/>
      <c r="IN6" s="25" t="s">
        <v>424</v>
      </c>
      <c r="IO6" s="46">
        <v>68.099999999999994</v>
      </c>
      <c r="IP6" s="34"/>
      <c r="IQ6" s="25" t="s">
        <v>381</v>
      </c>
      <c r="IR6" s="46">
        <v>66.599999999999994</v>
      </c>
      <c r="IS6" s="34"/>
      <c r="IT6" s="25" t="s">
        <v>381</v>
      </c>
      <c r="IU6" s="46">
        <v>65.400000000000006</v>
      </c>
      <c r="IV6" s="34"/>
      <c r="IW6" s="25" t="s">
        <v>381</v>
      </c>
      <c r="IX6" s="46">
        <v>64.3</v>
      </c>
      <c r="IY6" s="34"/>
      <c r="IZ6" s="25" t="s">
        <v>407</v>
      </c>
      <c r="JA6" s="46">
        <v>62.3</v>
      </c>
      <c r="JB6" s="34"/>
      <c r="JC6" s="25" t="s">
        <v>407</v>
      </c>
      <c r="JD6" s="46">
        <v>61.8</v>
      </c>
      <c r="JE6" s="34"/>
      <c r="JF6" s="25" t="s">
        <v>407</v>
      </c>
      <c r="JG6" s="46">
        <v>61.6</v>
      </c>
      <c r="JH6" s="34"/>
      <c r="JI6" s="25" t="s">
        <v>381</v>
      </c>
      <c r="JJ6" s="46">
        <v>59</v>
      </c>
      <c r="JK6" s="34"/>
      <c r="JL6" s="25" t="s">
        <v>407</v>
      </c>
      <c r="JM6" s="46">
        <v>57.9</v>
      </c>
      <c r="JN6" s="34"/>
      <c r="JO6" s="25" t="s">
        <v>407</v>
      </c>
      <c r="JP6" s="46">
        <v>56.9</v>
      </c>
      <c r="JQ6" s="46"/>
      <c r="JR6" s="25" t="s">
        <v>407</v>
      </c>
      <c r="JS6" s="46">
        <v>56.4</v>
      </c>
      <c r="JT6" s="34"/>
      <c r="JU6" s="25" t="s">
        <v>381</v>
      </c>
      <c r="JV6" s="46">
        <v>58.2</v>
      </c>
      <c r="JW6" s="34"/>
      <c r="JX6" s="25" t="s">
        <v>381</v>
      </c>
      <c r="JY6" s="46">
        <v>58.9</v>
      </c>
      <c r="JZ6" s="46"/>
      <c r="KA6" s="25" t="s">
        <v>424</v>
      </c>
      <c r="KB6" s="46">
        <v>60.1</v>
      </c>
      <c r="KC6" s="34"/>
      <c r="KD6" s="25" t="s">
        <v>447</v>
      </c>
      <c r="KE6" s="46">
        <v>60.3</v>
      </c>
      <c r="KF6" s="34"/>
      <c r="KG6" s="25" t="s">
        <v>463</v>
      </c>
      <c r="KH6" s="46">
        <v>59.7</v>
      </c>
      <c r="KI6" s="34"/>
      <c r="KJ6" s="25" t="s">
        <v>447</v>
      </c>
      <c r="KK6" s="46">
        <v>58.6</v>
      </c>
      <c r="KL6" s="22"/>
    </row>
    <row r="7" spans="1:306" ht="44.25" customHeight="1" x14ac:dyDescent="0.2">
      <c r="A7" s="65" t="s">
        <v>51</v>
      </c>
      <c r="B7" s="104">
        <v>88.6</v>
      </c>
      <c r="C7" s="66"/>
      <c r="D7" s="65" t="s">
        <v>50</v>
      </c>
      <c r="E7" s="104">
        <v>89.9</v>
      </c>
      <c r="F7" s="66"/>
      <c r="G7" s="65" t="s">
        <v>112</v>
      </c>
      <c r="H7" s="104">
        <v>90.6</v>
      </c>
      <c r="I7" s="66"/>
      <c r="J7" s="65" t="s">
        <v>51</v>
      </c>
      <c r="K7" s="104">
        <v>96.3</v>
      </c>
      <c r="L7" s="66"/>
      <c r="M7" s="65" t="s">
        <v>51</v>
      </c>
      <c r="N7" s="104">
        <v>102.4</v>
      </c>
      <c r="O7" s="66"/>
      <c r="P7" s="65" t="s">
        <v>51</v>
      </c>
      <c r="Q7" s="104">
        <v>101.2</v>
      </c>
      <c r="R7" s="66"/>
      <c r="S7" s="65" t="s">
        <v>51</v>
      </c>
      <c r="T7" s="104">
        <v>95.9</v>
      </c>
      <c r="U7" s="66"/>
      <c r="V7" s="65" t="s">
        <v>51</v>
      </c>
      <c r="W7" s="104">
        <v>100.9</v>
      </c>
      <c r="X7" s="66"/>
      <c r="Y7" s="65" t="s">
        <v>51</v>
      </c>
      <c r="Z7" s="104">
        <v>91</v>
      </c>
      <c r="AA7" s="66"/>
      <c r="AB7" s="65" t="s">
        <v>26</v>
      </c>
      <c r="AC7" s="104">
        <v>92.5</v>
      </c>
      <c r="AD7" s="66"/>
      <c r="AE7" s="65" t="s">
        <v>26</v>
      </c>
      <c r="AF7" s="104">
        <v>94.8</v>
      </c>
      <c r="AG7" s="66"/>
      <c r="AH7" s="65" t="s">
        <v>22</v>
      </c>
      <c r="AI7" s="104">
        <v>94.2</v>
      </c>
      <c r="AJ7" s="66"/>
      <c r="AK7" s="65" t="s">
        <v>51</v>
      </c>
      <c r="AL7" s="65" t="s">
        <v>65</v>
      </c>
      <c r="AM7" s="66"/>
      <c r="AN7" s="65" t="s">
        <v>51</v>
      </c>
      <c r="AO7" s="104">
        <v>99.7</v>
      </c>
      <c r="AP7" s="66"/>
      <c r="AQ7" s="65" t="s">
        <v>50</v>
      </c>
      <c r="AR7" s="104">
        <v>99.2</v>
      </c>
      <c r="AS7" s="66"/>
      <c r="AT7" s="65" t="s">
        <v>71</v>
      </c>
      <c r="AU7" s="104">
        <v>101.5</v>
      </c>
      <c r="AV7" s="66"/>
      <c r="AW7" s="65" t="s">
        <v>71</v>
      </c>
      <c r="AX7" s="104">
        <v>103.1</v>
      </c>
      <c r="AY7" s="66"/>
      <c r="AZ7" s="65" t="s">
        <v>71</v>
      </c>
      <c r="BA7" s="104">
        <v>104.9</v>
      </c>
      <c r="BB7" s="66"/>
      <c r="BC7" s="65" t="s">
        <v>89</v>
      </c>
      <c r="BD7" s="104">
        <v>97.4</v>
      </c>
      <c r="BE7" s="66"/>
      <c r="BF7" s="65" t="s">
        <v>71</v>
      </c>
      <c r="BG7" s="104">
        <v>88.2</v>
      </c>
      <c r="BH7" s="66"/>
      <c r="BI7" s="65" t="s">
        <v>22</v>
      </c>
      <c r="BJ7" s="105">
        <v>88.8</v>
      </c>
      <c r="BK7" s="66"/>
      <c r="BL7" s="65" t="s">
        <v>50</v>
      </c>
      <c r="BM7" s="104">
        <v>84.3</v>
      </c>
      <c r="BN7" s="66"/>
      <c r="BO7" s="65" t="s">
        <v>51</v>
      </c>
      <c r="BP7" s="104">
        <v>87.7</v>
      </c>
      <c r="BQ7" s="66"/>
      <c r="BR7" s="65" t="s">
        <v>113</v>
      </c>
      <c r="BS7" s="104">
        <v>89</v>
      </c>
      <c r="BT7" s="66"/>
      <c r="BU7" s="65" t="s">
        <v>51</v>
      </c>
      <c r="BV7" s="104">
        <v>87.8</v>
      </c>
      <c r="BW7" s="66"/>
      <c r="BX7" s="65" t="s">
        <v>51</v>
      </c>
      <c r="BY7" s="104">
        <v>95</v>
      </c>
      <c r="BZ7" s="66"/>
      <c r="CA7" s="65" t="s">
        <v>50</v>
      </c>
      <c r="CB7" s="104">
        <v>97.3</v>
      </c>
      <c r="CC7" s="66"/>
      <c r="CD7" s="65" t="s">
        <v>71</v>
      </c>
      <c r="CE7" s="104">
        <v>91.7</v>
      </c>
      <c r="CF7" s="66"/>
      <c r="CG7" s="65" t="s">
        <v>71</v>
      </c>
      <c r="CH7" s="104">
        <v>94.9</v>
      </c>
      <c r="CI7" s="66"/>
      <c r="CJ7" s="65" t="s">
        <v>71</v>
      </c>
      <c r="CK7" s="104">
        <v>91.1</v>
      </c>
      <c r="CL7" s="66"/>
      <c r="CM7" s="65" t="s">
        <v>71</v>
      </c>
      <c r="CN7" s="104">
        <v>91</v>
      </c>
      <c r="CO7" s="66"/>
      <c r="CP7" s="65" t="s">
        <v>71</v>
      </c>
      <c r="CQ7" s="104">
        <v>87.4</v>
      </c>
      <c r="CR7" s="104"/>
      <c r="CS7" s="65" t="s">
        <v>71</v>
      </c>
      <c r="CT7" s="104">
        <v>87.4</v>
      </c>
      <c r="CU7" s="66"/>
      <c r="CV7" s="65" t="s">
        <v>71</v>
      </c>
      <c r="CW7" s="104">
        <v>83</v>
      </c>
      <c r="CX7" s="106"/>
      <c r="CY7" s="65" t="s">
        <v>71</v>
      </c>
      <c r="CZ7" s="104">
        <v>84.3</v>
      </c>
      <c r="DA7" s="106"/>
      <c r="DB7" s="65" t="s">
        <v>71</v>
      </c>
      <c r="DC7" s="104">
        <v>81.3</v>
      </c>
      <c r="DD7" s="106"/>
      <c r="DE7" s="65" t="s">
        <v>51</v>
      </c>
      <c r="DF7" s="104">
        <v>83.5</v>
      </c>
      <c r="DG7" s="66"/>
      <c r="DH7" s="65" t="s">
        <v>51</v>
      </c>
      <c r="DI7" s="104">
        <v>79.900000000000006</v>
      </c>
      <c r="DJ7" s="66"/>
      <c r="DK7" s="65" t="s">
        <v>50</v>
      </c>
      <c r="DL7" s="104">
        <v>77.400000000000006</v>
      </c>
      <c r="DM7" s="66"/>
      <c r="DN7" s="65" t="s">
        <v>50</v>
      </c>
      <c r="DO7" s="104">
        <v>82.9</v>
      </c>
      <c r="DP7" s="66"/>
      <c r="DQ7" s="65" t="s">
        <v>50</v>
      </c>
      <c r="DR7" s="104">
        <v>81.5</v>
      </c>
      <c r="DS7" s="66"/>
      <c r="DT7" s="65" t="s">
        <v>51</v>
      </c>
      <c r="DU7" s="104">
        <v>75.099999999999994</v>
      </c>
      <c r="DV7" s="106"/>
      <c r="DW7" s="65" t="s">
        <v>22</v>
      </c>
      <c r="DX7" s="104">
        <v>72.400000000000006</v>
      </c>
      <c r="DY7" s="66"/>
      <c r="DZ7" s="106"/>
      <c r="EA7" s="65" t="s">
        <v>71</v>
      </c>
      <c r="EB7" s="104">
        <v>73.900000000000006</v>
      </c>
      <c r="EC7" s="66"/>
      <c r="ED7" s="65" t="s">
        <v>129</v>
      </c>
      <c r="EE7" s="104">
        <v>69</v>
      </c>
      <c r="EF7" s="106"/>
      <c r="EG7" s="65" t="s">
        <v>129</v>
      </c>
      <c r="EH7" s="104">
        <v>66.5</v>
      </c>
      <c r="EI7" s="106"/>
      <c r="EJ7" s="65" t="s">
        <v>142</v>
      </c>
      <c r="EK7" s="104">
        <v>58.3</v>
      </c>
      <c r="EL7" s="106"/>
      <c r="EM7" s="65" t="s">
        <v>150</v>
      </c>
      <c r="EN7" s="104">
        <v>56</v>
      </c>
      <c r="EO7" s="106"/>
      <c r="EP7" s="65" t="s">
        <v>153</v>
      </c>
      <c r="EQ7" s="104">
        <v>53</v>
      </c>
      <c r="ER7" s="138"/>
      <c r="ES7" s="117" t="s">
        <v>172</v>
      </c>
      <c r="ET7" s="138">
        <v>17.399999999999999</v>
      </c>
      <c r="EU7" s="138"/>
      <c r="EV7" s="117" t="s">
        <v>160</v>
      </c>
      <c r="EW7" s="104">
        <v>16.399999999999999</v>
      </c>
      <c r="EX7" s="138"/>
      <c r="EY7" s="117" t="s">
        <v>160</v>
      </c>
      <c r="EZ7" s="138">
        <v>14.7</v>
      </c>
      <c r="FA7" s="118"/>
      <c r="FB7" s="117" t="s">
        <v>162</v>
      </c>
      <c r="FC7" s="138">
        <v>13.3</v>
      </c>
      <c r="FD7" s="118"/>
      <c r="FE7" s="118"/>
      <c r="FF7" s="118"/>
      <c r="FG7" s="138"/>
      <c r="FH7" s="117" t="s">
        <v>162</v>
      </c>
      <c r="FI7" s="48">
        <v>10.6</v>
      </c>
      <c r="FJ7" s="118"/>
      <c r="FK7" s="24"/>
      <c r="FL7" s="118"/>
      <c r="FM7" s="118"/>
      <c r="FN7" s="24"/>
      <c r="FO7" s="118"/>
      <c r="FP7" s="118"/>
      <c r="FQ7" s="118"/>
      <c r="FR7" s="118"/>
      <c r="FS7" s="118"/>
      <c r="FT7" s="118"/>
      <c r="FU7" s="118"/>
      <c r="FV7" s="48"/>
      <c r="FW7" s="24" t="s">
        <v>228</v>
      </c>
      <c r="FX7" s="48">
        <v>7</v>
      </c>
      <c r="FY7" s="48"/>
      <c r="FZ7" s="24" t="s">
        <v>240</v>
      </c>
      <c r="GA7" s="48">
        <v>6.7</v>
      </c>
      <c r="GB7" s="118"/>
      <c r="GC7" s="24" t="s">
        <v>254</v>
      </c>
      <c r="GD7" s="48">
        <v>6.1</v>
      </c>
      <c r="GE7" s="118"/>
      <c r="GF7" s="24" t="s">
        <v>254</v>
      </c>
      <c r="GG7" s="48">
        <v>6.1</v>
      </c>
      <c r="GH7" s="118"/>
      <c r="GI7" s="24" t="s">
        <v>260</v>
      </c>
      <c r="GJ7" s="48">
        <v>6</v>
      </c>
      <c r="GK7" s="204"/>
      <c r="GL7" s="24" t="s">
        <v>270</v>
      </c>
      <c r="GM7" s="48">
        <v>5.8</v>
      </c>
      <c r="GN7" s="204"/>
      <c r="GO7" s="24" t="s">
        <v>278</v>
      </c>
      <c r="GP7" s="48">
        <v>5.5</v>
      </c>
      <c r="GQ7" s="138"/>
      <c r="GR7" s="24" t="s">
        <v>284</v>
      </c>
      <c r="GS7" s="48">
        <v>5.3</v>
      </c>
      <c r="GT7" s="138"/>
      <c r="GU7" s="24" t="s">
        <v>292</v>
      </c>
      <c r="GV7" s="48">
        <v>5</v>
      </c>
      <c r="GW7" s="138"/>
      <c r="GX7" s="24" t="s">
        <v>301</v>
      </c>
      <c r="GY7" s="48">
        <v>4.7</v>
      </c>
      <c r="GZ7" s="204"/>
      <c r="HA7" s="24" t="s">
        <v>315</v>
      </c>
      <c r="HB7" s="48">
        <v>4.7</v>
      </c>
      <c r="HC7" s="204"/>
      <c r="HD7" s="118"/>
      <c r="HE7" s="118"/>
      <c r="HF7" s="204"/>
      <c r="HG7" s="118"/>
      <c r="HH7" s="118"/>
      <c r="HI7" s="204"/>
      <c r="HJ7" s="118"/>
      <c r="HK7" s="118"/>
      <c r="HL7" s="204"/>
      <c r="HM7" s="118"/>
      <c r="HN7" s="118"/>
      <c r="HO7" s="118"/>
      <c r="HP7" s="118"/>
      <c r="HQ7" s="118"/>
      <c r="HR7" s="204"/>
      <c r="HS7" s="118"/>
      <c r="HT7" s="118"/>
      <c r="HU7" s="204"/>
      <c r="HV7" s="118"/>
      <c r="HW7" s="118"/>
      <c r="HX7" s="204"/>
      <c r="HY7" s="118"/>
      <c r="HZ7" s="118"/>
      <c r="IA7" s="204"/>
      <c r="IB7" s="118"/>
      <c r="IC7" s="118"/>
      <c r="ID7" s="118"/>
      <c r="IE7" s="24" t="s">
        <v>391</v>
      </c>
      <c r="IF7" s="48">
        <v>7</v>
      </c>
      <c r="IG7" s="204"/>
      <c r="IH7" s="24" t="s">
        <v>391</v>
      </c>
      <c r="II7" s="48">
        <v>7.4</v>
      </c>
      <c r="IJ7" s="204"/>
      <c r="IK7" s="24" t="s">
        <v>391</v>
      </c>
      <c r="IL7" s="48">
        <v>7.5</v>
      </c>
      <c r="IM7" s="204"/>
      <c r="IN7" s="24" t="s">
        <v>428</v>
      </c>
      <c r="IO7" s="48">
        <v>7.8</v>
      </c>
      <c r="IP7" s="204"/>
      <c r="IQ7" s="24" t="s">
        <v>428</v>
      </c>
      <c r="IR7" s="48">
        <v>8.1</v>
      </c>
      <c r="IS7" s="204"/>
      <c r="IT7" s="24" t="s">
        <v>391</v>
      </c>
      <c r="IU7" s="48">
        <v>8.5</v>
      </c>
      <c r="IV7" s="204"/>
      <c r="IW7" s="24" t="s">
        <v>391</v>
      </c>
      <c r="IX7" s="48">
        <v>9</v>
      </c>
      <c r="IY7" s="204"/>
      <c r="IZ7" s="24" t="s">
        <v>428</v>
      </c>
      <c r="JA7" s="48">
        <v>9.1</v>
      </c>
      <c r="JB7" s="204"/>
      <c r="JC7" s="24" t="s">
        <v>428</v>
      </c>
      <c r="JD7" s="48">
        <v>9.1</v>
      </c>
      <c r="JE7" s="204"/>
      <c r="JF7" s="24" t="s">
        <v>428</v>
      </c>
      <c r="JG7" s="48">
        <v>9.1999999999999993</v>
      </c>
      <c r="JH7" s="204"/>
      <c r="JI7" s="24" t="s">
        <v>428</v>
      </c>
      <c r="JJ7" s="48">
        <v>8.6</v>
      </c>
      <c r="JK7" s="204"/>
      <c r="JL7" s="24" t="s">
        <v>434</v>
      </c>
      <c r="JM7" s="48">
        <v>8.3000000000000007</v>
      </c>
      <c r="JN7" s="204"/>
      <c r="JO7" s="118"/>
      <c r="JP7" s="118"/>
      <c r="JQ7" s="48"/>
      <c r="JR7" s="118"/>
      <c r="JS7" s="118"/>
      <c r="JT7" s="204"/>
      <c r="JU7" s="118"/>
      <c r="JV7" s="118"/>
      <c r="JW7" s="204"/>
      <c r="JX7" s="118"/>
      <c r="JY7" s="118"/>
      <c r="JZ7" s="48"/>
      <c r="KA7" s="118"/>
      <c r="KB7" s="118"/>
      <c r="KC7" s="204"/>
      <c r="KD7" s="118"/>
      <c r="KE7" s="118"/>
      <c r="KF7" s="204"/>
      <c r="KG7" s="24" t="s">
        <v>465</v>
      </c>
      <c r="KH7" s="48">
        <v>9.5</v>
      </c>
      <c r="KI7" s="204"/>
      <c r="KJ7" s="24" t="s">
        <v>472</v>
      </c>
      <c r="KK7" s="48">
        <v>9.6999999999999993</v>
      </c>
      <c r="KL7" s="22"/>
    </row>
    <row r="8" spans="1:306" s="86" customFormat="1" ht="54" customHeight="1" x14ac:dyDescent="0.2">
      <c r="A8" s="56" t="s">
        <v>39</v>
      </c>
      <c r="B8" s="93">
        <v>202.2</v>
      </c>
      <c r="C8" s="57"/>
      <c r="D8" s="56" t="s">
        <v>40</v>
      </c>
      <c r="E8" s="93">
        <v>197.2</v>
      </c>
      <c r="F8" s="57"/>
      <c r="G8" s="56" t="s">
        <v>17</v>
      </c>
      <c r="H8" s="93">
        <v>161.30000000000001</v>
      </c>
      <c r="I8" s="57"/>
      <c r="J8" s="56" t="s">
        <v>43</v>
      </c>
      <c r="K8" s="93">
        <v>169.3</v>
      </c>
      <c r="L8" s="57"/>
      <c r="M8" s="56" t="s">
        <v>40</v>
      </c>
      <c r="N8" s="93">
        <v>192.1</v>
      </c>
      <c r="O8" s="57"/>
      <c r="P8" s="56" t="s">
        <v>43</v>
      </c>
      <c r="Q8" s="93">
        <v>169.3</v>
      </c>
      <c r="R8" s="57"/>
      <c r="S8" s="56" t="s">
        <v>40</v>
      </c>
      <c r="T8" s="93">
        <v>156.30000000000001</v>
      </c>
      <c r="U8" s="57"/>
      <c r="V8" s="56" t="s">
        <v>40</v>
      </c>
      <c r="W8" s="93">
        <v>180</v>
      </c>
      <c r="X8" s="57"/>
      <c r="Y8" s="56" t="s">
        <v>40</v>
      </c>
      <c r="Z8" s="93">
        <v>150.9</v>
      </c>
      <c r="AA8" s="57"/>
      <c r="AB8" s="56" t="s">
        <v>18</v>
      </c>
      <c r="AC8" s="93">
        <v>148.1</v>
      </c>
      <c r="AD8" s="57"/>
      <c r="AE8" s="56" t="s">
        <v>18</v>
      </c>
      <c r="AF8" s="93">
        <v>155.9</v>
      </c>
      <c r="AG8" s="57"/>
      <c r="AH8" s="56" t="s">
        <v>18</v>
      </c>
      <c r="AI8" s="93">
        <v>145.4</v>
      </c>
      <c r="AJ8" s="57"/>
      <c r="AK8" s="56" t="s">
        <v>40</v>
      </c>
      <c r="AL8" s="93">
        <v>138.4</v>
      </c>
      <c r="AM8" s="57"/>
      <c r="AN8" s="56" t="s">
        <v>40</v>
      </c>
      <c r="AO8" s="93">
        <v>140.80000000000001</v>
      </c>
      <c r="AP8" s="57"/>
      <c r="AQ8" s="56" t="s">
        <v>40</v>
      </c>
      <c r="AR8" s="93">
        <v>132.4</v>
      </c>
      <c r="AS8" s="57"/>
      <c r="AT8" s="56" t="s">
        <v>69</v>
      </c>
      <c r="AU8" s="93">
        <v>145.9</v>
      </c>
      <c r="AV8" s="57"/>
      <c r="AW8" s="56" t="s">
        <v>69</v>
      </c>
      <c r="AX8" s="93">
        <v>163.30000000000001</v>
      </c>
      <c r="AY8" s="57"/>
      <c r="AZ8" s="56" t="s">
        <v>69</v>
      </c>
      <c r="BA8" s="93">
        <v>164.5</v>
      </c>
      <c r="BB8" s="57"/>
      <c r="BC8" s="56" t="s">
        <v>87</v>
      </c>
      <c r="BD8" s="93">
        <v>588.5</v>
      </c>
      <c r="BE8" s="57"/>
      <c r="BF8" s="56" t="s">
        <v>69</v>
      </c>
      <c r="BG8" s="93">
        <v>223</v>
      </c>
      <c r="BH8" s="57"/>
      <c r="BI8" s="56" t="s">
        <v>18</v>
      </c>
      <c r="BJ8" s="95">
        <v>207.3</v>
      </c>
      <c r="BK8" s="57"/>
      <c r="BL8" s="56" t="s">
        <v>40</v>
      </c>
      <c r="BM8" s="93">
        <v>98.7</v>
      </c>
      <c r="BN8" s="57"/>
      <c r="BO8" s="56" t="s">
        <v>40</v>
      </c>
      <c r="BP8" s="93">
        <v>132.30000000000001</v>
      </c>
      <c r="BQ8" s="57"/>
      <c r="BR8" s="56" t="s">
        <v>17</v>
      </c>
      <c r="BS8" s="93">
        <v>151.69999999999999</v>
      </c>
      <c r="BT8" s="57"/>
      <c r="BU8" s="56" t="s">
        <v>43</v>
      </c>
      <c r="BV8" s="93">
        <v>115.2</v>
      </c>
      <c r="BW8" s="57"/>
      <c r="BX8" s="56" t="s">
        <v>43</v>
      </c>
      <c r="BY8" s="93">
        <v>121.7</v>
      </c>
      <c r="BZ8" s="57"/>
      <c r="CA8" s="56" t="s">
        <v>40</v>
      </c>
      <c r="CB8" s="93">
        <v>141.69999999999999</v>
      </c>
      <c r="CC8" s="57"/>
      <c r="CD8" s="56" t="s">
        <v>69</v>
      </c>
      <c r="CE8" s="93">
        <v>102.2</v>
      </c>
      <c r="CF8" s="57"/>
      <c r="CG8" s="56" t="s">
        <v>69</v>
      </c>
      <c r="CH8" s="93">
        <v>142.5</v>
      </c>
      <c r="CI8" s="57"/>
      <c r="CJ8" s="56" t="s">
        <v>69</v>
      </c>
      <c r="CK8" s="93">
        <v>146.5</v>
      </c>
      <c r="CL8" s="57"/>
      <c r="CM8" s="56" t="s">
        <v>69</v>
      </c>
      <c r="CN8" s="93">
        <v>102.5</v>
      </c>
      <c r="CO8" s="57"/>
      <c r="CP8" s="56" t="s">
        <v>69</v>
      </c>
      <c r="CQ8" s="93">
        <v>107.5</v>
      </c>
      <c r="CR8" s="93"/>
      <c r="CS8" s="56" t="s">
        <v>69</v>
      </c>
      <c r="CT8" s="93">
        <v>107.3</v>
      </c>
      <c r="CU8" s="57"/>
      <c r="CV8" s="56" t="s">
        <v>69</v>
      </c>
      <c r="CW8" s="93">
        <v>95.7</v>
      </c>
      <c r="CX8" s="94"/>
      <c r="CY8" s="56" t="s">
        <v>69</v>
      </c>
      <c r="CZ8" s="93">
        <v>96.9</v>
      </c>
      <c r="DA8" s="94"/>
      <c r="DB8" s="56" t="s">
        <v>69</v>
      </c>
      <c r="DC8" s="93">
        <v>104.2</v>
      </c>
      <c r="DD8" s="94"/>
      <c r="DE8" s="56" t="s">
        <v>43</v>
      </c>
      <c r="DF8" s="93">
        <v>119.6</v>
      </c>
      <c r="DG8" s="57"/>
      <c r="DH8" s="56" t="s">
        <v>40</v>
      </c>
      <c r="DI8" s="93">
        <v>114.9</v>
      </c>
      <c r="DJ8" s="57"/>
      <c r="DK8" s="56" t="s">
        <v>43</v>
      </c>
      <c r="DL8" s="93">
        <v>80.400000000000006</v>
      </c>
      <c r="DM8" s="57"/>
      <c r="DN8" s="56" t="s">
        <v>43</v>
      </c>
      <c r="DO8" s="93">
        <v>75.7</v>
      </c>
      <c r="DP8" s="57"/>
      <c r="DQ8" s="56" t="s">
        <v>43</v>
      </c>
      <c r="DR8" s="93">
        <v>70.3</v>
      </c>
      <c r="DS8" s="57"/>
      <c r="DT8" s="56" t="s">
        <v>40</v>
      </c>
      <c r="DU8" s="93">
        <v>63.8</v>
      </c>
      <c r="DV8" s="57"/>
      <c r="DW8" s="56" t="s">
        <v>18</v>
      </c>
      <c r="DX8" s="93">
        <v>55.7</v>
      </c>
      <c r="DY8" s="57"/>
      <c r="DZ8" s="94"/>
      <c r="EA8" s="56" t="s">
        <v>69</v>
      </c>
      <c r="EB8" s="93">
        <v>67.099999999999994</v>
      </c>
      <c r="EC8" s="57"/>
      <c r="ED8" s="56" t="s">
        <v>39</v>
      </c>
      <c r="EE8" s="93">
        <v>61.6</v>
      </c>
      <c r="EF8" s="94"/>
      <c r="EG8" s="56" t="s">
        <v>39</v>
      </c>
      <c r="EH8" s="93">
        <v>51.6</v>
      </c>
      <c r="EI8" s="94"/>
      <c r="EJ8" s="56" t="s">
        <v>144</v>
      </c>
      <c r="EK8" s="93">
        <v>44.5</v>
      </c>
      <c r="EL8" s="94"/>
      <c r="EM8" s="56" t="s">
        <v>18</v>
      </c>
      <c r="EN8" s="93">
        <v>43.1</v>
      </c>
      <c r="EO8" s="94"/>
      <c r="EP8" s="56" t="s">
        <v>69</v>
      </c>
      <c r="EQ8" s="93">
        <v>38.700000000000003</v>
      </c>
      <c r="ER8" s="146"/>
      <c r="ES8" s="127" t="s">
        <v>159</v>
      </c>
      <c r="ET8" s="146">
        <v>30</v>
      </c>
      <c r="EU8" s="146"/>
      <c r="EV8" s="127" t="s">
        <v>159</v>
      </c>
      <c r="EW8" s="93">
        <v>31.3</v>
      </c>
      <c r="EX8" s="146"/>
      <c r="EY8" s="127" t="s">
        <v>159</v>
      </c>
      <c r="EZ8" s="146">
        <v>31.4</v>
      </c>
      <c r="FA8" s="128"/>
      <c r="FB8" s="127" t="s">
        <v>159</v>
      </c>
      <c r="FC8" s="146">
        <v>29.7</v>
      </c>
      <c r="FD8" s="128"/>
      <c r="FE8" s="127" t="s">
        <v>159</v>
      </c>
      <c r="FF8" s="146">
        <v>33</v>
      </c>
      <c r="FG8" s="146"/>
      <c r="FH8" s="23" t="s">
        <v>208</v>
      </c>
      <c r="FI8" s="42">
        <v>25.4</v>
      </c>
      <c r="FJ8" s="128"/>
      <c r="FK8" s="23" t="s">
        <v>208</v>
      </c>
      <c r="FL8" s="42">
        <v>27.1</v>
      </c>
      <c r="FM8" s="129"/>
      <c r="FN8" s="23" t="s">
        <v>208</v>
      </c>
      <c r="FO8" s="42">
        <v>28.2</v>
      </c>
      <c r="FP8" s="128"/>
      <c r="FQ8" s="23" t="s">
        <v>208</v>
      </c>
      <c r="FR8" s="128">
        <v>35.799999999999997</v>
      </c>
      <c r="FS8" s="128"/>
      <c r="FT8" s="23" t="s">
        <v>193</v>
      </c>
      <c r="FU8" s="42">
        <v>33.1</v>
      </c>
      <c r="FV8" s="42"/>
      <c r="FW8" s="23" t="s">
        <v>222</v>
      </c>
      <c r="FX8" s="42">
        <v>31.2</v>
      </c>
      <c r="FY8" s="128"/>
      <c r="FZ8" s="23" t="s">
        <v>234</v>
      </c>
      <c r="GA8" s="42">
        <v>37.299999999999997</v>
      </c>
      <c r="GB8" s="128"/>
      <c r="GC8" s="23" t="s">
        <v>248</v>
      </c>
      <c r="GD8" s="42">
        <v>32.299999999999997</v>
      </c>
      <c r="GE8" s="128"/>
      <c r="GF8" s="23" t="s">
        <v>248</v>
      </c>
      <c r="GG8" s="42">
        <v>32.299999999999997</v>
      </c>
      <c r="GH8" s="128"/>
      <c r="GI8" s="23" t="s">
        <v>248</v>
      </c>
      <c r="GJ8" s="42">
        <v>37.5</v>
      </c>
      <c r="GK8" s="199"/>
      <c r="GL8" s="23" t="s">
        <v>248</v>
      </c>
      <c r="GM8" s="42">
        <v>31.1</v>
      </c>
      <c r="GN8" s="199"/>
      <c r="GO8" s="23" t="s">
        <v>275</v>
      </c>
      <c r="GP8" s="42">
        <v>32</v>
      </c>
      <c r="GQ8" s="128"/>
      <c r="GR8" s="23" t="s">
        <v>281</v>
      </c>
      <c r="GS8" s="42">
        <v>32.5</v>
      </c>
      <c r="GT8" s="128"/>
      <c r="GU8" s="23" t="s">
        <v>275</v>
      </c>
      <c r="GV8" s="42">
        <v>28.8</v>
      </c>
      <c r="GW8" s="128"/>
      <c r="GX8" s="23" t="s">
        <v>295</v>
      </c>
      <c r="GY8" s="42">
        <v>36.9</v>
      </c>
      <c r="GZ8" s="199"/>
      <c r="HA8" s="23" t="s">
        <v>308</v>
      </c>
      <c r="HB8" s="42">
        <v>33.9</v>
      </c>
      <c r="HC8" s="199"/>
      <c r="HD8" s="23" t="s">
        <v>319</v>
      </c>
      <c r="HE8" s="42">
        <v>30.9</v>
      </c>
      <c r="HF8" s="199"/>
      <c r="HG8" s="23" t="s">
        <v>328</v>
      </c>
      <c r="HH8" s="42">
        <v>27.7</v>
      </c>
      <c r="HI8" s="199"/>
      <c r="HJ8" s="23" t="s">
        <v>334</v>
      </c>
      <c r="HK8" s="42">
        <v>29.9</v>
      </c>
      <c r="HL8" s="199"/>
      <c r="HM8" s="23" t="s">
        <v>336</v>
      </c>
      <c r="HN8" s="42">
        <v>29.6</v>
      </c>
      <c r="HO8" s="128"/>
      <c r="HP8" s="23" t="s">
        <v>346</v>
      </c>
      <c r="HQ8" s="42">
        <v>25.7</v>
      </c>
      <c r="HR8" s="199"/>
      <c r="HS8" s="23" t="s">
        <v>346</v>
      </c>
      <c r="HT8" s="42">
        <v>25.8</v>
      </c>
      <c r="HU8" s="199"/>
      <c r="HV8" s="23" t="s">
        <v>365</v>
      </c>
      <c r="HW8" s="42">
        <v>28.4</v>
      </c>
      <c r="HX8" s="199"/>
      <c r="HY8" s="23" t="s">
        <v>374</v>
      </c>
      <c r="HZ8" s="42">
        <v>23.3</v>
      </c>
      <c r="IA8" s="199"/>
      <c r="IB8" s="23" t="s">
        <v>336</v>
      </c>
      <c r="IC8" s="42">
        <v>26.3</v>
      </c>
      <c r="ID8" s="128"/>
      <c r="IE8" s="23" t="s">
        <v>385</v>
      </c>
      <c r="IF8" s="42">
        <v>20.100000000000001</v>
      </c>
      <c r="IG8" s="199"/>
      <c r="IH8" s="23" t="s">
        <v>385</v>
      </c>
      <c r="II8" s="42">
        <v>24.1</v>
      </c>
      <c r="IJ8" s="199"/>
      <c r="IK8" s="23" t="s">
        <v>385</v>
      </c>
      <c r="IL8" s="42">
        <v>23.4</v>
      </c>
      <c r="IM8" s="199"/>
      <c r="IN8" s="23" t="s">
        <v>409</v>
      </c>
      <c r="IO8" s="42">
        <v>21.1</v>
      </c>
      <c r="IP8" s="199"/>
      <c r="IQ8" s="23" t="s">
        <v>409</v>
      </c>
      <c r="IR8" s="42">
        <v>23.9</v>
      </c>
      <c r="IS8" s="199"/>
      <c r="IT8" s="23" t="s">
        <v>385</v>
      </c>
      <c r="IU8" s="42">
        <v>25</v>
      </c>
      <c r="IV8" s="199"/>
      <c r="IW8" s="23" t="s">
        <v>385</v>
      </c>
      <c r="IX8" s="42">
        <v>28.4</v>
      </c>
      <c r="IY8" s="199"/>
      <c r="IZ8" s="23" t="s">
        <v>409</v>
      </c>
      <c r="JA8" s="42">
        <v>29.1</v>
      </c>
      <c r="JB8" s="199"/>
      <c r="JC8" s="23" t="s">
        <v>409</v>
      </c>
      <c r="JD8" s="42">
        <v>28.6</v>
      </c>
      <c r="JE8" s="199"/>
      <c r="JF8" s="23" t="s">
        <v>409</v>
      </c>
      <c r="JG8" s="42">
        <v>31.8</v>
      </c>
      <c r="JH8" s="199"/>
      <c r="JI8" s="23" t="s">
        <v>385</v>
      </c>
      <c r="JJ8" s="42">
        <v>31</v>
      </c>
      <c r="JK8" s="199"/>
      <c r="JL8" s="23" t="s">
        <v>409</v>
      </c>
      <c r="JM8" s="42">
        <v>32</v>
      </c>
      <c r="JN8" s="199"/>
      <c r="JO8" s="23" t="s">
        <v>385</v>
      </c>
      <c r="JP8" s="42">
        <v>30.9</v>
      </c>
      <c r="JQ8" s="42"/>
      <c r="JR8" s="23" t="s">
        <v>409</v>
      </c>
      <c r="JS8" s="42">
        <v>29.7</v>
      </c>
      <c r="JT8" s="199"/>
      <c r="JU8" s="23" t="s">
        <v>385</v>
      </c>
      <c r="JV8" s="42">
        <v>32.1</v>
      </c>
      <c r="JW8" s="199"/>
      <c r="JX8" s="23" t="s">
        <v>385</v>
      </c>
      <c r="JY8" s="42">
        <v>31.3</v>
      </c>
      <c r="JZ8" s="42"/>
      <c r="KA8" s="23" t="s">
        <v>429</v>
      </c>
      <c r="KB8" s="42">
        <v>31.6</v>
      </c>
      <c r="KC8" s="199"/>
      <c r="KD8" s="23" t="s">
        <v>451</v>
      </c>
      <c r="KE8" s="42">
        <v>31.6</v>
      </c>
      <c r="KF8" s="199"/>
      <c r="KG8" s="23" t="s">
        <v>457</v>
      </c>
      <c r="KH8" s="42">
        <v>32.299999999999997</v>
      </c>
      <c r="KI8" s="199"/>
      <c r="KJ8" s="23" t="s">
        <v>457</v>
      </c>
      <c r="KK8" s="42">
        <v>34</v>
      </c>
      <c r="KL8" s="22"/>
    </row>
    <row r="9" spans="1:306" s="209" customFormat="1" ht="24" customHeight="1" x14ac:dyDescent="0.2">
      <c r="A9" s="148" t="s">
        <v>41</v>
      </c>
      <c r="B9" s="149">
        <v>194.4</v>
      </c>
      <c r="C9" s="150"/>
      <c r="D9" s="148" t="s">
        <v>42</v>
      </c>
      <c r="E9" s="149">
        <v>189.9</v>
      </c>
      <c r="F9" s="150"/>
      <c r="G9" s="148" t="s">
        <v>14</v>
      </c>
      <c r="H9" s="149">
        <v>174.2</v>
      </c>
      <c r="I9" s="150"/>
      <c r="J9" s="148" t="s">
        <v>42</v>
      </c>
      <c r="K9" s="149">
        <v>177.2</v>
      </c>
      <c r="L9" s="150"/>
      <c r="M9" s="148" t="s">
        <v>41</v>
      </c>
      <c r="N9" s="149">
        <v>188.1</v>
      </c>
      <c r="O9" s="150"/>
      <c r="P9" s="148" t="s">
        <v>42</v>
      </c>
      <c r="Q9" s="149">
        <v>179.9</v>
      </c>
      <c r="R9" s="150"/>
      <c r="S9" s="148" t="s">
        <v>118</v>
      </c>
      <c r="T9" s="149">
        <v>175.8</v>
      </c>
      <c r="U9" s="150"/>
      <c r="V9" s="148" t="s">
        <v>41</v>
      </c>
      <c r="W9" s="149">
        <v>174.2</v>
      </c>
      <c r="X9" s="150"/>
      <c r="Y9" s="148" t="s">
        <v>41</v>
      </c>
      <c r="Z9" s="149">
        <v>162.1</v>
      </c>
      <c r="AA9" s="150"/>
      <c r="AB9" s="151" t="s">
        <v>15</v>
      </c>
      <c r="AC9" s="149">
        <v>156.30000000000001</v>
      </c>
      <c r="AD9" s="150"/>
      <c r="AE9" s="148" t="s">
        <v>15</v>
      </c>
      <c r="AF9" s="149">
        <v>153.80000000000001</v>
      </c>
      <c r="AG9" s="150"/>
      <c r="AH9" s="148" t="s">
        <v>15</v>
      </c>
      <c r="AI9" s="149">
        <v>155.1</v>
      </c>
      <c r="AJ9" s="150"/>
      <c r="AK9" s="148" t="s">
        <v>41</v>
      </c>
      <c r="AL9" s="149">
        <v>145.4</v>
      </c>
      <c r="AM9" s="150"/>
      <c r="AN9" s="148" t="s">
        <v>41</v>
      </c>
      <c r="AO9" s="149">
        <v>143.5</v>
      </c>
      <c r="AP9" s="150"/>
      <c r="AQ9" s="148" t="s">
        <v>42</v>
      </c>
      <c r="AR9" s="149">
        <v>141.69999999999999</v>
      </c>
      <c r="AS9" s="150"/>
      <c r="AT9" s="151" t="s">
        <v>70</v>
      </c>
      <c r="AU9" s="149">
        <v>140.1</v>
      </c>
      <c r="AV9" s="150"/>
      <c r="AW9" s="148" t="s">
        <v>78</v>
      </c>
      <c r="AX9" s="149">
        <v>138.4</v>
      </c>
      <c r="AY9" s="150"/>
      <c r="AZ9" s="148" t="s">
        <v>70</v>
      </c>
      <c r="BA9" s="149">
        <v>143.5</v>
      </c>
      <c r="BB9" s="150"/>
      <c r="BC9" s="151" t="s">
        <v>78</v>
      </c>
      <c r="BD9" s="149">
        <v>149.80000000000001</v>
      </c>
      <c r="BE9" s="150"/>
      <c r="BF9" s="148" t="s">
        <v>70</v>
      </c>
      <c r="BG9" s="149">
        <v>125.6</v>
      </c>
      <c r="BH9" s="150"/>
      <c r="BI9" s="148" t="s">
        <v>15</v>
      </c>
      <c r="BJ9" s="152">
        <v>113.1</v>
      </c>
      <c r="BK9" s="150"/>
      <c r="BL9" s="148" t="s">
        <v>42</v>
      </c>
      <c r="BM9" s="149">
        <v>97.6</v>
      </c>
      <c r="BN9" s="150"/>
      <c r="BO9" s="148" t="s">
        <v>42</v>
      </c>
      <c r="BP9" s="149">
        <v>95.3</v>
      </c>
      <c r="BQ9" s="150"/>
      <c r="BR9" s="148" t="s">
        <v>14</v>
      </c>
      <c r="BS9" s="149">
        <v>91.7</v>
      </c>
      <c r="BT9" s="150"/>
      <c r="BU9" s="148" t="s">
        <v>42</v>
      </c>
      <c r="BV9" s="149">
        <v>87.9</v>
      </c>
      <c r="BW9" s="150"/>
      <c r="BX9" s="148" t="s">
        <v>41</v>
      </c>
      <c r="BY9" s="149">
        <v>84.8</v>
      </c>
      <c r="BZ9" s="150"/>
      <c r="CA9" s="148" t="s">
        <v>42</v>
      </c>
      <c r="CB9" s="149">
        <v>85.5</v>
      </c>
      <c r="CC9" s="150"/>
      <c r="CD9" s="148" t="s">
        <v>70</v>
      </c>
      <c r="CE9" s="149">
        <v>79.599999999999994</v>
      </c>
      <c r="CF9" s="150"/>
      <c r="CG9" s="148" t="s">
        <v>70</v>
      </c>
      <c r="CH9" s="149">
        <v>78.3</v>
      </c>
      <c r="CI9" s="150"/>
      <c r="CJ9" s="148" t="s">
        <v>70</v>
      </c>
      <c r="CK9" s="149">
        <v>75.3</v>
      </c>
      <c r="CL9" s="150"/>
      <c r="CM9" s="151" t="s">
        <v>70</v>
      </c>
      <c r="CN9" s="149">
        <v>71.099999999999994</v>
      </c>
      <c r="CO9" s="150"/>
      <c r="CP9" s="148" t="s">
        <v>78</v>
      </c>
      <c r="CQ9" s="149">
        <v>67.8</v>
      </c>
      <c r="CR9" s="149"/>
      <c r="CS9" s="148" t="s">
        <v>70</v>
      </c>
      <c r="CT9" s="149">
        <v>62.5</v>
      </c>
      <c r="CU9" s="150"/>
      <c r="CV9" s="151" t="s">
        <v>78</v>
      </c>
      <c r="CW9" s="149">
        <v>59.6</v>
      </c>
      <c r="CX9" s="153"/>
      <c r="CY9" s="148" t="s">
        <v>70</v>
      </c>
      <c r="CZ9" s="149">
        <v>56.7</v>
      </c>
      <c r="DA9" s="153"/>
      <c r="DB9" s="148" t="s">
        <v>70</v>
      </c>
      <c r="DC9" s="149">
        <v>55.1</v>
      </c>
      <c r="DD9" s="153"/>
      <c r="DE9" s="148" t="s">
        <v>118</v>
      </c>
      <c r="DF9" s="149">
        <v>55.9</v>
      </c>
      <c r="DG9" s="150"/>
      <c r="DH9" s="148" t="s">
        <v>41</v>
      </c>
      <c r="DI9" s="149">
        <v>53.8</v>
      </c>
      <c r="DJ9" s="150"/>
      <c r="DK9" s="148" t="s">
        <v>42</v>
      </c>
      <c r="DL9" s="149">
        <v>49.1</v>
      </c>
      <c r="DM9" s="150"/>
      <c r="DN9" s="148" t="s">
        <v>41</v>
      </c>
      <c r="DO9" s="149">
        <v>47.1</v>
      </c>
      <c r="DP9" s="150"/>
      <c r="DQ9" s="148" t="s">
        <v>42</v>
      </c>
      <c r="DR9" s="149">
        <v>45.9</v>
      </c>
      <c r="DS9" s="150"/>
      <c r="DT9" s="148" t="s">
        <v>41</v>
      </c>
      <c r="DU9" s="149">
        <v>44.5</v>
      </c>
      <c r="DV9" s="150"/>
      <c r="DW9" s="151" t="s">
        <v>15</v>
      </c>
      <c r="DX9" s="149">
        <v>43.1</v>
      </c>
      <c r="DY9" s="150"/>
      <c r="DZ9" s="153"/>
      <c r="EA9" s="148" t="s">
        <v>78</v>
      </c>
      <c r="EB9" s="149">
        <v>42.5</v>
      </c>
      <c r="EC9" s="150"/>
      <c r="ED9" s="148" t="s">
        <v>135</v>
      </c>
      <c r="EE9" s="149">
        <v>41.2</v>
      </c>
      <c r="EF9" s="153"/>
      <c r="EG9" s="148" t="s">
        <v>135</v>
      </c>
      <c r="EH9" s="149">
        <v>39.9</v>
      </c>
      <c r="EI9" s="153"/>
      <c r="EJ9" s="148" t="s">
        <v>145</v>
      </c>
      <c r="EK9" s="149">
        <v>36.4</v>
      </c>
      <c r="EL9" s="153"/>
      <c r="EM9" s="151" t="s">
        <v>70</v>
      </c>
      <c r="EN9" s="149">
        <v>33.5</v>
      </c>
      <c r="EO9" s="153"/>
      <c r="EP9" s="148" t="s">
        <v>70</v>
      </c>
      <c r="EQ9" s="149">
        <v>30</v>
      </c>
      <c r="ER9" s="160"/>
      <c r="ES9" s="148" t="s">
        <v>70</v>
      </c>
      <c r="ET9" s="154">
        <v>26.3</v>
      </c>
      <c r="EU9" s="160"/>
      <c r="EV9" s="155" t="s">
        <v>173</v>
      </c>
      <c r="EW9" s="160">
        <v>22.5</v>
      </c>
      <c r="EX9" s="160"/>
      <c r="EY9" s="155" t="s">
        <v>173</v>
      </c>
      <c r="EZ9" s="149">
        <v>20.100000000000001</v>
      </c>
      <c r="FA9" s="154"/>
      <c r="FB9" s="155" t="s">
        <v>173</v>
      </c>
      <c r="FC9" s="149">
        <v>15.8</v>
      </c>
      <c r="FD9" s="154"/>
      <c r="FE9" s="155" t="s">
        <v>174</v>
      </c>
      <c r="FF9" s="149">
        <v>12.4</v>
      </c>
      <c r="FG9" s="160"/>
      <c r="FH9" s="16"/>
      <c r="FI9" s="160"/>
      <c r="FJ9" s="154"/>
      <c r="FK9" s="16"/>
      <c r="FL9" s="160"/>
      <c r="FM9" s="156"/>
      <c r="FN9" s="16"/>
      <c r="FO9" s="160"/>
      <c r="FP9" s="154"/>
      <c r="FQ9" s="16"/>
      <c r="FR9" s="186"/>
      <c r="FS9" s="154"/>
      <c r="FT9" s="16" t="s">
        <v>199</v>
      </c>
      <c r="FU9" s="174">
        <v>7.1</v>
      </c>
      <c r="FV9" s="174"/>
      <c r="FW9" s="16" t="s">
        <v>229</v>
      </c>
      <c r="FX9" s="174">
        <v>6.5</v>
      </c>
      <c r="FY9" s="174"/>
      <c r="FZ9" s="16" t="s">
        <v>241</v>
      </c>
      <c r="GA9" s="174">
        <v>6.1</v>
      </c>
      <c r="GB9" s="154"/>
      <c r="GC9" s="16" t="s">
        <v>255</v>
      </c>
      <c r="GD9" s="174">
        <v>5.0999999999999996</v>
      </c>
      <c r="GE9" s="154"/>
      <c r="GF9" s="16" t="s">
        <v>255</v>
      </c>
      <c r="GG9" s="174">
        <v>5.0999999999999996</v>
      </c>
      <c r="GH9" s="154"/>
      <c r="GI9" s="16" t="s">
        <v>261</v>
      </c>
      <c r="GJ9" s="174">
        <v>4.9000000000000004</v>
      </c>
      <c r="GK9" s="207"/>
      <c r="GL9" s="16" t="s">
        <v>255</v>
      </c>
      <c r="GM9" s="174">
        <v>4.3</v>
      </c>
      <c r="GN9" s="207"/>
      <c r="GO9" s="16" t="s">
        <v>279</v>
      </c>
      <c r="GP9" s="174">
        <v>4.0999999999999996</v>
      </c>
      <c r="GQ9" s="154"/>
      <c r="GR9" s="16" t="s">
        <v>241</v>
      </c>
      <c r="GS9" s="174">
        <v>3.9</v>
      </c>
      <c r="GT9" s="154"/>
      <c r="GU9" s="85"/>
      <c r="GV9" s="85"/>
      <c r="GW9" s="85"/>
      <c r="GX9" s="240" t="s">
        <v>302</v>
      </c>
      <c r="GY9" s="241">
        <v>3.2</v>
      </c>
      <c r="GZ9" s="240"/>
      <c r="HA9" s="220"/>
      <c r="HB9" s="220"/>
      <c r="HC9" s="240"/>
      <c r="HD9" s="220"/>
      <c r="HE9" s="220"/>
      <c r="HF9" s="240"/>
      <c r="HG9" s="220"/>
      <c r="HH9" s="220"/>
      <c r="HI9" s="240"/>
      <c r="HJ9" s="220"/>
      <c r="HK9" s="220"/>
      <c r="HL9" s="240"/>
      <c r="HM9" s="220"/>
      <c r="HN9" s="220"/>
      <c r="HO9" s="220"/>
      <c r="HP9" s="220"/>
      <c r="HQ9" s="220"/>
      <c r="HR9" s="240"/>
      <c r="HS9" s="220"/>
      <c r="HT9" s="220"/>
      <c r="HU9" s="240"/>
      <c r="HV9" s="220"/>
      <c r="HW9" s="220"/>
      <c r="HX9" s="240"/>
      <c r="HY9" s="220"/>
      <c r="HZ9" s="220"/>
      <c r="IA9" s="240"/>
      <c r="IB9" s="220"/>
      <c r="IC9" s="220"/>
      <c r="ID9" s="220"/>
      <c r="IE9" s="220"/>
      <c r="IF9" s="220"/>
      <c r="IG9" s="240"/>
      <c r="IH9" s="220"/>
      <c r="II9" s="220"/>
      <c r="IJ9" s="240"/>
      <c r="IK9" s="220"/>
      <c r="IL9" s="220"/>
      <c r="IM9" s="240"/>
      <c r="IN9" s="220"/>
      <c r="IO9" s="220"/>
      <c r="IP9" s="240"/>
      <c r="IQ9" s="220"/>
      <c r="IR9" s="220"/>
      <c r="IS9" s="240"/>
      <c r="IT9" s="220"/>
      <c r="IU9" s="220"/>
      <c r="IV9" s="240"/>
      <c r="IW9" s="220"/>
      <c r="IX9" s="220"/>
      <c r="IY9" s="240"/>
      <c r="IZ9" s="220"/>
      <c r="JA9" s="220"/>
      <c r="JB9" s="240"/>
      <c r="JC9" s="220"/>
      <c r="JD9" s="220"/>
      <c r="JE9" s="220"/>
      <c r="JF9" s="220"/>
      <c r="JG9" s="220"/>
      <c r="JH9" s="240"/>
      <c r="JI9" s="220"/>
      <c r="JJ9" s="220"/>
      <c r="JK9" s="240"/>
      <c r="JL9" s="220"/>
      <c r="JM9" s="220"/>
      <c r="JN9" s="240"/>
      <c r="JO9" s="220"/>
      <c r="JP9" s="220"/>
      <c r="JQ9" s="220"/>
      <c r="JR9" s="220"/>
      <c r="JS9" s="220"/>
      <c r="JT9" s="240"/>
      <c r="JU9" s="220"/>
      <c r="JV9" s="220"/>
      <c r="JW9" s="240"/>
      <c r="JX9" s="220"/>
      <c r="JY9" s="220"/>
      <c r="JZ9" s="241"/>
      <c r="KA9" s="220"/>
      <c r="KB9" s="220"/>
      <c r="KC9" s="240"/>
      <c r="KD9" s="220"/>
      <c r="KE9" s="220"/>
      <c r="KF9" s="240"/>
      <c r="KG9" s="213"/>
      <c r="KH9" s="221"/>
      <c r="KI9" s="240"/>
      <c r="KJ9" s="222"/>
      <c r="KK9" s="221"/>
      <c r="KL9" s="210"/>
    </row>
    <row r="10" spans="1:306" ht="75" customHeight="1" x14ac:dyDescent="0.2">
      <c r="A10" s="85"/>
      <c r="B10" s="85"/>
      <c r="C10" s="85"/>
      <c r="D10" s="85"/>
      <c r="E10" s="85"/>
      <c r="F10" s="85"/>
      <c r="G10" s="85"/>
      <c r="H10" s="85"/>
      <c r="I10" s="85"/>
      <c r="J10" s="85"/>
      <c r="K10" s="85"/>
      <c r="L10" s="85"/>
      <c r="M10" s="71" t="s">
        <v>474</v>
      </c>
      <c r="N10" s="110">
        <v>35.5</v>
      </c>
      <c r="O10" s="162"/>
      <c r="P10" s="71" t="s">
        <v>60</v>
      </c>
      <c r="Q10" s="110">
        <v>33.299999999999997</v>
      </c>
      <c r="R10" s="72"/>
      <c r="S10" s="71" t="s">
        <v>60</v>
      </c>
      <c r="T10" s="110">
        <v>35.1</v>
      </c>
      <c r="U10" s="72"/>
      <c r="V10" s="71" t="s">
        <v>61</v>
      </c>
      <c r="W10" s="110">
        <v>36.299999999999997</v>
      </c>
      <c r="X10" s="72"/>
      <c r="Y10" s="71" t="s">
        <v>60</v>
      </c>
      <c r="Z10" s="110">
        <v>35.9</v>
      </c>
      <c r="AA10" s="72"/>
      <c r="AB10" s="71" t="s">
        <v>32</v>
      </c>
      <c r="AC10" s="110">
        <v>36.5</v>
      </c>
      <c r="AD10" s="72"/>
      <c r="AE10" s="71" t="s">
        <v>32</v>
      </c>
      <c r="AF10" s="110">
        <v>37.700000000000003</v>
      </c>
      <c r="AG10" s="72"/>
      <c r="AH10" s="71" t="s">
        <v>32</v>
      </c>
      <c r="AI10" s="110">
        <v>39.799999999999997</v>
      </c>
      <c r="AJ10" s="72"/>
      <c r="AK10" s="71" t="s">
        <v>60</v>
      </c>
      <c r="AL10" s="110">
        <v>41.6</v>
      </c>
      <c r="AM10" s="72"/>
      <c r="AN10" s="71" t="s">
        <v>60</v>
      </c>
      <c r="AO10" s="110">
        <v>43.2</v>
      </c>
      <c r="AP10" s="72"/>
      <c r="AQ10" s="71" t="s">
        <v>61</v>
      </c>
      <c r="AR10" s="110">
        <v>42.8</v>
      </c>
      <c r="AS10" s="72"/>
      <c r="AT10" s="71" t="s">
        <v>82</v>
      </c>
      <c r="AU10" s="110">
        <v>43.2</v>
      </c>
      <c r="AV10" s="72"/>
      <c r="AW10" s="71" t="s">
        <v>76</v>
      </c>
      <c r="AX10" s="110">
        <v>46.4</v>
      </c>
      <c r="AY10" s="72"/>
      <c r="AZ10" s="71" t="s">
        <v>76</v>
      </c>
      <c r="BA10" s="110">
        <v>46.1</v>
      </c>
      <c r="BB10" s="72"/>
      <c r="BC10" s="71" t="s">
        <v>76</v>
      </c>
      <c r="BD10" s="110">
        <v>47.3</v>
      </c>
      <c r="BE10" s="72"/>
      <c r="BF10" s="71" t="s">
        <v>82</v>
      </c>
      <c r="BG10" s="110">
        <v>40.9</v>
      </c>
      <c r="BH10" s="72"/>
      <c r="BI10" s="71" t="s">
        <v>82</v>
      </c>
      <c r="BJ10" s="111">
        <v>43.6</v>
      </c>
      <c r="BK10" s="72"/>
      <c r="BL10" s="71" t="s">
        <v>61</v>
      </c>
      <c r="BM10" s="110">
        <v>41.7</v>
      </c>
      <c r="BN10" s="72"/>
      <c r="BO10" s="71" t="s">
        <v>61</v>
      </c>
      <c r="BP10" s="110">
        <v>39.4</v>
      </c>
      <c r="BQ10" s="72"/>
      <c r="BR10" s="71" t="s">
        <v>94</v>
      </c>
      <c r="BS10" s="110">
        <v>38.799999999999997</v>
      </c>
      <c r="BT10" s="72"/>
      <c r="BU10" s="71" t="s">
        <v>61</v>
      </c>
      <c r="BV10" s="110">
        <v>39.200000000000003</v>
      </c>
      <c r="BW10" s="72"/>
      <c r="BX10" s="71" t="s">
        <v>60</v>
      </c>
      <c r="BY10" s="110">
        <v>36.9</v>
      </c>
      <c r="BZ10" s="72"/>
      <c r="CA10" s="71" t="s">
        <v>61</v>
      </c>
      <c r="CB10" s="110">
        <v>36.6</v>
      </c>
      <c r="CC10" s="72"/>
      <c r="CD10" s="71" t="s">
        <v>82</v>
      </c>
      <c r="CE10" s="110">
        <v>34.799999999999997</v>
      </c>
      <c r="CF10" s="72"/>
      <c r="CG10" s="71" t="s">
        <v>82</v>
      </c>
      <c r="CH10" s="110">
        <v>34.5</v>
      </c>
      <c r="CI10" s="72"/>
      <c r="CJ10" s="71" t="s">
        <v>82</v>
      </c>
      <c r="CK10" s="110">
        <v>32.9</v>
      </c>
      <c r="CL10" s="72"/>
      <c r="CM10" s="71" t="s">
        <v>82</v>
      </c>
      <c r="CN10" s="110">
        <v>31.5</v>
      </c>
      <c r="CO10" s="72"/>
      <c r="CP10" s="71" t="s">
        <v>76</v>
      </c>
      <c r="CQ10" s="110">
        <v>28.8</v>
      </c>
      <c r="CR10" s="110"/>
      <c r="CS10" s="71" t="s">
        <v>76</v>
      </c>
      <c r="CT10" s="110">
        <v>27.5</v>
      </c>
      <c r="CU10" s="72"/>
      <c r="CV10" s="71" t="s">
        <v>76</v>
      </c>
      <c r="CW10" s="110">
        <v>26.2</v>
      </c>
      <c r="CX10" s="157"/>
      <c r="CY10" s="71" t="s">
        <v>82</v>
      </c>
      <c r="CZ10" s="110">
        <v>27.8</v>
      </c>
      <c r="DA10" s="157"/>
      <c r="DB10" s="71" t="s">
        <v>101</v>
      </c>
      <c r="DC10" s="110">
        <v>26</v>
      </c>
      <c r="DD10" s="157"/>
      <c r="DE10" s="71" t="s">
        <v>61</v>
      </c>
      <c r="DF10" s="110">
        <v>26.3</v>
      </c>
      <c r="DG10" s="72"/>
      <c r="DH10" s="71" t="s">
        <v>133</v>
      </c>
      <c r="DI10" s="110">
        <v>26.1</v>
      </c>
      <c r="DJ10" s="72"/>
      <c r="DK10" s="71" t="s">
        <v>61</v>
      </c>
      <c r="DL10" s="110">
        <v>25.2</v>
      </c>
      <c r="DM10" s="72"/>
      <c r="DN10" s="71" t="s">
        <v>60</v>
      </c>
      <c r="DO10" s="110">
        <v>24.6</v>
      </c>
      <c r="DP10" s="72"/>
      <c r="DQ10" s="71" t="s">
        <v>60</v>
      </c>
      <c r="DR10" s="110">
        <v>24.6</v>
      </c>
      <c r="DS10" s="72"/>
      <c r="DT10" s="71" t="s">
        <v>134</v>
      </c>
      <c r="DU10" s="110">
        <v>25</v>
      </c>
      <c r="DV10" s="72"/>
      <c r="DW10" s="71" t="s">
        <v>82</v>
      </c>
      <c r="DX10" s="110">
        <v>25.8</v>
      </c>
      <c r="DY10" s="72"/>
      <c r="DZ10" s="157"/>
      <c r="EA10" s="71" t="s">
        <v>76</v>
      </c>
      <c r="EB10" s="110">
        <v>25.8</v>
      </c>
      <c r="EC10" s="72"/>
      <c r="ED10" s="71" t="s">
        <v>132</v>
      </c>
      <c r="EE10" s="110">
        <v>24.9</v>
      </c>
      <c r="EF10" s="157"/>
      <c r="EG10" s="71" t="s">
        <v>132</v>
      </c>
      <c r="EH10" s="110">
        <v>23.9</v>
      </c>
      <c r="EI10" s="157"/>
      <c r="EJ10" s="71" t="s">
        <v>146</v>
      </c>
      <c r="EK10" s="110">
        <v>28.4</v>
      </c>
      <c r="EL10" s="157"/>
      <c r="EM10" s="71" t="s">
        <v>101</v>
      </c>
      <c r="EN10" s="110">
        <v>28.6</v>
      </c>
      <c r="EO10" s="157"/>
      <c r="EP10" s="161" t="s">
        <v>101</v>
      </c>
      <c r="EQ10" s="110">
        <v>26.8</v>
      </c>
      <c r="ER10" s="220"/>
      <c r="ES10" s="220"/>
      <c r="ET10" s="220"/>
      <c r="EU10" s="220"/>
      <c r="EV10" s="220"/>
      <c r="EW10" s="242"/>
      <c r="EX10" s="220"/>
      <c r="EY10" s="220"/>
      <c r="EZ10" s="242"/>
      <c r="FA10" s="220"/>
      <c r="FB10" s="220"/>
      <c r="FC10" s="242"/>
      <c r="FD10" s="220"/>
      <c r="FE10" s="220"/>
      <c r="FF10" s="242"/>
      <c r="FG10" s="220"/>
      <c r="FH10" s="240"/>
      <c r="FI10" s="220"/>
      <c r="FJ10" s="220"/>
      <c r="FK10" s="220"/>
      <c r="FL10" s="220"/>
      <c r="FM10" s="220"/>
      <c r="FN10" s="220"/>
      <c r="FO10" s="220"/>
      <c r="FP10" s="220"/>
      <c r="FQ10" s="240"/>
      <c r="FR10" s="220"/>
      <c r="FS10" s="220"/>
      <c r="FT10" s="220"/>
      <c r="FU10" s="220"/>
      <c r="FV10" s="241"/>
      <c r="FW10" s="220"/>
      <c r="FX10" s="220"/>
      <c r="FY10" s="241"/>
      <c r="FZ10" s="220"/>
      <c r="GA10" s="220"/>
      <c r="GB10" s="220"/>
      <c r="GC10" s="220"/>
      <c r="GD10" s="220"/>
      <c r="GE10" s="220"/>
      <c r="GF10" s="220"/>
      <c r="GG10" s="220"/>
      <c r="GH10" s="220"/>
      <c r="GI10" s="220"/>
      <c r="GJ10" s="220"/>
      <c r="GK10" s="240"/>
      <c r="GL10" s="220"/>
      <c r="GM10" s="220"/>
      <c r="GN10" s="240"/>
      <c r="GO10" s="220"/>
      <c r="GP10" s="220"/>
      <c r="GQ10" s="220"/>
      <c r="GR10" s="220"/>
      <c r="GS10" s="220"/>
      <c r="GT10" s="220"/>
      <c r="GU10" s="220"/>
      <c r="GV10" s="220"/>
      <c r="GW10" s="220"/>
      <c r="GX10" s="220"/>
      <c r="GY10" s="220"/>
      <c r="GZ10" s="240"/>
      <c r="HA10" s="220"/>
      <c r="HB10" s="220"/>
      <c r="HC10" s="240"/>
      <c r="HD10" s="240" t="s">
        <v>35</v>
      </c>
      <c r="HE10" s="240"/>
      <c r="HF10" s="240"/>
      <c r="HG10" s="220"/>
      <c r="HH10" s="220"/>
      <c r="HI10" s="240"/>
      <c r="HJ10" s="220"/>
      <c r="HK10" s="220"/>
      <c r="HL10" s="240"/>
      <c r="HM10" s="220"/>
      <c r="HN10" s="220"/>
      <c r="HO10" s="220"/>
      <c r="HP10" s="220"/>
      <c r="HQ10" s="220"/>
      <c r="HR10" s="240"/>
      <c r="HS10" s="240"/>
      <c r="HT10" s="221"/>
      <c r="HU10" s="240"/>
      <c r="HV10" s="213"/>
      <c r="HW10" s="221"/>
      <c r="HX10" s="240"/>
      <c r="HY10" s="220"/>
      <c r="HZ10" s="220"/>
      <c r="IA10" s="240"/>
      <c r="IB10" s="220"/>
      <c r="IC10" s="220"/>
      <c r="ID10" s="220"/>
      <c r="IE10" s="220"/>
      <c r="IF10" s="220"/>
      <c r="IG10" s="240"/>
      <c r="IH10" s="220"/>
      <c r="II10" s="220"/>
      <c r="IJ10" s="240"/>
      <c r="IK10" s="220"/>
      <c r="IL10" s="220"/>
      <c r="IM10" s="240"/>
      <c r="IN10" s="220"/>
      <c r="IO10" s="220"/>
      <c r="IP10" s="240"/>
      <c r="IQ10" s="220"/>
      <c r="IR10" s="220"/>
      <c r="IS10" s="240"/>
      <c r="IT10" s="220"/>
      <c r="IU10" s="220"/>
      <c r="IV10" s="240"/>
      <c r="IW10" s="220"/>
      <c r="IX10" s="220"/>
      <c r="IY10" s="240"/>
      <c r="IZ10" s="220"/>
      <c r="JA10" s="220"/>
      <c r="JB10" s="240"/>
      <c r="JC10" s="220"/>
      <c r="JD10" s="220"/>
      <c r="JE10" s="240"/>
      <c r="JF10" s="220"/>
      <c r="JG10" s="220"/>
      <c r="JH10" s="240"/>
      <c r="JI10" s="220"/>
      <c r="JJ10" s="220"/>
      <c r="JK10" s="240"/>
      <c r="JL10" s="220"/>
      <c r="JM10" s="220"/>
      <c r="JN10" s="240"/>
      <c r="JO10" s="220"/>
      <c r="JP10" s="220"/>
      <c r="JQ10" s="241"/>
      <c r="JR10" s="220"/>
      <c r="JS10" s="220"/>
      <c r="JT10" s="240"/>
      <c r="JU10" s="220"/>
      <c r="JV10" s="220"/>
      <c r="JW10" s="240"/>
      <c r="JX10" s="220"/>
      <c r="JY10" s="220"/>
      <c r="JZ10" s="241"/>
      <c r="KA10" s="220"/>
      <c r="KB10" s="220"/>
      <c r="KC10" s="240"/>
      <c r="KD10" s="213"/>
      <c r="KE10" s="221"/>
      <c r="KF10" s="240"/>
      <c r="KG10" s="220"/>
      <c r="KH10" s="220"/>
      <c r="KI10" s="240"/>
      <c r="KJ10" s="220"/>
      <c r="KK10" s="220"/>
      <c r="KL10" s="210"/>
      <c r="KM10" s="209"/>
      <c r="KN10" s="209"/>
      <c r="KO10" s="209"/>
      <c r="KP10" s="209"/>
      <c r="KQ10" s="209"/>
      <c r="KR10" s="209"/>
      <c r="KS10" s="209"/>
      <c r="KT10" s="209"/>
    </row>
    <row r="11" spans="1:306" ht="46.5" customHeight="1" x14ac:dyDescent="0.2">
      <c r="A11" s="67" t="s">
        <v>59</v>
      </c>
      <c r="B11" s="107">
        <v>50.2</v>
      </c>
      <c r="C11" s="68"/>
      <c r="D11" s="67" t="s">
        <v>57</v>
      </c>
      <c r="E11" s="107">
        <v>48.3</v>
      </c>
      <c r="F11" s="68"/>
      <c r="G11" s="67" t="s">
        <v>31</v>
      </c>
      <c r="H11" s="107">
        <v>45.2</v>
      </c>
      <c r="I11" s="68"/>
      <c r="J11" s="67" t="s">
        <v>58</v>
      </c>
      <c r="K11" s="107">
        <v>41.1</v>
      </c>
      <c r="L11" s="68"/>
      <c r="M11" s="67" t="s">
        <v>59</v>
      </c>
      <c r="N11" s="107">
        <v>40.799999999999997</v>
      </c>
      <c r="O11" s="68"/>
      <c r="P11" s="67" t="s">
        <v>59</v>
      </c>
      <c r="Q11" s="107">
        <v>37.9</v>
      </c>
      <c r="R11" s="68"/>
      <c r="S11" s="67" t="s">
        <v>57</v>
      </c>
      <c r="T11" s="107">
        <v>33.4</v>
      </c>
      <c r="U11" s="68"/>
      <c r="V11" s="67" t="s">
        <v>59</v>
      </c>
      <c r="W11" s="107">
        <v>31.1</v>
      </c>
      <c r="X11" s="68"/>
      <c r="Y11" s="67" t="s">
        <v>59</v>
      </c>
      <c r="Z11" s="107">
        <v>29.2</v>
      </c>
      <c r="AA11" s="68"/>
      <c r="AB11" s="69" t="s">
        <v>34</v>
      </c>
      <c r="AC11" s="107">
        <v>26.3</v>
      </c>
      <c r="AD11" s="68"/>
      <c r="AE11" s="67" t="s">
        <v>34</v>
      </c>
      <c r="AF11" s="107">
        <v>25.5</v>
      </c>
      <c r="AG11" s="68"/>
      <c r="AH11" s="67" t="s">
        <v>34</v>
      </c>
      <c r="AI11" s="107">
        <v>23.9</v>
      </c>
      <c r="AJ11" s="68"/>
      <c r="AK11" s="67" t="s">
        <v>67</v>
      </c>
      <c r="AL11" s="107">
        <v>24</v>
      </c>
      <c r="AM11" s="68"/>
      <c r="AN11" s="67" t="s">
        <v>67</v>
      </c>
      <c r="AO11" s="107">
        <v>22.3</v>
      </c>
      <c r="AP11" s="68"/>
      <c r="AQ11" s="67" t="s">
        <v>57</v>
      </c>
      <c r="AR11" s="107">
        <v>20.100000000000001</v>
      </c>
      <c r="AS11" s="68"/>
      <c r="AT11" s="69" t="s">
        <v>83</v>
      </c>
      <c r="AU11" s="107">
        <v>18.7</v>
      </c>
      <c r="AV11" s="39"/>
      <c r="AW11" s="85"/>
      <c r="AX11" s="85"/>
      <c r="AY11" s="85"/>
      <c r="AZ11" s="85"/>
      <c r="BA11" s="85"/>
      <c r="BB11" s="52"/>
      <c r="BC11" s="85"/>
      <c r="BD11" s="85"/>
      <c r="BE11" s="85"/>
      <c r="BF11" s="85"/>
      <c r="BG11" s="85"/>
      <c r="BH11" s="85"/>
      <c r="BI11" s="85"/>
      <c r="BJ11" s="85"/>
      <c r="BK11" s="85"/>
      <c r="BL11" s="85"/>
      <c r="BM11" s="85"/>
      <c r="BN11" s="52"/>
      <c r="BO11" s="85"/>
      <c r="BP11" s="85"/>
      <c r="BQ11" s="85"/>
      <c r="BR11" s="85"/>
      <c r="BS11" s="85"/>
      <c r="BT11" s="85"/>
      <c r="BU11" s="85"/>
      <c r="BV11" s="85"/>
      <c r="BW11" s="85"/>
      <c r="BX11" s="85"/>
      <c r="BY11" s="85"/>
      <c r="BZ11" s="85"/>
      <c r="CA11" s="67" t="s">
        <v>117</v>
      </c>
      <c r="CB11" s="107">
        <v>19.899999999999999</v>
      </c>
      <c r="CC11" s="68"/>
      <c r="CD11" s="67" t="s">
        <v>97</v>
      </c>
      <c r="CE11" s="107">
        <v>21.6</v>
      </c>
      <c r="CF11" s="68"/>
      <c r="CG11" s="67" t="s">
        <v>97</v>
      </c>
      <c r="CH11" s="107">
        <v>23.2</v>
      </c>
      <c r="CI11" s="68"/>
      <c r="CJ11" s="67" t="s">
        <v>97</v>
      </c>
      <c r="CK11" s="107">
        <v>25.5</v>
      </c>
      <c r="CL11" s="68"/>
      <c r="CM11" s="67" t="s">
        <v>97</v>
      </c>
      <c r="CN11" s="107">
        <v>26.7</v>
      </c>
      <c r="CO11" s="68"/>
      <c r="CP11" s="67" t="s">
        <v>99</v>
      </c>
      <c r="CQ11" s="107">
        <v>27.1</v>
      </c>
      <c r="CR11" s="107"/>
      <c r="CS11" s="67" t="s">
        <v>99</v>
      </c>
      <c r="CT11" s="107">
        <v>23.6</v>
      </c>
      <c r="CU11" s="68"/>
      <c r="CV11" s="67" t="s">
        <v>97</v>
      </c>
      <c r="CW11" s="107">
        <v>25</v>
      </c>
      <c r="CX11" s="109"/>
      <c r="CY11" s="67" t="s">
        <v>102</v>
      </c>
      <c r="CZ11" s="107">
        <v>28.6</v>
      </c>
      <c r="DA11" s="109"/>
      <c r="DB11" s="67" t="s">
        <v>97</v>
      </c>
      <c r="DC11" s="107">
        <v>28.6</v>
      </c>
      <c r="DD11" s="109"/>
      <c r="DE11" s="67" t="s">
        <v>128</v>
      </c>
      <c r="DF11" s="107">
        <v>29.7</v>
      </c>
      <c r="DG11" s="68"/>
      <c r="DH11" s="67" t="s">
        <v>117</v>
      </c>
      <c r="DI11" s="107">
        <v>30.8</v>
      </c>
      <c r="DJ11" s="68"/>
      <c r="DK11" s="67" t="s">
        <v>117</v>
      </c>
      <c r="DL11" s="107">
        <v>25.1</v>
      </c>
      <c r="DM11" s="68"/>
      <c r="DN11" s="67" t="s">
        <v>130</v>
      </c>
      <c r="DO11" s="107">
        <v>24.7</v>
      </c>
      <c r="DP11" s="68"/>
      <c r="DQ11" s="67" t="s">
        <v>130</v>
      </c>
      <c r="DR11" s="107">
        <v>26.2</v>
      </c>
      <c r="DS11" s="68"/>
      <c r="DT11" s="67" t="s">
        <v>131</v>
      </c>
      <c r="DU11" s="107">
        <v>30</v>
      </c>
      <c r="DV11" s="68"/>
      <c r="DW11" s="69" t="s">
        <v>122</v>
      </c>
      <c r="DX11" s="107">
        <v>21.1</v>
      </c>
      <c r="DY11" s="68"/>
      <c r="DZ11" s="109"/>
      <c r="EA11" s="67" t="s">
        <v>97</v>
      </c>
      <c r="EB11" s="107">
        <v>17.7</v>
      </c>
      <c r="EC11" s="68"/>
      <c r="ED11" s="67" t="s">
        <v>128</v>
      </c>
      <c r="EE11" s="107">
        <v>18.3</v>
      </c>
      <c r="EF11" s="109"/>
      <c r="EG11" s="67" t="s">
        <v>128</v>
      </c>
      <c r="EH11" s="107">
        <v>21.2</v>
      </c>
      <c r="EI11" s="109"/>
      <c r="EJ11" s="67" t="s">
        <v>148</v>
      </c>
      <c r="EK11" s="107">
        <v>23.9</v>
      </c>
      <c r="EL11" s="109"/>
      <c r="EM11" s="69" t="s">
        <v>97</v>
      </c>
      <c r="EN11" s="107">
        <v>22.8</v>
      </c>
      <c r="EO11" s="109"/>
      <c r="EP11" s="69" t="s">
        <v>155</v>
      </c>
      <c r="EQ11" s="107">
        <v>22.1</v>
      </c>
      <c r="ER11" s="173"/>
      <c r="ES11" s="158" t="s">
        <v>171</v>
      </c>
      <c r="ET11" s="107">
        <v>21.3</v>
      </c>
      <c r="EU11" s="173"/>
      <c r="EV11" s="158" t="s">
        <v>131</v>
      </c>
      <c r="EW11" s="107">
        <v>31.3</v>
      </c>
      <c r="EX11" s="173"/>
      <c r="EY11" s="158" t="s">
        <v>131</v>
      </c>
      <c r="EZ11" s="107">
        <v>24.1</v>
      </c>
      <c r="FA11" s="159"/>
      <c r="FB11" s="158" t="s">
        <v>171</v>
      </c>
      <c r="FC11" s="107">
        <v>24.3</v>
      </c>
      <c r="FD11" s="159"/>
      <c r="FE11" s="158" t="s">
        <v>171</v>
      </c>
      <c r="FF11" s="107">
        <v>24</v>
      </c>
      <c r="FG11" s="173"/>
      <c r="FH11" s="11" t="s">
        <v>171</v>
      </c>
      <c r="FI11" s="49">
        <v>22.1</v>
      </c>
      <c r="FJ11" s="159"/>
      <c r="FK11" s="11" t="s">
        <v>209</v>
      </c>
      <c r="FL11" s="49">
        <v>23.4</v>
      </c>
      <c r="FM11" s="123"/>
      <c r="FN11" s="19" t="s">
        <v>131</v>
      </c>
      <c r="FO11" s="178">
        <v>23.7</v>
      </c>
      <c r="FP11" s="122"/>
      <c r="FQ11" s="19" t="s">
        <v>131</v>
      </c>
      <c r="FR11" s="122">
        <v>22.7</v>
      </c>
      <c r="FS11" s="122"/>
      <c r="FT11" s="19" t="s">
        <v>191</v>
      </c>
      <c r="FU11" s="178">
        <v>21.3</v>
      </c>
      <c r="FV11" s="178"/>
      <c r="FW11" s="19" t="s">
        <v>220</v>
      </c>
      <c r="FX11" s="178">
        <v>21.5</v>
      </c>
      <c r="FY11" s="122"/>
      <c r="FZ11" s="19" t="s">
        <v>232</v>
      </c>
      <c r="GA11" s="178">
        <v>21.3</v>
      </c>
      <c r="GB11" s="122"/>
      <c r="GC11" s="19" t="s">
        <v>245</v>
      </c>
      <c r="GD11" s="178">
        <v>22</v>
      </c>
      <c r="GE11" s="122"/>
      <c r="GF11" s="19" t="s">
        <v>245</v>
      </c>
      <c r="GG11" s="178">
        <v>22</v>
      </c>
      <c r="GH11" s="122"/>
      <c r="GI11" s="19" t="s">
        <v>257</v>
      </c>
      <c r="GJ11" s="178">
        <v>23.1</v>
      </c>
      <c r="GK11" s="206"/>
      <c r="GL11" s="19" t="s">
        <v>264</v>
      </c>
      <c r="GM11" s="178">
        <v>24.6</v>
      </c>
      <c r="GN11" s="206"/>
      <c r="GO11" s="19" t="s">
        <v>274</v>
      </c>
      <c r="GP11" s="178">
        <v>25.4</v>
      </c>
      <c r="GQ11" s="122"/>
      <c r="GR11" s="19" t="s">
        <v>232</v>
      </c>
      <c r="GS11" s="178">
        <v>27.1</v>
      </c>
      <c r="GT11" s="122"/>
      <c r="GU11" s="19" t="s">
        <v>274</v>
      </c>
      <c r="GV11" s="178">
        <v>26.8</v>
      </c>
      <c r="GW11" s="122"/>
      <c r="GX11" s="122"/>
      <c r="GY11" s="122"/>
      <c r="GZ11" s="206"/>
      <c r="HA11" s="19" t="s">
        <v>306</v>
      </c>
      <c r="HB11" s="178">
        <v>27.7</v>
      </c>
      <c r="HC11" s="206"/>
      <c r="HD11" s="122"/>
      <c r="HE11" s="122"/>
      <c r="HF11" s="206"/>
      <c r="HG11" s="19" t="s">
        <v>327</v>
      </c>
      <c r="HH11" s="178">
        <v>26.3</v>
      </c>
      <c r="HI11" s="206"/>
      <c r="HJ11" s="19" t="s">
        <v>333</v>
      </c>
      <c r="HK11" s="178">
        <v>26.9</v>
      </c>
      <c r="HL11" s="206"/>
      <c r="HM11" s="19" t="s">
        <v>341</v>
      </c>
      <c r="HN11" s="178">
        <v>26.3</v>
      </c>
      <c r="HO11" s="122"/>
      <c r="HP11" s="19" t="s">
        <v>344</v>
      </c>
      <c r="HQ11" s="178">
        <v>21.8</v>
      </c>
      <c r="HR11" s="206"/>
      <c r="HS11" s="19" t="s">
        <v>344</v>
      </c>
      <c r="HT11" s="178">
        <v>21.3</v>
      </c>
      <c r="HU11" s="206"/>
      <c r="HV11" s="192" t="s">
        <v>364</v>
      </c>
      <c r="HW11" s="205">
        <v>21.6</v>
      </c>
      <c r="HX11" s="206"/>
      <c r="HY11" s="19" t="s">
        <v>372</v>
      </c>
      <c r="HZ11" s="178">
        <v>22.5</v>
      </c>
      <c r="IA11" s="206"/>
      <c r="IB11" s="19" t="s">
        <v>338</v>
      </c>
      <c r="IC11" s="178">
        <v>23.6</v>
      </c>
      <c r="ID11" s="122"/>
      <c r="IE11" s="192" t="s">
        <v>382</v>
      </c>
      <c r="IF11" s="178">
        <v>23.8</v>
      </c>
      <c r="IG11" s="206"/>
      <c r="IH11" s="19" t="s">
        <v>395</v>
      </c>
      <c r="II11" s="178">
        <v>23.5</v>
      </c>
      <c r="IJ11" s="206"/>
      <c r="IK11" s="192" t="s">
        <v>395</v>
      </c>
      <c r="IL11" s="178">
        <v>22.4</v>
      </c>
      <c r="IM11" s="206"/>
      <c r="IN11" s="192" t="s">
        <v>425</v>
      </c>
      <c r="IO11" s="178">
        <v>19.8</v>
      </c>
      <c r="IP11" s="206"/>
      <c r="IQ11" s="192" t="s">
        <v>430</v>
      </c>
      <c r="IR11" s="178">
        <v>19</v>
      </c>
      <c r="IS11" s="206"/>
      <c r="IT11" s="192" t="s">
        <v>430</v>
      </c>
      <c r="IU11" s="178">
        <v>19.600000000000001</v>
      </c>
      <c r="IV11" s="206"/>
      <c r="IW11" s="192" t="s">
        <v>395</v>
      </c>
      <c r="IX11" s="178">
        <v>19.3</v>
      </c>
      <c r="IY11" s="206"/>
      <c r="IZ11" s="192" t="s">
        <v>430</v>
      </c>
      <c r="JA11" s="178">
        <v>19.899999999999999</v>
      </c>
      <c r="JB11" s="206"/>
      <c r="JC11" s="192" t="s">
        <v>408</v>
      </c>
      <c r="JD11" s="178">
        <v>19.899999999999999</v>
      </c>
      <c r="JE11" s="206"/>
      <c r="JF11" s="192" t="s">
        <v>430</v>
      </c>
      <c r="JG11" s="178">
        <v>20.100000000000001</v>
      </c>
      <c r="JH11" s="206"/>
      <c r="JI11" s="192" t="s">
        <v>430</v>
      </c>
      <c r="JJ11" s="178">
        <v>19.3</v>
      </c>
      <c r="JK11" s="206"/>
      <c r="JL11" s="192" t="s">
        <v>395</v>
      </c>
      <c r="JM11" s="178">
        <v>18.8</v>
      </c>
      <c r="JN11" s="206"/>
      <c r="JO11" s="192" t="s">
        <v>430</v>
      </c>
      <c r="JP11" s="178">
        <v>17.3</v>
      </c>
      <c r="JQ11" s="178"/>
      <c r="JR11" s="192" t="s">
        <v>395</v>
      </c>
      <c r="JS11" s="178">
        <v>16.100000000000001</v>
      </c>
      <c r="JT11" s="206"/>
      <c r="JU11" s="192" t="s">
        <v>430</v>
      </c>
      <c r="JV11" s="178">
        <v>16.3</v>
      </c>
      <c r="JW11" s="206"/>
      <c r="JX11" s="30" t="s">
        <v>430</v>
      </c>
      <c r="JY11" s="178">
        <v>16.3</v>
      </c>
      <c r="JZ11" s="178"/>
      <c r="KA11" s="192" t="s">
        <v>408</v>
      </c>
      <c r="KB11" s="178">
        <v>16.5</v>
      </c>
      <c r="KC11" s="206"/>
      <c r="KD11" s="192" t="s">
        <v>449</v>
      </c>
      <c r="KE11" s="178">
        <v>16.5</v>
      </c>
      <c r="KF11" s="206"/>
      <c r="KG11" s="192" t="s">
        <v>464</v>
      </c>
      <c r="KH11" s="178">
        <v>16.2</v>
      </c>
      <c r="KI11" s="206"/>
      <c r="KJ11" s="30" t="s">
        <v>449</v>
      </c>
      <c r="KK11" s="178">
        <v>16.100000000000001</v>
      </c>
      <c r="KL11" s="22"/>
    </row>
    <row r="12" spans="1:306" ht="75" customHeight="1" x14ac:dyDescent="0.2">
      <c r="J12" s="39"/>
      <c r="K12" s="39"/>
      <c r="L12" s="92"/>
      <c r="O12" s="39"/>
      <c r="AW12" s="187"/>
      <c r="AX12" s="187"/>
      <c r="AY12" s="187"/>
      <c r="AZ12" s="187"/>
      <c r="BA12" s="187"/>
      <c r="BB12" s="92"/>
      <c r="BC12" s="92"/>
      <c r="BD12" s="92"/>
      <c r="BE12" s="92"/>
      <c r="BF12" s="92"/>
      <c r="BG12" s="92"/>
      <c r="BH12" s="92"/>
      <c r="BI12" s="39"/>
      <c r="BJ12" s="108"/>
      <c r="BK12" s="39"/>
      <c r="BO12" s="141" t="s">
        <v>114</v>
      </c>
      <c r="BP12" s="139">
        <v>18.3</v>
      </c>
      <c r="BQ12" s="165"/>
      <c r="BR12" s="165"/>
      <c r="BS12" s="165"/>
      <c r="BT12" s="165"/>
      <c r="BU12" s="165"/>
      <c r="BV12" s="165"/>
      <c r="BW12" s="165"/>
      <c r="BX12" s="165"/>
      <c r="BY12" s="165"/>
      <c r="BZ12" s="165"/>
      <c r="CA12" s="165"/>
      <c r="CB12" s="165"/>
      <c r="CC12" s="165"/>
      <c r="CD12" s="165"/>
      <c r="CE12" s="165"/>
      <c r="CF12" s="165"/>
      <c r="CG12" s="165"/>
      <c r="CH12" s="165"/>
      <c r="CI12" s="165"/>
      <c r="CJ12" s="165"/>
      <c r="CK12" s="165"/>
      <c r="CL12" s="139"/>
      <c r="CM12" s="165"/>
      <c r="CN12" s="165"/>
      <c r="CO12" s="165"/>
      <c r="CP12" s="165"/>
      <c r="CQ12" s="165"/>
      <c r="CR12" s="165"/>
      <c r="CS12" s="141" t="s">
        <v>100</v>
      </c>
      <c r="CT12" s="139">
        <v>22</v>
      </c>
      <c r="CU12" s="140"/>
      <c r="CV12" s="164" t="s">
        <v>100</v>
      </c>
      <c r="CW12" s="139">
        <v>21.4</v>
      </c>
      <c r="CX12" s="165"/>
      <c r="CY12" s="141" t="s">
        <v>100</v>
      </c>
      <c r="CZ12" s="139">
        <v>22.2</v>
      </c>
      <c r="DA12" s="165"/>
      <c r="DB12" s="141" t="s">
        <v>100</v>
      </c>
      <c r="DC12" s="139">
        <v>22.3</v>
      </c>
      <c r="DD12" s="165"/>
      <c r="DE12" s="141" t="s">
        <v>114</v>
      </c>
      <c r="DF12" s="139">
        <v>23.7</v>
      </c>
      <c r="DG12" s="165"/>
      <c r="DH12" s="141" t="s">
        <v>136</v>
      </c>
      <c r="DI12" s="139">
        <v>23.7</v>
      </c>
      <c r="DJ12" s="140"/>
      <c r="DK12" s="141" t="s">
        <v>114</v>
      </c>
      <c r="DL12" s="139">
        <v>23.9</v>
      </c>
      <c r="DM12" s="165"/>
      <c r="DN12" s="141" t="s">
        <v>137</v>
      </c>
      <c r="DO12" s="139">
        <v>25.5</v>
      </c>
      <c r="DP12" s="140"/>
      <c r="DQ12" s="141" t="s">
        <v>137</v>
      </c>
      <c r="DR12" s="139">
        <v>26.6</v>
      </c>
      <c r="DS12" s="140"/>
      <c r="DT12" s="141" t="s">
        <v>114</v>
      </c>
      <c r="DU12" s="139">
        <v>25.4</v>
      </c>
      <c r="DV12" s="140"/>
      <c r="DW12" s="141" t="s">
        <v>121</v>
      </c>
      <c r="DX12" s="139">
        <v>25.4</v>
      </c>
      <c r="DY12" s="140"/>
      <c r="DZ12" s="165"/>
      <c r="EA12" s="141" t="s">
        <v>120</v>
      </c>
      <c r="EB12" s="139">
        <v>27.1</v>
      </c>
      <c r="EC12" s="165"/>
      <c r="ED12" s="141" t="s">
        <v>138</v>
      </c>
      <c r="EE12" s="139">
        <v>26.3</v>
      </c>
      <c r="EF12" s="141" t="s">
        <v>138</v>
      </c>
      <c r="EG12" s="139">
        <v>26.5</v>
      </c>
      <c r="EH12" s="165"/>
      <c r="EI12" s="165"/>
      <c r="EJ12" s="141" t="s">
        <v>147</v>
      </c>
      <c r="EK12" s="139">
        <v>24.8</v>
      </c>
      <c r="EL12" s="165"/>
      <c r="EM12" s="141" t="s">
        <v>100</v>
      </c>
      <c r="EN12" s="139">
        <v>26.2</v>
      </c>
      <c r="EO12" s="165"/>
      <c r="EP12" s="141" t="s">
        <v>100</v>
      </c>
      <c r="EQ12" s="139">
        <v>26.4</v>
      </c>
      <c r="ER12" s="143"/>
      <c r="ES12" s="142" t="s">
        <v>175</v>
      </c>
      <c r="ET12" s="139">
        <v>16.899999999999999</v>
      </c>
      <c r="EU12" s="143"/>
      <c r="EV12" s="142" t="s">
        <v>114</v>
      </c>
      <c r="EW12" s="166">
        <v>16.2</v>
      </c>
      <c r="EX12" s="143"/>
      <c r="EY12" s="142" t="s">
        <v>114</v>
      </c>
      <c r="EZ12" s="139">
        <v>16.3</v>
      </c>
      <c r="FA12" s="143"/>
      <c r="FB12" s="142" t="s">
        <v>137</v>
      </c>
      <c r="FC12" s="139">
        <v>16.399999999999999</v>
      </c>
      <c r="FD12" s="143"/>
      <c r="FE12" s="142" t="s">
        <v>137</v>
      </c>
      <c r="FF12" s="139">
        <v>16.3</v>
      </c>
      <c r="FG12" s="143"/>
      <c r="FH12" s="13" t="s">
        <v>114</v>
      </c>
      <c r="FI12" s="175">
        <v>15.6</v>
      </c>
      <c r="FJ12" s="166"/>
      <c r="FK12" s="13" t="s">
        <v>186</v>
      </c>
      <c r="FL12" s="175">
        <v>15.5</v>
      </c>
      <c r="FM12" s="168"/>
      <c r="FN12" s="13" t="s">
        <v>137</v>
      </c>
      <c r="FO12" s="175">
        <v>15.7</v>
      </c>
      <c r="FP12" s="166"/>
      <c r="FQ12" s="13" t="s">
        <v>210</v>
      </c>
      <c r="FR12" s="175">
        <v>16</v>
      </c>
      <c r="FS12" s="166"/>
      <c r="FT12" s="13" t="s">
        <v>195</v>
      </c>
      <c r="FU12" s="175">
        <v>15.9</v>
      </c>
      <c r="FV12" s="175"/>
      <c r="FW12" s="13" t="s">
        <v>224</v>
      </c>
      <c r="FX12" s="175">
        <v>15.9</v>
      </c>
      <c r="FY12" s="175"/>
      <c r="FZ12" s="13" t="s">
        <v>236</v>
      </c>
      <c r="GA12" s="175">
        <v>16.7</v>
      </c>
      <c r="GB12" s="166"/>
      <c r="GC12" s="13" t="s">
        <v>250</v>
      </c>
      <c r="GD12" s="175">
        <v>16.8</v>
      </c>
      <c r="GE12" s="166"/>
      <c r="GF12" s="13" t="s">
        <v>250</v>
      </c>
      <c r="GG12" s="175">
        <v>16.8</v>
      </c>
      <c r="GH12" s="166"/>
      <c r="GI12" s="13" t="s">
        <v>258</v>
      </c>
      <c r="GJ12" s="175">
        <v>17.2</v>
      </c>
      <c r="GK12" s="208"/>
      <c r="GL12" s="13" t="s">
        <v>258</v>
      </c>
      <c r="GM12" s="175">
        <v>16.899999999999999</v>
      </c>
      <c r="GN12" s="208"/>
      <c r="GO12" s="13" t="s">
        <v>277</v>
      </c>
      <c r="GP12" s="175">
        <v>17.100000000000001</v>
      </c>
      <c r="GQ12" s="166"/>
      <c r="GR12" s="13" t="s">
        <v>283</v>
      </c>
      <c r="GS12" s="175">
        <v>17.7</v>
      </c>
      <c r="GT12" s="166"/>
      <c r="GU12" s="13" t="s">
        <v>288</v>
      </c>
      <c r="GV12" s="175">
        <v>17.8</v>
      </c>
      <c r="GW12" s="166"/>
      <c r="GX12" s="13" t="s">
        <v>297</v>
      </c>
      <c r="GY12" s="175">
        <v>19.2</v>
      </c>
      <c r="GZ12" s="166"/>
      <c r="HA12" s="13" t="s">
        <v>310</v>
      </c>
      <c r="HB12" s="175">
        <v>19.100000000000001</v>
      </c>
      <c r="HC12" s="208"/>
      <c r="HD12" s="13" t="s">
        <v>321</v>
      </c>
      <c r="HE12" s="175">
        <v>18.899999999999999</v>
      </c>
      <c r="HF12" s="243"/>
      <c r="HG12" s="13" t="s">
        <v>330</v>
      </c>
      <c r="HH12" s="175">
        <v>18.5</v>
      </c>
      <c r="HI12" s="208"/>
      <c r="HJ12" s="13" t="s">
        <v>310</v>
      </c>
      <c r="HK12" s="175">
        <v>18.5</v>
      </c>
      <c r="HL12" s="166"/>
      <c r="HM12" s="13" t="s">
        <v>321</v>
      </c>
      <c r="HN12" s="175">
        <v>18.100000000000001</v>
      </c>
      <c r="HO12" s="166"/>
      <c r="HP12" s="13" t="s">
        <v>347</v>
      </c>
      <c r="HQ12" s="175">
        <v>17.5</v>
      </c>
      <c r="HR12" s="208"/>
      <c r="HS12" s="13" t="s">
        <v>355</v>
      </c>
      <c r="HT12" s="175">
        <v>16.399999999999999</v>
      </c>
      <c r="HU12" s="208"/>
      <c r="HV12" s="167" t="s">
        <v>366</v>
      </c>
      <c r="HW12" s="176">
        <v>15.9</v>
      </c>
      <c r="HX12" s="208"/>
      <c r="HY12" s="13" t="s">
        <v>375</v>
      </c>
      <c r="HZ12" s="175">
        <v>15</v>
      </c>
      <c r="IA12" s="208"/>
      <c r="IB12" s="13" t="s">
        <v>321</v>
      </c>
      <c r="IC12" s="175">
        <v>15.2</v>
      </c>
      <c r="ID12" s="166"/>
      <c r="IE12" s="13" t="s">
        <v>386</v>
      </c>
      <c r="IF12" s="175">
        <v>14.8</v>
      </c>
      <c r="IG12" s="208"/>
      <c r="IH12" s="13" t="s">
        <v>386</v>
      </c>
      <c r="II12" s="175">
        <v>15.4</v>
      </c>
      <c r="IJ12" s="208"/>
      <c r="IK12" s="13" t="s">
        <v>386</v>
      </c>
      <c r="IL12" s="175">
        <v>15.1</v>
      </c>
      <c r="IM12" s="208"/>
      <c r="IN12" s="13" t="s">
        <v>410</v>
      </c>
      <c r="IO12" s="175">
        <v>14.9</v>
      </c>
      <c r="IP12" s="208"/>
      <c r="IQ12" s="13" t="s">
        <v>410</v>
      </c>
      <c r="IR12" s="175">
        <v>15.5</v>
      </c>
      <c r="IS12" s="208"/>
      <c r="IT12" s="13" t="s">
        <v>386</v>
      </c>
      <c r="IU12" s="175">
        <v>15.2</v>
      </c>
      <c r="IV12" s="208"/>
      <c r="IW12" s="13" t="s">
        <v>386</v>
      </c>
      <c r="IX12" s="175">
        <v>15.5</v>
      </c>
      <c r="IY12" s="208"/>
      <c r="IZ12" s="13" t="s">
        <v>410</v>
      </c>
      <c r="JA12" s="175">
        <v>15.5</v>
      </c>
      <c r="JB12" s="208"/>
      <c r="JC12" s="13" t="s">
        <v>410</v>
      </c>
      <c r="JD12" s="175">
        <v>15.9</v>
      </c>
      <c r="JE12" s="208"/>
      <c r="JF12" s="13" t="s">
        <v>410</v>
      </c>
      <c r="JG12" s="175">
        <v>16.5</v>
      </c>
      <c r="JH12" s="208"/>
      <c r="JI12" s="13" t="s">
        <v>410</v>
      </c>
      <c r="JJ12" s="175">
        <v>19</v>
      </c>
      <c r="JK12" s="208"/>
      <c r="JL12" s="13" t="s">
        <v>410</v>
      </c>
      <c r="JM12" s="175">
        <v>19.2</v>
      </c>
      <c r="JN12" s="208"/>
      <c r="JO12" s="13" t="s">
        <v>386</v>
      </c>
      <c r="JP12" s="175">
        <v>19.399999999999999</v>
      </c>
      <c r="JQ12" s="175"/>
      <c r="JR12" s="13" t="s">
        <v>410</v>
      </c>
      <c r="JS12" s="175">
        <v>19.600000000000001</v>
      </c>
      <c r="JT12" s="208"/>
      <c r="JU12" s="13" t="s">
        <v>386</v>
      </c>
      <c r="JV12" s="175">
        <v>20.9</v>
      </c>
      <c r="JW12" s="208"/>
      <c r="JX12" s="13" t="s">
        <v>386</v>
      </c>
      <c r="JY12" s="175">
        <v>21.8</v>
      </c>
      <c r="JZ12" s="175"/>
      <c r="KA12" s="13" t="s">
        <v>410</v>
      </c>
      <c r="KB12" s="175">
        <v>22.6</v>
      </c>
      <c r="KC12" s="208"/>
      <c r="KD12" s="13" t="s">
        <v>452</v>
      </c>
      <c r="KE12" s="175">
        <v>23.3</v>
      </c>
      <c r="KF12" s="208"/>
      <c r="KG12" s="13" t="s">
        <v>458</v>
      </c>
      <c r="KH12" s="175">
        <v>23.4</v>
      </c>
      <c r="KI12" s="208"/>
      <c r="KJ12" s="13" t="s">
        <v>458</v>
      </c>
      <c r="KK12" s="175">
        <v>24</v>
      </c>
      <c r="KL12" s="22"/>
    </row>
    <row r="13" spans="1:306" ht="66.75" customHeight="1" x14ac:dyDescent="0.2">
      <c r="A13" s="53" t="s">
        <v>62</v>
      </c>
      <c r="B13" s="92">
        <v>40.299999999999997</v>
      </c>
      <c r="C13" s="39"/>
      <c r="D13" s="53" t="s">
        <v>63</v>
      </c>
      <c r="E13" s="92">
        <v>40.4</v>
      </c>
      <c r="F13" s="39"/>
      <c r="G13" s="53" t="s">
        <v>33</v>
      </c>
      <c r="H13" s="92">
        <v>39.4</v>
      </c>
      <c r="I13" s="39"/>
      <c r="J13" s="53" t="s">
        <v>64</v>
      </c>
      <c r="K13" s="92">
        <v>35.799999999999997</v>
      </c>
      <c r="L13" s="39"/>
      <c r="M13" s="187"/>
      <c r="N13" s="187"/>
      <c r="O13" s="39"/>
      <c r="AW13" s="53" t="s">
        <v>77</v>
      </c>
      <c r="AX13" s="92">
        <v>18.600000000000001</v>
      </c>
      <c r="AY13" s="39"/>
      <c r="AZ13" s="53" t="s">
        <v>77</v>
      </c>
      <c r="BA13" s="92">
        <v>19.100000000000001</v>
      </c>
      <c r="BB13" s="53"/>
      <c r="BC13" s="70" t="s">
        <v>91</v>
      </c>
      <c r="BD13" s="92">
        <v>22.3</v>
      </c>
      <c r="BE13" s="39"/>
      <c r="BF13" s="53" t="s">
        <v>86</v>
      </c>
      <c r="BG13" s="92">
        <v>16.899999999999999</v>
      </c>
      <c r="BH13" s="39"/>
      <c r="BI13" s="53" t="s">
        <v>86</v>
      </c>
      <c r="BJ13" s="108">
        <v>19</v>
      </c>
      <c r="BK13" s="39"/>
      <c r="BL13" s="53" t="s">
        <v>62</v>
      </c>
      <c r="BM13" s="92">
        <v>17.7</v>
      </c>
      <c r="BO13" s="187"/>
      <c r="BP13" s="187"/>
      <c r="BQ13" s="39"/>
      <c r="BR13" s="53" t="s">
        <v>95</v>
      </c>
      <c r="BS13" s="92">
        <v>17.899999999999999</v>
      </c>
      <c r="BT13" s="39"/>
      <c r="BU13" s="53" t="s">
        <v>115</v>
      </c>
      <c r="BV13" s="92">
        <v>17.8</v>
      </c>
      <c r="BW13" s="39"/>
      <c r="BX13" s="53" t="s">
        <v>116</v>
      </c>
      <c r="BY13" s="92">
        <v>17.3</v>
      </c>
      <c r="BZ13" s="39"/>
      <c r="CL13" s="53"/>
      <c r="CM13" s="92"/>
      <c r="CN13" s="92"/>
      <c r="CO13" s="92"/>
      <c r="CP13" s="92"/>
      <c r="CQ13" s="92"/>
      <c r="CR13" s="92"/>
      <c r="CU13" s="39"/>
      <c r="DV13" s="52"/>
      <c r="ER13" s="77"/>
      <c r="ES13" s="244" t="s">
        <v>176</v>
      </c>
      <c r="ET13" s="245">
        <v>20.5</v>
      </c>
      <c r="EU13" s="246"/>
      <c r="EV13" s="244" t="s">
        <v>177</v>
      </c>
      <c r="EW13" s="246">
        <v>20.399999999999999</v>
      </c>
      <c r="EX13" s="246"/>
      <c r="EY13" s="244" t="s">
        <v>178</v>
      </c>
      <c r="EZ13" s="245">
        <v>20.8</v>
      </c>
      <c r="FA13" s="224"/>
      <c r="FB13" s="244" t="s">
        <v>178</v>
      </c>
      <c r="FC13" s="245">
        <v>20.399999999999999</v>
      </c>
      <c r="FD13" s="224"/>
      <c r="FE13" s="244" t="s">
        <v>177</v>
      </c>
      <c r="FF13" s="245">
        <v>20.399999999999999</v>
      </c>
      <c r="FG13" s="246"/>
      <c r="FH13" s="223" t="s">
        <v>178</v>
      </c>
      <c r="FI13" s="247">
        <v>18.8</v>
      </c>
      <c r="FJ13" s="224"/>
      <c r="FK13" s="223" t="s">
        <v>185</v>
      </c>
      <c r="FL13" s="247">
        <v>19.8</v>
      </c>
      <c r="FM13" s="223"/>
      <c r="FN13" s="223" t="s">
        <v>178</v>
      </c>
      <c r="FO13" s="247">
        <v>19.100000000000001</v>
      </c>
      <c r="FP13" s="224"/>
      <c r="FQ13" s="223" t="s">
        <v>211</v>
      </c>
      <c r="FR13" s="247">
        <v>19.5</v>
      </c>
      <c r="FS13" s="224"/>
      <c r="FT13" s="223" t="s">
        <v>194</v>
      </c>
      <c r="FU13" s="247">
        <v>19.899999999999999</v>
      </c>
      <c r="FV13" s="247"/>
      <c r="FW13" s="223" t="s">
        <v>223</v>
      </c>
      <c r="FX13" s="247">
        <v>19.600000000000001</v>
      </c>
      <c r="FY13" s="247"/>
      <c r="FZ13" s="223" t="s">
        <v>235</v>
      </c>
      <c r="GA13" s="247">
        <v>20</v>
      </c>
      <c r="GB13" s="224"/>
      <c r="GC13" s="223" t="s">
        <v>249</v>
      </c>
      <c r="GD13" s="247">
        <v>19.8</v>
      </c>
      <c r="GE13" s="224"/>
      <c r="GF13" s="223" t="s">
        <v>249</v>
      </c>
      <c r="GG13" s="247">
        <v>19.8</v>
      </c>
      <c r="GH13" s="224"/>
      <c r="GI13" s="223" t="s">
        <v>249</v>
      </c>
      <c r="GJ13" s="247">
        <v>19.899999999999999</v>
      </c>
      <c r="GK13" s="224"/>
      <c r="GL13" s="223" t="s">
        <v>266</v>
      </c>
      <c r="GM13" s="247">
        <v>19.399999999999999</v>
      </c>
      <c r="GN13" s="248"/>
      <c r="GO13" s="223" t="s">
        <v>249</v>
      </c>
      <c r="GP13" s="247">
        <v>19.7</v>
      </c>
      <c r="GQ13" s="224"/>
      <c r="GR13" s="223" t="s">
        <v>235</v>
      </c>
      <c r="GS13" s="247">
        <v>19.899999999999999</v>
      </c>
      <c r="GT13" s="224"/>
      <c r="GU13" s="223" t="s">
        <v>287</v>
      </c>
      <c r="GV13" s="247">
        <v>19</v>
      </c>
      <c r="GW13" s="224"/>
      <c r="GX13" s="223" t="s">
        <v>298</v>
      </c>
      <c r="GY13" s="247">
        <v>16.8</v>
      </c>
      <c r="GZ13" s="248"/>
      <c r="HA13" s="223" t="s">
        <v>311</v>
      </c>
      <c r="HB13" s="247">
        <v>16.399999999999999</v>
      </c>
      <c r="HC13" s="248"/>
      <c r="HD13" s="223" t="s">
        <v>322</v>
      </c>
      <c r="HE13" s="247">
        <v>15.6</v>
      </c>
      <c r="HF13" s="223"/>
      <c r="HG13" s="223" t="s">
        <v>332</v>
      </c>
      <c r="HH13" s="247">
        <v>15.2</v>
      </c>
      <c r="HI13" s="223"/>
      <c r="HJ13" s="223" t="s">
        <v>311</v>
      </c>
      <c r="HK13" s="247">
        <v>15.5</v>
      </c>
      <c r="HL13" s="223"/>
      <c r="HM13" s="223" t="s">
        <v>342</v>
      </c>
      <c r="HN13" s="247">
        <v>15.4</v>
      </c>
      <c r="HO13" s="224"/>
      <c r="HP13" s="223" t="s">
        <v>349</v>
      </c>
      <c r="HQ13" s="247">
        <v>15.1</v>
      </c>
      <c r="HR13" s="248"/>
      <c r="HS13" s="223" t="s">
        <v>357</v>
      </c>
      <c r="HT13" s="247">
        <v>13.4</v>
      </c>
      <c r="HU13" s="248"/>
      <c r="HV13" s="214" t="s">
        <v>368</v>
      </c>
      <c r="HW13" s="249">
        <v>13.5</v>
      </c>
      <c r="HX13" s="248"/>
      <c r="HY13" s="223" t="s">
        <v>353</v>
      </c>
      <c r="HZ13" s="247">
        <v>13.1</v>
      </c>
      <c r="IA13" s="248"/>
      <c r="IB13" s="223" t="s">
        <v>342</v>
      </c>
      <c r="IC13" s="247">
        <v>13</v>
      </c>
      <c r="ID13" s="224"/>
      <c r="IE13" s="223" t="s">
        <v>388</v>
      </c>
      <c r="IF13" s="247">
        <v>12.8</v>
      </c>
      <c r="IG13" s="248"/>
      <c r="IH13" s="223" t="s">
        <v>388</v>
      </c>
      <c r="II13" s="247">
        <v>13</v>
      </c>
      <c r="IJ13" s="248"/>
      <c r="IK13" s="223" t="s">
        <v>388</v>
      </c>
      <c r="IL13" s="247">
        <v>12.2</v>
      </c>
      <c r="IM13" s="248"/>
      <c r="IN13" s="223" t="s">
        <v>411</v>
      </c>
      <c r="IO13" s="247">
        <v>11.6</v>
      </c>
      <c r="IP13" s="248"/>
      <c r="IQ13" s="223" t="s">
        <v>411</v>
      </c>
      <c r="IR13" s="247">
        <v>11.3</v>
      </c>
      <c r="IS13" s="248"/>
      <c r="IT13" s="223" t="s">
        <v>388</v>
      </c>
      <c r="IU13" s="247">
        <v>10.4</v>
      </c>
      <c r="IV13" s="248"/>
      <c r="IW13" s="223" t="s">
        <v>388</v>
      </c>
      <c r="IX13" s="247">
        <v>10.1</v>
      </c>
      <c r="IY13" s="248"/>
      <c r="IZ13" s="223" t="s">
        <v>411</v>
      </c>
      <c r="JA13" s="247">
        <v>9.5</v>
      </c>
      <c r="JB13" s="248"/>
      <c r="JC13" s="223" t="s">
        <v>411</v>
      </c>
      <c r="JD13" s="247">
        <v>9.3000000000000007</v>
      </c>
      <c r="JE13" s="248"/>
      <c r="JF13" s="223" t="s">
        <v>411</v>
      </c>
      <c r="JG13" s="247">
        <v>9</v>
      </c>
      <c r="JH13" s="248"/>
      <c r="JI13" s="223" t="s">
        <v>411</v>
      </c>
      <c r="JJ13" s="247">
        <v>7.8</v>
      </c>
      <c r="JK13" s="248"/>
      <c r="JL13" s="223" t="s">
        <v>436</v>
      </c>
      <c r="JM13" s="247">
        <v>7.3</v>
      </c>
      <c r="JN13" s="238"/>
      <c r="JQ13" s="37"/>
      <c r="JT13" s="238"/>
      <c r="JW13" s="238"/>
      <c r="JZ13" s="37"/>
      <c r="KC13" s="238"/>
      <c r="KF13" s="238"/>
      <c r="KI13" s="238"/>
      <c r="KL13" s="22"/>
    </row>
    <row r="14" spans="1:306" ht="43.5" customHeight="1" x14ac:dyDescent="0.2">
      <c r="J14" s="92"/>
      <c r="K14" s="53"/>
      <c r="L14" s="92"/>
      <c r="M14" s="92"/>
      <c r="BB14" s="39"/>
      <c r="BC14" s="39"/>
      <c r="BD14" s="39"/>
      <c r="BE14" s="39"/>
      <c r="BF14" s="39"/>
      <c r="BG14" s="39"/>
      <c r="BH14" s="39"/>
      <c r="BK14" s="39"/>
      <c r="CL14" s="39"/>
      <c r="CM14" s="53"/>
      <c r="CN14" s="53"/>
      <c r="CO14" s="53"/>
      <c r="CP14" s="53"/>
      <c r="CQ14" s="53"/>
      <c r="CR14" s="53"/>
      <c r="CU14" s="39"/>
      <c r="ER14" s="77"/>
      <c r="ES14" s="250" t="s">
        <v>179</v>
      </c>
      <c r="ET14" s="251">
        <v>43.2</v>
      </c>
      <c r="EU14" s="252"/>
      <c r="EV14" s="250" t="s">
        <v>180</v>
      </c>
      <c r="EW14" s="251">
        <v>40.5</v>
      </c>
      <c r="EX14" s="252"/>
      <c r="EY14" s="250" t="s">
        <v>181</v>
      </c>
      <c r="EZ14" s="251">
        <v>41.2</v>
      </c>
      <c r="FA14" s="226"/>
      <c r="FB14" s="250" t="s">
        <v>180</v>
      </c>
      <c r="FC14" s="251">
        <v>40.9</v>
      </c>
      <c r="FD14" s="226"/>
      <c r="FE14" s="250" t="s">
        <v>180</v>
      </c>
      <c r="FF14" s="251">
        <v>40.1</v>
      </c>
      <c r="FG14" s="252"/>
      <c r="FH14" s="12" t="s">
        <v>212</v>
      </c>
      <c r="FI14" s="181">
        <v>39.4</v>
      </c>
      <c r="FJ14" s="226"/>
      <c r="FK14" s="12" t="s">
        <v>184</v>
      </c>
      <c r="FL14" s="181">
        <v>39</v>
      </c>
      <c r="FM14" s="252"/>
      <c r="FN14" s="12" t="s">
        <v>212</v>
      </c>
      <c r="FO14" s="181">
        <v>38.6</v>
      </c>
      <c r="FP14" s="226"/>
      <c r="FQ14" s="12" t="s">
        <v>212</v>
      </c>
      <c r="FR14" s="181">
        <v>39.1</v>
      </c>
      <c r="FS14" s="226"/>
      <c r="FT14" s="12" t="s">
        <v>192</v>
      </c>
      <c r="FU14" s="181">
        <v>39.799999999999997</v>
      </c>
      <c r="FV14" s="181"/>
      <c r="FW14" s="12" t="s">
        <v>221</v>
      </c>
      <c r="FX14" s="181">
        <v>38.5</v>
      </c>
      <c r="FY14" s="181"/>
      <c r="FZ14" s="12" t="s">
        <v>233</v>
      </c>
      <c r="GA14" s="181">
        <v>37.4</v>
      </c>
      <c r="GB14" s="226"/>
      <c r="GC14" s="12" t="s">
        <v>247</v>
      </c>
      <c r="GD14" s="181">
        <v>34.6</v>
      </c>
      <c r="GE14" s="226"/>
      <c r="GF14" s="12" t="s">
        <v>247</v>
      </c>
      <c r="GG14" s="181">
        <v>34.6</v>
      </c>
      <c r="GH14" s="226"/>
      <c r="GI14" s="12" t="s">
        <v>247</v>
      </c>
      <c r="GJ14" s="181">
        <v>33.299999999999997</v>
      </c>
      <c r="GK14" s="226"/>
      <c r="GL14" s="12" t="s">
        <v>265</v>
      </c>
      <c r="GM14" s="181">
        <v>31.6</v>
      </c>
      <c r="GN14" s="253"/>
      <c r="GO14" s="12" t="s">
        <v>276</v>
      </c>
      <c r="GP14" s="181">
        <v>28.6</v>
      </c>
      <c r="GQ14" s="226"/>
      <c r="GR14" s="12" t="s">
        <v>282</v>
      </c>
      <c r="GS14" s="181">
        <v>26.4</v>
      </c>
      <c r="GT14" s="226"/>
      <c r="GU14" s="12" t="s">
        <v>286</v>
      </c>
      <c r="GV14" s="181">
        <v>24.5</v>
      </c>
      <c r="GW14" s="226"/>
      <c r="GX14" s="12" t="s">
        <v>296</v>
      </c>
      <c r="GY14" s="181">
        <v>22</v>
      </c>
      <c r="GZ14" s="253"/>
      <c r="HA14" s="12" t="s">
        <v>309</v>
      </c>
      <c r="HB14" s="181">
        <v>21.4</v>
      </c>
      <c r="HC14" s="253"/>
      <c r="HD14" s="12" t="s">
        <v>320</v>
      </c>
      <c r="HE14" s="181">
        <v>21.3</v>
      </c>
      <c r="HF14" s="181"/>
      <c r="HG14" s="12" t="s">
        <v>329</v>
      </c>
      <c r="HH14" s="181">
        <v>18.600000000000001</v>
      </c>
      <c r="HI14" s="253"/>
      <c r="HJ14" s="12" t="s">
        <v>309</v>
      </c>
      <c r="HK14" s="181">
        <v>16.100000000000001</v>
      </c>
      <c r="HL14" s="253"/>
      <c r="HM14" s="12" t="s">
        <v>320</v>
      </c>
      <c r="HN14" s="181">
        <v>14.4</v>
      </c>
      <c r="HO14" s="226"/>
      <c r="HP14" s="12" t="s">
        <v>350</v>
      </c>
      <c r="HQ14" s="181">
        <v>13.5</v>
      </c>
      <c r="HR14" s="12"/>
      <c r="HS14" s="12" t="s">
        <v>350</v>
      </c>
      <c r="HT14" s="181">
        <v>12.4</v>
      </c>
      <c r="HU14" s="225"/>
      <c r="HV14" s="215" t="s">
        <v>370</v>
      </c>
      <c r="HW14" s="254">
        <v>11.4</v>
      </c>
      <c r="HX14" s="216"/>
      <c r="HY14" s="12" t="s">
        <v>376</v>
      </c>
      <c r="HZ14" s="181">
        <v>10.6</v>
      </c>
      <c r="IA14" s="226"/>
      <c r="IB14" s="12" t="s">
        <v>339</v>
      </c>
      <c r="IC14" s="181">
        <v>9.9</v>
      </c>
      <c r="ID14" s="226"/>
      <c r="IE14" s="12" t="s">
        <v>390</v>
      </c>
      <c r="IF14" s="181">
        <v>10.4</v>
      </c>
      <c r="IG14" s="253"/>
      <c r="IH14" s="12" t="s">
        <v>401</v>
      </c>
      <c r="II14" s="181">
        <v>10.1</v>
      </c>
      <c r="IJ14" s="253"/>
      <c r="IK14" s="12" t="s">
        <v>418</v>
      </c>
      <c r="IL14" s="181">
        <v>9.4</v>
      </c>
      <c r="IM14" s="226"/>
      <c r="IN14" s="12" t="s">
        <v>413</v>
      </c>
      <c r="IO14" s="181">
        <v>9</v>
      </c>
      <c r="IP14" s="253"/>
      <c r="IQ14" s="12" t="s">
        <v>413</v>
      </c>
      <c r="IR14" s="181">
        <v>8.3000000000000007</v>
      </c>
      <c r="IS14" s="253"/>
      <c r="IT14" s="12" t="s">
        <v>401</v>
      </c>
      <c r="IU14" s="181">
        <v>8</v>
      </c>
      <c r="IV14" s="253"/>
      <c r="IW14" s="12" t="s">
        <v>433</v>
      </c>
      <c r="IX14" s="181">
        <v>8.1</v>
      </c>
      <c r="IY14" s="253"/>
      <c r="IZ14" s="12" t="s">
        <v>413</v>
      </c>
      <c r="JA14" s="181">
        <v>7.7</v>
      </c>
      <c r="JB14" s="253"/>
      <c r="JC14" s="12" t="s">
        <v>413</v>
      </c>
      <c r="JD14" s="181">
        <v>7.5</v>
      </c>
      <c r="JE14" s="253"/>
      <c r="JF14" s="12" t="s">
        <v>413</v>
      </c>
      <c r="JG14" s="181">
        <v>7.5</v>
      </c>
      <c r="JH14" s="253"/>
      <c r="JI14" s="12" t="s">
        <v>413</v>
      </c>
      <c r="JJ14" s="181">
        <v>7.6</v>
      </c>
      <c r="JK14" s="253"/>
      <c r="JL14" s="12" t="s">
        <v>439</v>
      </c>
      <c r="JM14" s="181">
        <v>7.1</v>
      </c>
      <c r="JN14" s="238"/>
      <c r="JQ14" s="37"/>
      <c r="JW14" s="238"/>
      <c r="JZ14" s="37"/>
      <c r="KC14" s="238"/>
      <c r="KF14" s="238"/>
      <c r="KI14" s="238"/>
      <c r="KL14" s="22"/>
    </row>
    <row r="15" spans="1:306" ht="15" customHeight="1" x14ac:dyDescent="0.2">
      <c r="J15" s="92"/>
      <c r="K15" s="53"/>
      <c r="L15" s="92"/>
      <c r="M15" s="92"/>
      <c r="Q15" s="53"/>
      <c r="R15" s="92"/>
      <c r="BB15" s="39"/>
      <c r="BC15" s="39"/>
      <c r="BD15" s="39"/>
      <c r="BE15" s="39"/>
      <c r="BF15" s="39"/>
      <c r="BG15" s="39"/>
      <c r="BH15" s="39"/>
      <c r="BK15" s="39"/>
      <c r="CL15" s="39"/>
      <c r="CM15" s="39"/>
      <c r="CN15" s="39"/>
      <c r="CO15" s="39"/>
      <c r="CP15" s="39"/>
      <c r="CQ15" s="39"/>
      <c r="CR15" s="39"/>
      <c r="CU15" s="39"/>
      <c r="ER15" s="77"/>
      <c r="ES15" s="79"/>
      <c r="ET15" s="90"/>
      <c r="EU15" s="77"/>
      <c r="EV15" s="79"/>
      <c r="EW15" s="90"/>
      <c r="EX15" s="77"/>
      <c r="FE15" s="20" t="s">
        <v>182</v>
      </c>
      <c r="FF15" s="96">
        <v>12.6</v>
      </c>
      <c r="FG15" s="130"/>
      <c r="FH15" s="20" t="s">
        <v>182</v>
      </c>
      <c r="FI15" s="44">
        <v>12.5</v>
      </c>
      <c r="FJ15" s="130"/>
      <c r="FK15" s="20" t="s">
        <v>187</v>
      </c>
      <c r="FL15" s="44">
        <v>12.5</v>
      </c>
      <c r="FM15" s="130"/>
      <c r="FN15" s="20" t="s">
        <v>213</v>
      </c>
      <c r="FO15" s="44">
        <v>12.6</v>
      </c>
      <c r="FP15" s="120"/>
      <c r="FQ15" s="20" t="s">
        <v>214</v>
      </c>
      <c r="FR15" s="44">
        <v>12.8</v>
      </c>
      <c r="FS15" s="120"/>
      <c r="FT15" s="20" t="s">
        <v>196</v>
      </c>
      <c r="FU15" s="44">
        <v>12.4</v>
      </c>
      <c r="FV15" s="44"/>
      <c r="FW15" s="20" t="s">
        <v>225</v>
      </c>
      <c r="FX15" s="44">
        <v>12.3</v>
      </c>
      <c r="FY15" s="44"/>
      <c r="FZ15" s="20" t="s">
        <v>237</v>
      </c>
      <c r="GA15" s="44">
        <v>12.2</v>
      </c>
      <c r="GB15" s="120"/>
      <c r="GC15" s="20" t="s">
        <v>252</v>
      </c>
      <c r="GD15" s="44">
        <v>11.4</v>
      </c>
      <c r="GE15" s="120"/>
      <c r="GF15" s="20" t="s">
        <v>252</v>
      </c>
      <c r="GG15" s="44">
        <v>11.4</v>
      </c>
      <c r="GH15" s="120"/>
      <c r="GI15" s="20" t="s">
        <v>252</v>
      </c>
      <c r="GJ15" s="44">
        <v>11</v>
      </c>
      <c r="GK15" s="120"/>
      <c r="GL15" s="20" t="s">
        <v>269</v>
      </c>
      <c r="GM15" s="44">
        <v>10.6</v>
      </c>
      <c r="GN15" s="201"/>
      <c r="GO15" s="20" t="s">
        <v>252</v>
      </c>
      <c r="GP15" s="44">
        <v>10.1</v>
      </c>
      <c r="GQ15" s="120"/>
      <c r="GR15" s="20" t="s">
        <v>237</v>
      </c>
      <c r="GS15" s="44">
        <v>9.3000000000000007</v>
      </c>
      <c r="GT15" s="120"/>
      <c r="GU15" s="20" t="s">
        <v>291</v>
      </c>
      <c r="GV15" s="44">
        <v>8.8000000000000007</v>
      </c>
      <c r="GW15" s="120"/>
      <c r="GX15" s="20" t="s">
        <v>300</v>
      </c>
      <c r="GY15" s="44">
        <v>8.4</v>
      </c>
      <c r="GZ15" s="201"/>
      <c r="HA15" s="20" t="s">
        <v>314</v>
      </c>
      <c r="HB15" s="44">
        <v>8.4</v>
      </c>
      <c r="HC15" s="201"/>
      <c r="HD15" s="120"/>
      <c r="HE15" s="120"/>
      <c r="HF15" s="120"/>
      <c r="HG15" s="20"/>
      <c r="HH15" s="201"/>
      <c r="HI15" s="201"/>
      <c r="HJ15" s="20"/>
      <c r="HK15" s="201"/>
      <c r="HL15" s="201"/>
      <c r="HM15" s="120"/>
      <c r="HN15" s="120"/>
      <c r="HO15" s="120"/>
      <c r="HP15" s="20"/>
      <c r="HQ15" s="201"/>
      <c r="HR15" s="201"/>
      <c r="HS15" s="20"/>
      <c r="HT15" s="201"/>
      <c r="HU15" s="201"/>
      <c r="HV15" s="120"/>
      <c r="HW15" s="120"/>
      <c r="HX15" s="120"/>
      <c r="HY15" s="255" t="s">
        <v>35</v>
      </c>
      <c r="HZ15" s="256"/>
      <c r="IA15" s="256"/>
      <c r="IB15" s="20"/>
      <c r="IC15" s="201"/>
      <c r="ID15" s="120"/>
      <c r="IE15" s="20" t="s">
        <v>392</v>
      </c>
      <c r="IF15" s="44">
        <v>6</v>
      </c>
      <c r="IG15" s="201"/>
      <c r="IH15" s="20" t="s">
        <v>402</v>
      </c>
      <c r="II15" s="44">
        <v>6.2</v>
      </c>
      <c r="IJ15" s="201"/>
      <c r="IK15" s="20" t="s">
        <v>392</v>
      </c>
      <c r="IL15" s="44">
        <v>5.9</v>
      </c>
      <c r="IM15" s="120"/>
      <c r="IN15" s="20" t="s">
        <v>415</v>
      </c>
      <c r="IO15" s="44">
        <v>5.9</v>
      </c>
      <c r="IP15" s="201"/>
      <c r="IQ15" s="20" t="s">
        <v>392</v>
      </c>
      <c r="IR15" s="44">
        <v>5.6</v>
      </c>
      <c r="IS15" s="201"/>
      <c r="IT15" s="20" t="s">
        <v>402</v>
      </c>
      <c r="IU15" s="44">
        <v>5.5</v>
      </c>
      <c r="IV15" s="201"/>
      <c r="IW15" s="20" t="s">
        <v>392</v>
      </c>
      <c r="IX15" s="44">
        <v>5.4</v>
      </c>
      <c r="IY15" s="201"/>
      <c r="IZ15" s="20" t="s">
        <v>415</v>
      </c>
      <c r="JA15" s="44">
        <v>5.3</v>
      </c>
      <c r="JB15" s="238"/>
      <c r="JE15" s="238"/>
      <c r="JF15" s="5"/>
      <c r="JG15" s="9"/>
      <c r="JH15" s="238"/>
      <c r="JI15" s="5"/>
      <c r="JJ15" s="9"/>
      <c r="JK15" s="238"/>
      <c r="JL15" s="5"/>
      <c r="JM15" s="9"/>
      <c r="JN15" s="238"/>
      <c r="KF15" s="35"/>
      <c r="KI15" s="26"/>
      <c r="KL15" s="22"/>
    </row>
    <row r="16" spans="1:306" ht="15" customHeight="1" x14ac:dyDescent="0.2">
      <c r="J16" s="92"/>
      <c r="K16" s="92"/>
      <c r="L16" s="92"/>
      <c r="M16" s="92"/>
      <c r="BB16" s="39"/>
      <c r="BC16" s="39"/>
      <c r="BD16" s="39"/>
      <c r="BE16" s="39"/>
      <c r="BF16" s="39"/>
      <c r="BG16" s="39"/>
      <c r="BH16" s="39"/>
      <c r="BK16" s="39"/>
      <c r="CL16" s="39"/>
      <c r="CM16" s="39"/>
      <c r="CN16" s="39"/>
      <c r="CO16" s="39"/>
      <c r="CP16" s="39"/>
      <c r="CQ16" s="39"/>
      <c r="CR16" s="39"/>
      <c r="CU16" s="39"/>
      <c r="ER16" s="77"/>
      <c r="ES16" s="79"/>
      <c r="ET16" s="90"/>
      <c r="EU16" s="77"/>
      <c r="EV16" s="79"/>
      <c r="EW16" s="90"/>
      <c r="EX16" s="77"/>
      <c r="FE16" s="79"/>
      <c r="FF16" s="77"/>
      <c r="FG16" s="77"/>
      <c r="FK16" s="18" t="s">
        <v>188</v>
      </c>
      <c r="FL16" s="180">
        <v>10.199999999999999</v>
      </c>
      <c r="FM16" s="179"/>
      <c r="FN16" s="18" t="s">
        <v>215</v>
      </c>
      <c r="FO16" s="180">
        <v>10.7</v>
      </c>
      <c r="FP16" s="227"/>
      <c r="FQ16" s="18" t="s">
        <v>216</v>
      </c>
      <c r="FR16" s="180">
        <v>11.3</v>
      </c>
      <c r="FS16" s="227"/>
      <c r="FT16" s="18" t="s">
        <v>197</v>
      </c>
      <c r="FU16" s="180">
        <v>10.8</v>
      </c>
      <c r="FV16" s="180"/>
      <c r="FW16" s="18" t="s">
        <v>226</v>
      </c>
      <c r="FX16" s="180">
        <v>10.9</v>
      </c>
      <c r="FY16" s="180"/>
      <c r="FZ16" s="18" t="s">
        <v>238</v>
      </c>
      <c r="GA16" s="180">
        <v>11.3</v>
      </c>
      <c r="GB16" s="227"/>
      <c r="GC16" s="18" t="s">
        <v>251</v>
      </c>
      <c r="GD16" s="180">
        <v>11.7</v>
      </c>
      <c r="GE16" s="227"/>
      <c r="GF16" s="18" t="s">
        <v>251</v>
      </c>
      <c r="GG16" s="180">
        <v>11.7</v>
      </c>
      <c r="GH16" s="227"/>
      <c r="GI16" s="18" t="s">
        <v>259</v>
      </c>
      <c r="GJ16" s="180">
        <v>11.9</v>
      </c>
      <c r="GK16" s="227"/>
      <c r="GL16" s="18" t="s">
        <v>267</v>
      </c>
      <c r="GM16" s="180">
        <v>12.1</v>
      </c>
      <c r="GN16" s="257"/>
      <c r="GO16" s="18" t="s">
        <v>251</v>
      </c>
      <c r="GP16" s="180">
        <v>12.8</v>
      </c>
      <c r="GQ16" s="227"/>
      <c r="GR16" s="18" t="s">
        <v>238</v>
      </c>
      <c r="GS16" s="227">
        <v>13.6</v>
      </c>
      <c r="GT16" s="227"/>
      <c r="GU16" s="18" t="s">
        <v>289</v>
      </c>
      <c r="GV16" s="180">
        <v>14.1</v>
      </c>
      <c r="GW16" s="227"/>
      <c r="GX16" s="18" t="s">
        <v>289</v>
      </c>
      <c r="GY16" s="180">
        <v>14.6</v>
      </c>
      <c r="GZ16" s="257"/>
      <c r="HA16" s="18" t="s">
        <v>312</v>
      </c>
      <c r="HB16" s="180">
        <v>14.8</v>
      </c>
      <c r="HC16" s="257"/>
      <c r="HD16" s="18" t="s">
        <v>323</v>
      </c>
      <c r="HE16" s="180">
        <v>15.5</v>
      </c>
      <c r="HF16" s="227"/>
      <c r="HG16" s="18" t="s">
        <v>331</v>
      </c>
      <c r="HH16" s="180">
        <v>15.4</v>
      </c>
      <c r="HI16" s="257"/>
      <c r="HJ16" s="18" t="s">
        <v>335</v>
      </c>
      <c r="HK16" s="180">
        <v>15.6</v>
      </c>
      <c r="HL16" s="257"/>
      <c r="HM16" s="18" t="s">
        <v>312</v>
      </c>
      <c r="HN16" s="180">
        <v>15.8</v>
      </c>
      <c r="HO16" s="227"/>
      <c r="HP16" s="18" t="s">
        <v>348</v>
      </c>
      <c r="HQ16" s="180">
        <v>15.6</v>
      </c>
      <c r="HR16" s="257"/>
      <c r="HS16" s="18" t="s">
        <v>356</v>
      </c>
      <c r="HT16" s="180">
        <v>14.7</v>
      </c>
      <c r="HU16" s="257"/>
      <c r="HV16" s="31" t="s">
        <v>367</v>
      </c>
      <c r="HW16" s="258">
        <v>14.5</v>
      </c>
      <c r="HX16" s="227"/>
      <c r="HY16" s="18" t="s">
        <v>348</v>
      </c>
      <c r="HZ16" s="180">
        <v>14</v>
      </c>
      <c r="IA16" s="18"/>
      <c r="IB16" s="18" t="s">
        <v>312</v>
      </c>
      <c r="IC16" s="180">
        <v>13.5</v>
      </c>
      <c r="ID16" s="227"/>
      <c r="IE16" s="227"/>
      <c r="IF16" s="227"/>
      <c r="IG16" s="257"/>
      <c r="IH16" s="18" t="s">
        <v>387</v>
      </c>
      <c r="II16" s="180">
        <v>13.5</v>
      </c>
      <c r="IJ16" s="227"/>
      <c r="IK16" s="18" t="s">
        <v>387</v>
      </c>
      <c r="IL16" s="180">
        <v>12.8</v>
      </c>
      <c r="IM16" s="257"/>
      <c r="IN16" s="18" t="s">
        <v>412</v>
      </c>
      <c r="IO16" s="180">
        <v>12</v>
      </c>
      <c r="IP16" s="257"/>
      <c r="IQ16" s="18" t="s">
        <v>412</v>
      </c>
      <c r="IR16" s="180">
        <v>11.7</v>
      </c>
      <c r="IS16" s="257"/>
      <c r="IT16" s="18" t="s">
        <v>387</v>
      </c>
      <c r="IU16" s="180">
        <v>11.6</v>
      </c>
      <c r="IV16" s="257"/>
      <c r="IW16" s="18" t="s">
        <v>387</v>
      </c>
      <c r="IX16" s="180">
        <v>11.3</v>
      </c>
      <c r="IY16" s="257"/>
      <c r="IZ16" s="18" t="s">
        <v>412</v>
      </c>
      <c r="JA16" s="180">
        <v>10.9</v>
      </c>
      <c r="JB16" s="257"/>
      <c r="JC16" s="18" t="s">
        <v>412</v>
      </c>
      <c r="JD16" s="180">
        <v>10.8</v>
      </c>
      <c r="JE16" s="257"/>
      <c r="JF16" s="18" t="s">
        <v>412</v>
      </c>
      <c r="JG16" s="180">
        <v>10.8</v>
      </c>
      <c r="JH16" s="257"/>
      <c r="JI16" s="18" t="s">
        <v>412</v>
      </c>
      <c r="JJ16" s="180">
        <v>10.8</v>
      </c>
      <c r="JK16" s="257"/>
      <c r="JL16" s="18" t="s">
        <v>412</v>
      </c>
      <c r="JM16" s="180">
        <v>10.4</v>
      </c>
      <c r="JN16" s="257"/>
      <c r="JO16" s="18" t="s">
        <v>397</v>
      </c>
      <c r="JP16" s="180">
        <v>35.9</v>
      </c>
      <c r="JQ16" s="180"/>
      <c r="JR16" s="18" t="s">
        <v>397</v>
      </c>
      <c r="JS16" s="180">
        <v>36</v>
      </c>
      <c r="JT16" s="257"/>
      <c r="JU16" s="18" t="s">
        <v>384</v>
      </c>
      <c r="JV16" s="180">
        <v>39.200000000000003</v>
      </c>
      <c r="JW16" s="257"/>
      <c r="JX16" s="18" t="s">
        <v>387</v>
      </c>
      <c r="JY16" s="180">
        <v>9.8000000000000007</v>
      </c>
      <c r="JZ16" s="228"/>
      <c r="KA16" s="18" t="s">
        <v>412</v>
      </c>
      <c r="KB16" s="180">
        <v>9.6</v>
      </c>
      <c r="KC16" s="257"/>
      <c r="KD16" s="18" t="s">
        <v>455</v>
      </c>
      <c r="KE16" s="180">
        <v>9.4</v>
      </c>
      <c r="KF16" s="257"/>
      <c r="KG16" s="18" t="s">
        <v>466</v>
      </c>
      <c r="KH16" s="180">
        <v>9.4</v>
      </c>
      <c r="KI16" s="257"/>
      <c r="KJ16" s="18" t="s">
        <v>473</v>
      </c>
      <c r="KK16" s="180">
        <v>9.3000000000000007</v>
      </c>
      <c r="KL16" s="211"/>
    </row>
    <row r="17" spans="1:298" ht="15" customHeight="1" x14ac:dyDescent="0.2">
      <c r="J17" s="92"/>
      <c r="K17" s="92"/>
      <c r="L17" s="92"/>
      <c r="M17" s="92"/>
      <c r="BB17" s="39"/>
      <c r="BC17" s="39"/>
      <c r="BD17" s="39"/>
      <c r="BE17" s="39"/>
      <c r="BF17" s="39"/>
      <c r="BG17" s="39"/>
      <c r="BH17" s="39"/>
      <c r="BK17" s="39"/>
      <c r="CL17" s="39"/>
      <c r="CM17" s="39"/>
      <c r="CN17" s="39"/>
      <c r="CO17" s="39"/>
      <c r="CP17" s="39"/>
      <c r="CQ17" s="39"/>
      <c r="CR17" s="39"/>
      <c r="CU17" s="39"/>
      <c r="ES17" s="79"/>
      <c r="ET17" s="77"/>
      <c r="EV17" s="79"/>
      <c r="EW17" s="90"/>
      <c r="EX17" s="77"/>
      <c r="EY17" s="79"/>
      <c r="EZ17" s="77"/>
      <c r="FB17" s="79"/>
      <c r="FC17" s="77"/>
      <c r="FE17" s="84"/>
      <c r="FF17" s="84"/>
      <c r="FG17" s="84"/>
      <c r="FM17" s="21"/>
      <c r="FN17" s="21"/>
      <c r="FT17" s="14" t="s">
        <v>198</v>
      </c>
      <c r="FU17" s="50">
        <v>10.7</v>
      </c>
      <c r="FV17" s="50"/>
      <c r="FW17" s="14" t="s">
        <v>227</v>
      </c>
      <c r="FX17" s="50">
        <v>10.6</v>
      </c>
      <c r="FY17" s="50"/>
      <c r="FZ17" s="14" t="s">
        <v>239</v>
      </c>
      <c r="GA17" s="50">
        <v>10.6</v>
      </c>
      <c r="GB17" s="162"/>
      <c r="GC17" s="14" t="s">
        <v>253</v>
      </c>
      <c r="GD17" s="50">
        <v>10.9</v>
      </c>
      <c r="GE17" s="162"/>
      <c r="GF17" s="14" t="s">
        <v>253</v>
      </c>
      <c r="GG17" s="50">
        <v>10.9</v>
      </c>
      <c r="GH17" s="162"/>
      <c r="GI17" s="14" t="s">
        <v>253</v>
      </c>
      <c r="GJ17" s="50">
        <v>11</v>
      </c>
      <c r="GK17" s="162"/>
      <c r="GL17" s="14" t="s">
        <v>268</v>
      </c>
      <c r="GM17" s="50">
        <v>10.8</v>
      </c>
      <c r="GN17" s="259"/>
      <c r="GO17" s="14" t="s">
        <v>253</v>
      </c>
      <c r="GP17" s="50">
        <v>11.1</v>
      </c>
      <c r="GQ17" s="162"/>
      <c r="GR17" s="14" t="s">
        <v>239</v>
      </c>
      <c r="GS17" s="50">
        <v>10.9</v>
      </c>
      <c r="GT17" s="162"/>
      <c r="GU17" s="14" t="s">
        <v>290</v>
      </c>
      <c r="GV17" s="50">
        <v>10.8</v>
      </c>
      <c r="GW17" s="162"/>
      <c r="GX17" s="14" t="s">
        <v>299</v>
      </c>
      <c r="GY17" s="50">
        <v>10.7</v>
      </c>
      <c r="GZ17" s="259"/>
      <c r="HA17" s="14" t="s">
        <v>313</v>
      </c>
      <c r="HB17" s="50">
        <v>11.1</v>
      </c>
      <c r="HC17" s="259"/>
      <c r="HD17" s="162"/>
      <c r="HE17" s="162"/>
      <c r="HF17" s="162"/>
      <c r="HG17" s="14"/>
      <c r="HH17" s="259"/>
      <c r="HI17" s="259"/>
      <c r="HJ17" s="14"/>
      <c r="HK17" s="259"/>
      <c r="HL17" s="259"/>
      <c r="HM17" s="14"/>
      <c r="HN17" s="260"/>
      <c r="HO17" s="162"/>
      <c r="HP17" s="14"/>
      <c r="HQ17" s="259"/>
      <c r="HR17" s="259"/>
      <c r="HS17" s="14" t="s">
        <v>358</v>
      </c>
      <c r="HT17" s="50">
        <v>12.6</v>
      </c>
      <c r="HU17" s="259"/>
      <c r="HV17" s="163" t="s">
        <v>369</v>
      </c>
      <c r="HW17" s="51">
        <v>12.3</v>
      </c>
      <c r="HX17" s="162"/>
      <c r="HY17" s="14" t="s">
        <v>359</v>
      </c>
      <c r="HZ17" s="50">
        <v>13.1</v>
      </c>
      <c r="IA17" s="162"/>
      <c r="IB17" s="14" t="s">
        <v>313</v>
      </c>
      <c r="IC17" s="50">
        <v>12.3</v>
      </c>
      <c r="ID17" s="162"/>
      <c r="IE17" s="14" t="s">
        <v>389</v>
      </c>
      <c r="IF17" s="50">
        <v>12.1</v>
      </c>
      <c r="IG17" s="229"/>
      <c r="IH17" s="230" t="s">
        <v>400</v>
      </c>
      <c r="II17" s="261">
        <v>11.9</v>
      </c>
      <c r="IJ17" s="259"/>
      <c r="IK17" s="14" t="s">
        <v>389</v>
      </c>
      <c r="IL17" s="50">
        <v>12</v>
      </c>
      <c r="IM17" s="162"/>
      <c r="IN17" s="14" t="s">
        <v>414</v>
      </c>
      <c r="IO17" s="50">
        <v>12.2</v>
      </c>
      <c r="IP17" s="259"/>
      <c r="IQ17" s="14" t="s">
        <v>389</v>
      </c>
      <c r="IR17" s="50">
        <v>12.1</v>
      </c>
      <c r="IS17" s="259"/>
      <c r="IT17" s="14" t="s">
        <v>389</v>
      </c>
      <c r="IU17" s="50">
        <v>12.4</v>
      </c>
      <c r="IV17" s="259"/>
      <c r="IW17" s="14" t="s">
        <v>389</v>
      </c>
      <c r="IX17" s="50">
        <v>12.4</v>
      </c>
      <c r="IY17" s="259"/>
      <c r="IZ17" s="14" t="s">
        <v>414</v>
      </c>
      <c r="JA17" s="50">
        <v>12.9</v>
      </c>
      <c r="JB17" s="259"/>
      <c r="JC17" s="14" t="s">
        <v>414</v>
      </c>
      <c r="JD17" s="50">
        <v>12.7</v>
      </c>
      <c r="JE17" s="259"/>
      <c r="JF17" s="14" t="s">
        <v>414</v>
      </c>
      <c r="JG17" s="50">
        <v>12.4</v>
      </c>
      <c r="JH17" s="259"/>
      <c r="JI17" s="14" t="s">
        <v>414</v>
      </c>
      <c r="JJ17" s="50">
        <v>12.2</v>
      </c>
      <c r="JK17" s="259"/>
      <c r="JL17" s="14" t="s">
        <v>414</v>
      </c>
      <c r="JM17" s="50">
        <v>12.4</v>
      </c>
      <c r="JN17" s="259"/>
      <c r="JO17" s="14" t="s">
        <v>389</v>
      </c>
      <c r="JP17" s="50">
        <v>12.2</v>
      </c>
      <c r="JQ17" s="50"/>
      <c r="JR17" s="14" t="s">
        <v>414</v>
      </c>
      <c r="JS17" s="50">
        <v>12</v>
      </c>
      <c r="JT17" s="229"/>
      <c r="JU17" s="14" t="s">
        <v>400</v>
      </c>
      <c r="JV17" s="50">
        <v>12.1</v>
      </c>
      <c r="JW17" s="229"/>
      <c r="JX17" s="14" t="s">
        <v>389</v>
      </c>
      <c r="JY17" s="50">
        <v>12</v>
      </c>
      <c r="JZ17" s="50"/>
      <c r="KA17" s="14" t="s">
        <v>414</v>
      </c>
      <c r="KB17" s="50">
        <v>11.9</v>
      </c>
      <c r="KC17" s="231"/>
      <c r="KD17" s="14" t="s">
        <v>454</v>
      </c>
      <c r="KE17" s="50">
        <v>11.6</v>
      </c>
      <c r="KF17" s="259"/>
      <c r="KG17" s="14" t="s">
        <v>459</v>
      </c>
      <c r="KH17" s="50">
        <v>11.4</v>
      </c>
      <c r="KI17" s="259"/>
      <c r="KJ17" s="14" t="s">
        <v>471</v>
      </c>
      <c r="KK17" s="50">
        <v>11.3</v>
      </c>
      <c r="KL17" s="22"/>
    </row>
    <row r="18" spans="1:298" ht="15" customHeight="1" x14ac:dyDescent="0.2">
      <c r="A18" s="60" t="s">
        <v>44</v>
      </c>
      <c r="B18" s="99">
        <v>142.69999999999999</v>
      </c>
      <c r="C18" s="61"/>
      <c r="D18" s="60" t="s">
        <v>44</v>
      </c>
      <c r="E18" s="99">
        <v>118.5</v>
      </c>
      <c r="F18" s="61"/>
      <c r="G18" s="60" t="s">
        <v>20</v>
      </c>
      <c r="H18" s="99">
        <v>104.9</v>
      </c>
      <c r="I18" s="61"/>
      <c r="J18" s="60" t="s">
        <v>47</v>
      </c>
      <c r="K18" s="99">
        <v>100.3</v>
      </c>
      <c r="L18" s="61"/>
      <c r="M18" s="60" t="s">
        <v>44</v>
      </c>
      <c r="N18" s="99">
        <v>111.5</v>
      </c>
      <c r="O18" s="61"/>
      <c r="P18" s="60" t="s">
        <v>47</v>
      </c>
      <c r="Q18" s="99">
        <v>118.4</v>
      </c>
      <c r="R18" s="61"/>
      <c r="S18" s="60" t="s">
        <v>44</v>
      </c>
      <c r="T18" s="99">
        <v>123.6</v>
      </c>
      <c r="U18" s="61"/>
      <c r="V18" s="60" t="s">
        <v>44</v>
      </c>
      <c r="W18" s="99">
        <v>115</v>
      </c>
      <c r="X18" s="61"/>
      <c r="Y18" s="60" t="s">
        <v>44</v>
      </c>
      <c r="Z18" s="99">
        <v>112.5</v>
      </c>
      <c r="AA18" s="61"/>
      <c r="AB18" s="60" t="s">
        <v>21</v>
      </c>
      <c r="AC18" s="99">
        <v>101.8</v>
      </c>
      <c r="AD18" s="61"/>
      <c r="AE18" s="60" t="s">
        <v>21</v>
      </c>
      <c r="AF18" s="99">
        <v>115.4</v>
      </c>
      <c r="AG18" s="61"/>
      <c r="AH18" s="60" t="s">
        <v>27</v>
      </c>
      <c r="AI18" s="99">
        <v>86.8</v>
      </c>
      <c r="AJ18" s="61"/>
      <c r="AK18" s="60" t="s">
        <v>66</v>
      </c>
      <c r="AL18" s="99">
        <v>79.599999999999994</v>
      </c>
      <c r="AM18" s="61"/>
      <c r="AN18" s="60" t="s">
        <v>66</v>
      </c>
      <c r="AO18" s="99">
        <v>86.7</v>
      </c>
      <c r="AP18" s="61"/>
      <c r="AQ18" s="60" t="s">
        <v>44</v>
      </c>
      <c r="AR18" s="99">
        <v>75.099999999999994</v>
      </c>
      <c r="AS18" s="61"/>
      <c r="AT18" s="60" t="s">
        <v>81</v>
      </c>
      <c r="AU18" s="99">
        <v>67.5</v>
      </c>
      <c r="AV18" s="61"/>
      <c r="AW18" s="60" t="s">
        <v>75</v>
      </c>
      <c r="AX18" s="99">
        <v>75.5</v>
      </c>
      <c r="AY18" s="61"/>
      <c r="AZ18" s="60" t="s">
        <v>75</v>
      </c>
      <c r="BA18" s="99">
        <v>75.2</v>
      </c>
      <c r="BB18" s="61"/>
      <c r="BC18" s="60" t="s">
        <v>75</v>
      </c>
      <c r="BD18" s="99">
        <v>72.2</v>
      </c>
      <c r="BE18" s="61"/>
      <c r="BF18" s="60" t="s">
        <v>81</v>
      </c>
      <c r="BG18" s="99">
        <v>55.2</v>
      </c>
      <c r="BH18" s="61"/>
      <c r="BI18" s="60" t="s">
        <v>81</v>
      </c>
      <c r="BJ18" s="100">
        <v>53.7</v>
      </c>
      <c r="BK18" s="61"/>
      <c r="BL18" s="60" t="s">
        <v>44</v>
      </c>
      <c r="BM18" s="99">
        <v>50.7</v>
      </c>
      <c r="BN18" s="61"/>
      <c r="BO18" s="60" t="s">
        <v>47</v>
      </c>
      <c r="BP18" s="99">
        <v>38.9</v>
      </c>
      <c r="BQ18" s="61"/>
      <c r="BR18" s="60" t="s">
        <v>20</v>
      </c>
      <c r="BS18" s="99">
        <v>39.1</v>
      </c>
      <c r="BT18" s="61"/>
      <c r="BU18" s="60" t="s">
        <v>66</v>
      </c>
      <c r="BV18" s="99">
        <v>33.700000000000003</v>
      </c>
      <c r="BW18" s="61"/>
      <c r="BX18" s="60" t="s">
        <v>111</v>
      </c>
      <c r="BY18" s="99">
        <v>38.6</v>
      </c>
      <c r="BZ18" s="61"/>
      <c r="CA18" s="60" t="s">
        <v>47</v>
      </c>
      <c r="CB18" s="99">
        <v>32.9</v>
      </c>
      <c r="CC18" s="61"/>
      <c r="CD18" s="60" t="s">
        <v>81</v>
      </c>
      <c r="CE18" s="99">
        <v>27.1</v>
      </c>
      <c r="CF18" s="61"/>
      <c r="CG18" s="60" t="s">
        <v>81</v>
      </c>
      <c r="CH18" s="99">
        <v>26.4</v>
      </c>
      <c r="CI18" s="61"/>
      <c r="CJ18" s="60" t="s">
        <v>75</v>
      </c>
      <c r="CK18" s="99">
        <v>23.3</v>
      </c>
      <c r="CL18" s="61"/>
      <c r="CM18" s="62" t="s">
        <v>81</v>
      </c>
      <c r="CN18" s="99">
        <v>26</v>
      </c>
      <c r="CO18" s="61"/>
      <c r="CP18" s="60" t="s">
        <v>75</v>
      </c>
      <c r="CQ18" s="99">
        <v>20.5</v>
      </c>
      <c r="CR18" s="90"/>
      <c r="CU18" s="39"/>
      <c r="ES18" s="79"/>
      <c r="ET18" s="90"/>
      <c r="FG18" s="77"/>
      <c r="FM18" s="32"/>
      <c r="FN18" s="32"/>
      <c r="FT18" s="21"/>
      <c r="FU18" s="38"/>
      <c r="FV18" s="38"/>
      <c r="FY18" s="38"/>
      <c r="FZ18" s="21"/>
      <c r="GA18" s="38"/>
      <c r="GC18" s="21"/>
      <c r="GD18" s="38"/>
      <c r="GF18" s="21"/>
      <c r="GG18" s="38"/>
      <c r="GI18" s="21"/>
      <c r="GJ18" s="38"/>
      <c r="GK18" s="182"/>
      <c r="GL18" s="21"/>
      <c r="GM18" s="38"/>
      <c r="GN18" s="182"/>
      <c r="GO18" s="21"/>
      <c r="GP18" s="38"/>
      <c r="GR18" s="21"/>
      <c r="GS18" s="38"/>
      <c r="GZ18" s="182"/>
      <c r="HA18" s="21"/>
      <c r="HB18" s="21"/>
      <c r="HC18" s="182"/>
      <c r="HG18" s="21"/>
      <c r="HH18" s="182"/>
      <c r="HI18" s="182"/>
      <c r="HJ18" s="21"/>
      <c r="HK18" s="182"/>
      <c r="HL18" s="182"/>
      <c r="HM18" s="21"/>
      <c r="HN18" s="33"/>
      <c r="HR18" s="182"/>
      <c r="HS18" s="21"/>
      <c r="HT18" s="182"/>
      <c r="HU18" s="182"/>
      <c r="IB18" s="21"/>
      <c r="IC18" s="33"/>
      <c r="IE18" s="21" t="s">
        <v>393</v>
      </c>
      <c r="IF18" s="38">
        <v>3.6</v>
      </c>
      <c r="IG18" s="182"/>
      <c r="IH18" s="21" t="s">
        <v>403</v>
      </c>
      <c r="II18" s="38">
        <v>4.2</v>
      </c>
      <c r="IJ18" s="182"/>
      <c r="IK18" s="21" t="s">
        <v>393</v>
      </c>
      <c r="IL18" s="38">
        <v>4.5999999999999996</v>
      </c>
      <c r="IM18" s="182"/>
      <c r="IN18" s="21" t="s">
        <v>416</v>
      </c>
      <c r="IO18" s="38">
        <v>5</v>
      </c>
      <c r="IP18" s="182"/>
      <c r="IQ18" s="21" t="s">
        <v>416</v>
      </c>
      <c r="IR18" s="38">
        <v>5.7</v>
      </c>
      <c r="IS18" s="182"/>
      <c r="IT18" s="21" t="s">
        <v>393</v>
      </c>
      <c r="IU18" s="38">
        <v>6.4</v>
      </c>
      <c r="IV18" s="182"/>
      <c r="IW18" s="21" t="s">
        <v>393</v>
      </c>
      <c r="IX18" s="38">
        <v>7.2</v>
      </c>
      <c r="IY18" s="182"/>
      <c r="IZ18" s="5" t="s">
        <v>416</v>
      </c>
      <c r="JA18" s="37">
        <v>7.8</v>
      </c>
      <c r="JB18" s="238"/>
      <c r="JC18" s="5" t="s">
        <v>416</v>
      </c>
      <c r="JD18" s="37">
        <v>8.1999999999999993</v>
      </c>
      <c r="JE18" s="238"/>
      <c r="JF18" s="5" t="s">
        <v>416</v>
      </c>
      <c r="JG18" s="37">
        <v>8.6</v>
      </c>
      <c r="JH18" s="238"/>
      <c r="JI18" s="5" t="s">
        <v>416</v>
      </c>
      <c r="JJ18" s="37">
        <v>7.8</v>
      </c>
      <c r="JK18" s="238"/>
      <c r="JL18" s="5" t="s">
        <v>435</v>
      </c>
      <c r="JM18" s="37">
        <v>7.7</v>
      </c>
      <c r="JN18" s="238"/>
      <c r="KL18" s="22"/>
    </row>
    <row r="19" spans="1:298" ht="15" customHeight="1" x14ac:dyDescent="0.2">
      <c r="J19" s="92"/>
      <c r="K19" s="53"/>
      <c r="L19" s="92"/>
      <c r="M19" s="92"/>
      <c r="BB19" s="39"/>
      <c r="BC19" s="39"/>
      <c r="BD19" s="39"/>
      <c r="BE19" s="39"/>
      <c r="BF19" s="39"/>
      <c r="BG19" s="39"/>
      <c r="BH19" s="39"/>
      <c r="BK19" s="39"/>
      <c r="CL19" s="39"/>
      <c r="CM19" s="39"/>
      <c r="CN19" s="39"/>
      <c r="CO19" s="39"/>
      <c r="CP19" s="39"/>
      <c r="CQ19" s="39"/>
      <c r="CR19" s="39"/>
      <c r="CU19" s="39"/>
      <c r="DW19" s="187"/>
      <c r="DX19" s="187"/>
      <c r="DY19" s="187"/>
      <c r="DZ19" s="187"/>
      <c r="EA19" s="187"/>
      <c r="EB19" s="187"/>
      <c r="EC19" s="187"/>
      <c r="ED19" s="187"/>
      <c r="EE19" s="187"/>
      <c r="EF19" s="187"/>
      <c r="EG19" s="187"/>
      <c r="EH19" s="187"/>
      <c r="EI19" s="187"/>
      <c r="EJ19" s="187"/>
      <c r="EK19" s="187"/>
      <c r="EL19" s="187"/>
      <c r="EM19" s="187"/>
      <c r="EN19" s="187"/>
      <c r="EO19" s="187"/>
      <c r="EP19" s="187"/>
      <c r="EQ19" s="187"/>
      <c r="ER19" s="187"/>
      <c r="ES19" s="187"/>
      <c r="ET19" s="187"/>
      <c r="EU19" s="187"/>
      <c r="EV19" s="187"/>
      <c r="EW19" s="187"/>
      <c r="EX19" s="187"/>
      <c r="EY19" s="187"/>
      <c r="EZ19" s="187"/>
      <c r="FA19" s="187"/>
      <c r="FB19" s="187"/>
      <c r="FC19" s="187"/>
      <c r="FD19" s="187"/>
      <c r="FE19" s="187"/>
      <c r="FF19" s="187"/>
      <c r="FG19" s="187"/>
      <c r="FH19" s="187"/>
      <c r="FI19" s="187"/>
      <c r="FJ19" s="187"/>
      <c r="FK19" s="187"/>
      <c r="FL19" s="187"/>
      <c r="FM19" s="187"/>
      <c r="FN19" s="187"/>
      <c r="FO19" s="187"/>
      <c r="FT19" s="21"/>
      <c r="FU19" s="21"/>
      <c r="FV19" s="38"/>
      <c r="FW19" s="38"/>
      <c r="FX19" s="38"/>
      <c r="FY19" s="38"/>
      <c r="FZ19" s="21"/>
      <c r="GA19" s="38"/>
      <c r="GF19" s="21"/>
      <c r="GG19" s="38"/>
      <c r="GI19" s="21"/>
      <c r="GJ19" s="38"/>
      <c r="GK19" s="182"/>
      <c r="GL19" s="21"/>
      <c r="GM19" s="38"/>
      <c r="GN19" s="182"/>
      <c r="GS19" s="38"/>
      <c r="GX19" s="21"/>
      <c r="GY19" s="33"/>
      <c r="GZ19" s="182"/>
      <c r="HA19" s="194"/>
      <c r="HB19" s="38"/>
      <c r="HC19" s="182"/>
      <c r="HG19" s="21"/>
      <c r="HH19" s="182"/>
      <c r="HI19" s="182"/>
      <c r="HJ19" s="21"/>
      <c r="HK19" s="182"/>
      <c r="HL19" s="182"/>
      <c r="HM19" s="21"/>
      <c r="HN19" s="33"/>
      <c r="HP19" s="21"/>
      <c r="HQ19" s="38"/>
      <c r="HR19" s="182"/>
      <c r="HS19" s="21"/>
      <c r="HT19" s="182"/>
      <c r="HU19" s="182"/>
      <c r="IB19" s="21"/>
      <c r="IC19" s="33"/>
      <c r="IH19" s="21" t="s">
        <v>384</v>
      </c>
      <c r="II19" s="38">
        <v>24.7</v>
      </c>
      <c r="IJ19" s="78"/>
      <c r="IK19" s="21" t="s">
        <v>384</v>
      </c>
      <c r="IL19" s="38">
        <v>25.6</v>
      </c>
      <c r="IM19" s="182"/>
      <c r="IN19" s="21" t="s">
        <v>427</v>
      </c>
      <c r="IO19" s="38">
        <v>25.8</v>
      </c>
      <c r="IP19" s="182"/>
      <c r="IQ19" s="21" t="s">
        <v>384</v>
      </c>
      <c r="IR19" s="38">
        <v>28.3</v>
      </c>
      <c r="IS19" s="182"/>
      <c r="IT19" s="21" t="s">
        <v>384</v>
      </c>
      <c r="IU19" s="38">
        <v>29.3</v>
      </c>
      <c r="IV19" s="182"/>
      <c r="IW19" s="21" t="s">
        <v>384</v>
      </c>
      <c r="IX19" s="38">
        <v>31.4</v>
      </c>
      <c r="IY19" s="182"/>
      <c r="IZ19" s="5" t="s">
        <v>397</v>
      </c>
      <c r="JA19" s="37">
        <v>31.9</v>
      </c>
      <c r="JB19" s="238"/>
      <c r="JC19" s="5" t="s">
        <v>397</v>
      </c>
      <c r="JD19" s="37">
        <v>32.299999999999997</v>
      </c>
      <c r="JE19" s="238"/>
      <c r="JF19" s="5" t="s">
        <v>397</v>
      </c>
      <c r="JG19" s="37">
        <v>33.9</v>
      </c>
      <c r="JH19" s="238"/>
      <c r="JI19" s="5" t="s">
        <v>384</v>
      </c>
      <c r="JJ19" s="37">
        <v>34.200000000000003</v>
      </c>
      <c r="JK19" s="238"/>
      <c r="JL19" s="5" t="s">
        <v>427</v>
      </c>
      <c r="JM19" s="37">
        <v>34.9</v>
      </c>
      <c r="JN19" s="238"/>
      <c r="JO19" s="5"/>
      <c r="JP19" s="9"/>
      <c r="JQ19" s="37"/>
      <c r="JR19" s="5"/>
      <c r="JS19" s="238"/>
      <c r="JT19" s="238"/>
      <c r="JU19" s="5"/>
      <c r="JV19" s="238"/>
      <c r="JW19" s="238"/>
      <c r="JX19" s="5" t="s">
        <v>397</v>
      </c>
      <c r="JY19" s="37">
        <v>39</v>
      </c>
      <c r="JZ19" s="37"/>
      <c r="KA19" s="5" t="s">
        <v>427</v>
      </c>
      <c r="KB19" s="37">
        <v>39.200000000000003</v>
      </c>
      <c r="KC19" s="238"/>
      <c r="KD19" s="5" t="s">
        <v>448</v>
      </c>
      <c r="KE19" s="37">
        <v>40</v>
      </c>
      <c r="KF19" s="238"/>
      <c r="KG19" s="5" t="s">
        <v>448</v>
      </c>
      <c r="KH19" s="37">
        <v>40.700000000000003</v>
      </c>
      <c r="KI19" s="238"/>
      <c r="KJ19" s="5" t="s">
        <v>469</v>
      </c>
      <c r="KK19" s="37">
        <v>41.7</v>
      </c>
      <c r="KL19" s="22"/>
    </row>
    <row r="20" spans="1:298" ht="102" x14ac:dyDescent="0.2">
      <c r="JF20" s="10"/>
      <c r="JG20" s="7"/>
      <c r="JH20" s="232"/>
      <c r="JI20" s="5"/>
      <c r="JJ20" s="238"/>
      <c r="JK20" s="35"/>
      <c r="JL20" s="5"/>
      <c r="JM20" s="238"/>
      <c r="JN20" s="35"/>
      <c r="JO20" s="5" t="s">
        <v>438</v>
      </c>
      <c r="JP20" s="37">
        <v>11.7</v>
      </c>
      <c r="JQ20" s="37"/>
      <c r="JR20" s="5" t="s">
        <v>437</v>
      </c>
      <c r="JS20" s="37">
        <v>13.2</v>
      </c>
      <c r="JT20" s="238"/>
      <c r="JU20" s="5" t="s">
        <v>440</v>
      </c>
      <c r="JV20" s="37">
        <v>14.5</v>
      </c>
      <c r="JW20" s="238"/>
      <c r="JX20" s="5" t="s">
        <v>438</v>
      </c>
      <c r="JY20" s="37">
        <v>16.2</v>
      </c>
      <c r="JZ20" s="37"/>
      <c r="KA20" s="5" t="s">
        <v>444</v>
      </c>
      <c r="KB20" s="37">
        <v>16.399999999999999</v>
      </c>
      <c r="KC20" s="238"/>
      <c r="KD20" s="5" t="s">
        <v>453</v>
      </c>
      <c r="KE20" s="37">
        <v>11.7</v>
      </c>
      <c r="KF20" s="238"/>
      <c r="KG20" s="8"/>
      <c r="KH20" s="238"/>
      <c r="KI20" s="238"/>
      <c r="KJ20" s="8"/>
      <c r="KK20" s="238"/>
      <c r="KL20" s="22"/>
    </row>
    <row r="21" spans="1:298" ht="12.75" customHeight="1" x14ac:dyDescent="0.2">
      <c r="JO21" s="5"/>
      <c r="JP21" s="37"/>
      <c r="JQ21" s="9"/>
      <c r="JR21" s="5"/>
      <c r="JS21" s="238"/>
      <c r="JT21" s="238"/>
      <c r="JU21" s="5"/>
      <c r="JV21" s="238"/>
      <c r="JW21" s="238"/>
      <c r="JZ21" s="37"/>
      <c r="KA21" s="5"/>
      <c r="KB21" s="37"/>
      <c r="KC21" s="238"/>
      <c r="KD21" s="5"/>
      <c r="KE21" s="238"/>
      <c r="KF21" s="238"/>
      <c r="KG21" s="5"/>
      <c r="KH21" s="238"/>
      <c r="KI21" s="238"/>
      <c r="KJ21" s="5"/>
      <c r="KK21" s="238"/>
      <c r="KL21" s="22"/>
    </row>
    <row r="22" spans="1:298" ht="12.75" customHeight="1" x14ac:dyDescent="0.2">
      <c r="JF22" s="10"/>
      <c r="JG22" s="9"/>
      <c r="JH22" s="7"/>
      <c r="JI22" s="5"/>
      <c r="JJ22" s="238"/>
      <c r="JK22" s="238"/>
      <c r="JL22" s="5"/>
      <c r="JM22" s="238"/>
      <c r="JN22" s="238"/>
      <c r="JO22" s="6"/>
      <c r="JP22" s="37"/>
      <c r="JQ22" s="37"/>
      <c r="JR22" s="6"/>
      <c r="JS22" s="238"/>
      <c r="JT22" s="238"/>
      <c r="JU22" s="8"/>
      <c r="JV22" s="238"/>
      <c r="JW22" s="238"/>
      <c r="JX22" s="6"/>
      <c r="JY22" s="37"/>
      <c r="JZ22" s="37"/>
      <c r="KA22" s="5"/>
      <c r="KB22" s="37"/>
      <c r="KC22" s="238"/>
      <c r="KD22" s="5"/>
      <c r="KE22" s="238"/>
      <c r="KF22" s="238"/>
      <c r="KG22" s="5"/>
      <c r="KH22" s="238"/>
      <c r="KI22" s="238"/>
      <c r="KJ22" s="8"/>
      <c r="KK22" s="238"/>
      <c r="KL22" s="22"/>
    </row>
    <row r="23" spans="1:298" ht="12.75" customHeight="1" x14ac:dyDescent="0.2">
      <c r="JF23" s="10"/>
      <c r="JG23" s="7"/>
      <c r="JH23" s="9"/>
      <c r="JI23" s="5"/>
      <c r="JJ23" s="238"/>
      <c r="JK23" s="238"/>
      <c r="JL23" s="6"/>
      <c r="JM23" s="238"/>
      <c r="JN23" s="238"/>
      <c r="JO23" s="6"/>
      <c r="JP23" s="37"/>
      <c r="JQ23" s="37"/>
      <c r="JR23" s="6"/>
      <c r="JS23" s="238"/>
      <c r="JT23" s="238"/>
      <c r="JU23" s="8"/>
      <c r="JV23" s="238"/>
      <c r="JW23" s="238"/>
      <c r="JX23" s="5"/>
      <c r="JY23" s="37"/>
      <c r="JZ23" s="37"/>
      <c r="KA23" s="6"/>
      <c r="KB23" s="37"/>
      <c r="KC23" s="238"/>
      <c r="KD23" s="8"/>
      <c r="KE23" s="238"/>
      <c r="KF23" s="238"/>
      <c r="KG23" s="8"/>
      <c r="KH23" s="238"/>
      <c r="KI23" s="238"/>
      <c r="KJ23" s="8"/>
      <c r="KK23" s="238"/>
      <c r="KL23" s="22"/>
    </row>
    <row r="24" spans="1:298" ht="12.75" customHeight="1" x14ac:dyDescent="0.2">
      <c r="JF24" s="10"/>
      <c r="JG24" s="7"/>
      <c r="JH24" s="7"/>
      <c r="JI24" s="5"/>
      <c r="JJ24" s="238"/>
      <c r="JK24" s="238"/>
      <c r="JL24" s="5"/>
      <c r="JM24" s="238"/>
      <c r="JN24" s="238"/>
      <c r="JO24" s="5"/>
      <c r="JP24" s="37"/>
      <c r="JQ24" s="37"/>
      <c r="JR24" s="5"/>
      <c r="JS24" s="238"/>
      <c r="JT24" s="238"/>
      <c r="JU24" s="5"/>
      <c r="JV24" s="238"/>
      <c r="JW24" s="238"/>
      <c r="JX24" s="6"/>
      <c r="JY24" s="37"/>
      <c r="JZ24" s="37"/>
      <c r="KA24" s="6"/>
      <c r="KB24" s="37"/>
      <c r="KC24" s="238"/>
      <c r="KD24" s="8"/>
      <c r="KE24" s="238"/>
      <c r="KF24" s="238"/>
      <c r="KG24" s="8"/>
      <c r="KH24" s="238"/>
      <c r="KI24" s="238"/>
      <c r="KJ24" s="5"/>
      <c r="KK24" s="238"/>
      <c r="KL24" s="22"/>
    </row>
    <row r="25" spans="1:298" ht="12.75" customHeight="1" x14ac:dyDescent="0.2">
      <c r="JF25" s="10"/>
      <c r="JG25" s="7"/>
      <c r="JH25" s="7"/>
      <c r="JI25" s="5"/>
      <c r="JJ25" s="238"/>
      <c r="JK25" s="238"/>
      <c r="JL25" s="6"/>
      <c r="JM25" s="238"/>
      <c r="JN25" s="238"/>
      <c r="JO25" s="5"/>
      <c r="JP25" s="37"/>
      <c r="JQ25" s="37"/>
      <c r="JR25" s="5"/>
      <c r="JS25" s="238"/>
      <c r="JT25" s="238"/>
      <c r="JU25" s="5"/>
      <c r="JV25" s="238"/>
      <c r="JW25" s="238"/>
      <c r="JX25" s="6"/>
      <c r="JY25" s="37"/>
      <c r="JZ25" s="37"/>
      <c r="KA25" s="5"/>
      <c r="KB25" s="37"/>
      <c r="KC25" s="238"/>
      <c r="KD25" s="5"/>
      <c r="KE25" s="238"/>
      <c r="KF25" s="238"/>
      <c r="KG25" s="5"/>
      <c r="KH25" s="238"/>
      <c r="KI25" s="238"/>
      <c r="KJ25" s="5"/>
      <c r="KK25" s="238"/>
      <c r="KL25" s="22"/>
    </row>
    <row r="26" spans="1:298" ht="12.75" customHeight="1" x14ac:dyDescent="0.2">
      <c r="JF26" s="10"/>
      <c r="JG26" s="7"/>
      <c r="JH26" s="7"/>
      <c r="JI26" s="5"/>
      <c r="JJ26" s="238"/>
      <c r="JK26" s="238"/>
      <c r="JL26" s="6"/>
      <c r="JM26" s="238"/>
      <c r="JN26" s="238"/>
      <c r="JO26" s="5"/>
      <c r="JP26" s="37"/>
      <c r="JQ26" s="37"/>
      <c r="JR26" s="5"/>
      <c r="JS26" s="238"/>
      <c r="JT26" s="238"/>
      <c r="JU26" s="5"/>
      <c r="JV26" s="238"/>
      <c r="JW26" s="238"/>
      <c r="JX26" s="5"/>
      <c r="JY26" s="37"/>
      <c r="JZ26" s="37"/>
      <c r="KA26" s="5"/>
      <c r="KB26" s="37"/>
      <c r="KC26" s="238"/>
      <c r="KD26" s="5"/>
      <c r="KE26" s="238"/>
      <c r="KF26" s="238"/>
      <c r="KG26" s="5"/>
      <c r="KH26" s="238"/>
      <c r="KI26" s="238"/>
      <c r="KJ26" s="5"/>
      <c r="KK26" s="238"/>
      <c r="KL26" s="22"/>
    </row>
    <row r="27" spans="1:298" ht="12.75" customHeight="1" x14ac:dyDescent="0.2">
      <c r="JF27" s="10"/>
      <c r="JG27" s="7"/>
      <c r="JH27" s="7"/>
      <c r="JI27" s="5"/>
      <c r="JJ27" s="238"/>
      <c r="JK27" s="238"/>
      <c r="JL27" s="5"/>
      <c r="JM27" s="238"/>
      <c r="JN27" s="238"/>
      <c r="JO27" s="5"/>
      <c r="JP27" s="37"/>
      <c r="JQ27" s="37"/>
      <c r="JR27" s="5"/>
      <c r="JS27" s="238"/>
      <c r="JT27" s="238"/>
      <c r="JU27" s="5"/>
      <c r="JV27" s="238"/>
      <c r="JW27" s="238"/>
      <c r="JX27" s="5"/>
      <c r="JY27" s="37"/>
      <c r="JZ27" s="37"/>
      <c r="KA27" s="5"/>
      <c r="KB27" s="37"/>
      <c r="KC27" s="238"/>
      <c r="KD27" s="5"/>
      <c r="KE27" s="238"/>
      <c r="KF27" s="238"/>
      <c r="KG27" s="5"/>
      <c r="KH27" s="238"/>
      <c r="KI27" s="238"/>
      <c r="KJ27" s="5"/>
      <c r="KK27" s="238"/>
      <c r="KL27" s="22"/>
    </row>
    <row r="28" spans="1:298" ht="12.75" customHeight="1" x14ac:dyDescent="0.2">
      <c r="JF28" s="10"/>
      <c r="JG28" s="7"/>
      <c r="JH28" s="7"/>
      <c r="JI28" s="5"/>
      <c r="JJ28" s="238"/>
      <c r="JK28" s="238"/>
      <c r="JL28" s="5"/>
      <c r="JM28" s="238"/>
      <c r="JN28" s="238"/>
      <c r="JO28" s="5"/>
      <c r="JP28" s="37"/>
      <c r="JQ28" s="37"/>
      <c r="JR28" s="5"/>
      <c r="JS28" s="238"/>
      <c r="JT28" s="238"/>
      <c r="JU28" s="5"/>
      <c r="JV28" s="238"/>
      <c r="JW28" s="238"/>
      <c r="JX28" s="5"/>
      <c r="JY28" s="37"/>
      <c r="JZ28" s="37"/>
      <c r="KA28" s="5"/>
      <c r="KB28" s="37"/>
      <c r="KC28" s="238"/>
      <c r="KD28" s="5"/>
      <c r="KE28" s="238"/>
      <c r="KF28" s="238"/>
      <c r="KG28" s="5"/>
      <c r="KH28" s="238"/>
      <c r="KI28" s="238"/>
      <c r="KJ28" s="5"/>
      <c r="KK28" s="238"/>
      <c r="KL28" s="22"/>
    </row>
    <row r="29" spans="1:298" ht="12.75" customHeight="1" x14ac:dyDescent="0.2">
      <c r="JF29" s="10"/>
      <c r="JG29" s="7"/>
      <c r="JH29" s="7"/>
      <c r="JI29" s="5"/>
      <c r="JJ29" s="238"/>
      <c r="JK29" s="238"/>
      <c r="JL29" s="5"/>
      <c r="JM29" s="238"/>
      <c r="JN29" s="238"/>
      <c r="JO29" s="5"/>
      <c r="JP29" s="37"/>
      <c r="JQ29" s="37"/>
      <c r="JR29" s="5"/>
      <c r="JS29" s="238"/>
      <c r="JT29" s="238"/>
      <c r="JU29" s="5"/>
      <c r="JV29" s="238"/>
      <c r="JW29" s="238"/>
      <c r="JX29" s="5"/>
      <c r="JY29" s="37"/>
      <c r="JZ29" s="37"/>
      <c r="KA29" s="5"/>
      <c r="KB29" s="37"/>
      <c r="KC29" s="238"/>
      <c r="KD29" s="5"/>
      <c r="KE29" s="238"/>
      <c r="KF29" s="238"/>
      <c r="KG29" s="5"/>
      <c r="KH29" s="238"/>
      <c r="KI29" s="238"/>
      <c r="KJ29" s="5"/>
      <c r="KK29" s="238"/>
      <c r="KL29" s="22"/>
    </row>
    <row r="30" spans="1:298" ht="12.75" customHeight="1" x14ac:dyDescent="0.2">
      <c r="JF30" s="10"/>
      <c r="JG30" s="7"/>
      <c r="JH30" s="7"/>
      <c r="JI30" s="5"/>
      <c r="JJ30" s="238"/>
      <c r="JK30" s="238"/>
      <c r="JL30" s="5"/>
      <c r="JM30" s="238"/>
      <c r="JN30" s="238"/>
      <c r="JO30" s="5"/>
      <c r="JP30" s="37"/>
      <c r="JQ30" s="37"/>
      <c r="JR30" s="5"/>
      <c r="JS30" s="238"/>
      <c r="JT30" s="238"/>
      <c r="JU30" s="5"/>
      <c r="JV30" s="238"/>
      <c r="JW30" s="238"/>
      <c r="JX30" s="5"/>
      <c r="JY30" s="37"/>
      <c r="JZ30" s="37"/>
      <c r="KA30" s="5"/>
      <c r="KB30" s="37"/>
      <c r="KC30" s="238"/>
      <c r="KD30" s="5"/>
      <c r="KE30" s="238"/>
      <c r="KF30" s="238"/>
      <c r="KG30" s="5"/>
      <c r="KH30" s="238"/>
      <c r="KI30" s="238"/>
      <c r="KJ30" s="5"/>
      <c r="KK30" s="238"/>
      <c r="KL30" s="22"/>
    </row>
    <row r="31" spans="1:298" ht="12.75" customHeight="1" x14ac:dyDescent="0.2">
      <c r="JF31" s="10"/>
      <c r="JG31" s="7"/>
      <c r="JH31" s="7"/>
      <c r="JI31" s="5"/>
      <c r="JJ31" s="238"/>
      <c r="JK31" s="238"/>
      <c r="JL31" s="5"/>
      <c r="JM31" s="238"/>
      <c r="JN31" s="238"/>
      <c r="JO31" s="5"/>
      <c r="JP31" s="37"/>
      <c r="JQ31" s="37"/>
      <c r="JR31" s="5"/>
      <c r="JS31" s="238"/>
      <c r="JT31" s="35"/>
      <c r="JU31" s="5"/>
      <c r="JV31" s="238"/>
      <c r="JW31" s="36"/>
      <c r="JX31" s="5"/>
      <c r="JY31" s="37"/>
      <c r="JZ31" s="37"/>
      <c r="KA31" s="5"/>
      <c r="KB31" s="37"/>
      <c r="KC31" s="232"/>
      <c r="KD31" s="5"/>
      <c r="KE31" s="238"/>
      <c r="KF31" s="35"/>
      <c r="KG31" s="5"/>
      <c r="KH31" s="238"/>
      <c r="KI31" s="26"/>
      <c r="KJ31" s="5"/>
      <c r="KK31" s="238"/>
      <c r="KL31" s="22"/>
    </row>
    <row r="32" spans="1:298" ht="12.75" customHeight="1" x14ac:dyDescent="0.2">
      <c r="JF32" s="10"/>
      <c r="JG32" s="7"/>
      <c r="JH32" s="7"/>
      <c r="JI32" s="5"/>
      <c r="JJ32" s="238"/>
      <c r="JK32" s="238"/>
      <c r="JL32" s="5"/>
      <c r="JM32" s="238"/>
      <c r="JN32" s="238"/>
      <c r="JO32" s="232"/>
      <c r="JP32" s="232"/>
      <c r="JQ32" s="37"/>
      <c r="JR32" s="35"/>
      <c r="JS32" s="35"/>
      <c r="JT32" s="238"/>
      <c r="JU32" s="36"/>
      <c r="JV32" s="36"/>
      <c r="JW32" s="238"/>
      <c r="JX32" s="5"/>
      <c r="JY32" s="37"/>
      <c r="JZ32" s="232"/>
      <c r="KA32" s="232"/>
      <c r="KB32" s="232"/>
      <c r="KC32" s="7"/>
      <c r="KD32" s="35"/>
      <c r="KE32" s="35"/>
      <c r="KF32" s="238"/>
      <c r="KG32" s="26"/>
      <c r="KH32" s="26"/>
      <c r="KI32" s="238"/>
      <c r="KJ32" s="26"/>
      <c r="KK32" s="26"/>
      <c r="KL32" s="211"/>
    </row>
    <row r="33" spans="266:298" ht="12.75" customHeight="1" x14ac:dyDescent="0.2">
      <c r="JF33" s="10"/>
      <c r="JG33" s="7"/>
      <c r="JH33" s="7"/>
      <c r="JI33" s="5"/>
      <c r="JJ33" s="238"/>
      <c r="JK33" s="238"/>
      <c r="JL33" s="5"/>
      <c r="JM33" s="238"/>
      <c r="JN33" s="238"/>
      <c r="JO33" s="10"/>
      <c r="JP33" s="9"/>
      <c r="JQ33" s="37"/>
      <c r="JR33" s="5"/>
      <c r="JS33" s="238"/>
      <c r="JT33" s="238"/>
      <c r="JU33" s="5"/>
      <c r="JV33" s="238"/>
      <c r="JW33" s="238"/>
      <c r="JX33" s="5"/>
      <c r="JY33" s="37"/>
      <c r="JZ33" s="7"/>
      <c r="KA33" s="10"/>
      <c r="KB33" s="7"/>
      <c r="KC33" s="7"/>
      <c r="KD33" s="5"/>
      <c r="KE33" s="238"/>
      <c r="KF33" s="238"/>
      <c r="KG33" s="5"/>
      <c r="KH33" s="238"/>
      <c r="KI33" s="238"/>
      <c r="KJ33" s="5"/>
      <c r="KK33" s="238"/>
      <c r="KL33" s="22"/>
    </row>
    <row r="34" spans="266:298" ht="12.75" customHeight="1" x14ac:dyDescent="0.2">
      <c r="JF34" s="10"/>
      <c r="JG34" s="7"/>
      <c r="JH34" s="7"/>
      <c r="JI34" s="5"/>
      <c r="JJ34" s="238"/>
      <c r="JK34" s="238"/>
      <c r="JL34" s="5"/>
      <c r="JM34" s="238"/>
      <c r="JN34" s="238"/>
      <c r="JO34" s="10"/>
      <c r="JP34" s="9"/>
      <c r="JQ34" s="232"/>
      <c r="JR34" s="5"/>
      <c r="JS34" s="238"/>
      <c r="JT34" s="238"/>
      <c r="JU34" s="5"/>
      <c r="JV34" s="238"/>
      <c r="JW34" s="238"/>
      <c r="JX34" s="232"/>
      <c r="JY34" s="232"/>
      <c r="JZ34" s="7"/>
      <c r="KA34" s="10"/>
      <c r="KB34" s="7"/>
      <c r="KC34" s="9"/>
      <c r="KD34" s="5"/>
      <c r="KE34" s="238"/>
      <c r="KF34" s="238"/>
      <c r="KG34" s="5"/>
      <c r="KH34" s="238"/>
      <c r="KI34" s="238"/>
      <c r="KJ34" s="5"/>
      <c r="KK34" s="238"/>
      <c r="KL34" s="22"/>
    </row>
    <row r="35" spans="266:298" ht="12.75" customHeight="1" x14ac:dyDescent="0.2">
      <c r="JF35" s="10"/>
      <c r="JG35" s="7"/>
      <c r="JH35" s="7"/>
      <c r="JI35" s="5"/>
      <c r="JJ35" s="238"/>
      <c r="JK35" s="238"/>
      <c r="JL35" s="5"/>
      <c r="JM35" s="238"/>
      <c r="JN35" s="238"/>
      <c r="JO35" s="10"/>
      <c r="JP35" s="9"/>
      <c r="JQ35" s="7"/>
      <c r="JR35" s="5"/>
      <c r="JS35" s="238"/>
      <c r="JT35" s="238"/>
      <c r="JU35" s="5"/>
      <c r="JV35" s="238"/>
      <c r="JW35" s="238"/>
      <c r="JX35" s="564"/>
      <c r="JY35" s="9"/>
      <c r="JZ35" s="9"/>
      <c r="KA35" s="10"/>
      <c r="KB35" s="9"/>
      <c r="KC35" s="7"/>
      <c r="KD35" s="5"/>
      <c r="KE35" s="238"/>
      <c r="KF35" s="238"/>
      <c r="KG35" s="5"/>
      <c r="KH35" s="238"/>
      <c r="KI35" s="238"/>
      <c r="KJ35" s="5"/>
      <c r="KK35" s="238"/>
      <c r="KL35" s="22"/>
    </row>
    <row r="36" spans="266:298" ht="12.75" customHeight="1" x14ac:dyDescent="0.2">
      <c r="JF36" s="10"/>
      <c r="JG36" s="7"/>
      <c r="JH36" s="7"/>
      <c r="JI36" s="5"/>
      <c r="JJ36" s="238"/>
      <c r="JK36" s="238"/>
      <c r="JL36" s="5"/>
      <c r="JM36" s="238"/>
      <c r="JN36" s="238"/>
      <c r="JO36" s="10"/>
      <c r="JP36" s="9"/>
      <c r="JQ36" s="7"/>
      <c r="JR36" s="5"/>
      <c r="JS36" s="238"/>
      <c r="JT36" s="238"/>
      <c r="JU36" s="5"/>
      <c r="JV36" s="238"/>
      <c r="JW36" s="238"/>
      <c r="JX36" s="564"/>
      <c r="JY36" s="9"/>
      <c r="JZ36" s="7"/>
      <c r="KA36" s="10"/>
      <c r="KB36" s="7"/>
      <c r="KC36" s="7"/>
      <c r="KD36" s="6"/>
      <c r="KE36" s="238"/>
      <c r="KF36" s="238"/>
      <c r="KG36" s="6"/>
      <c r="KH36" s="238"/>
      <c r="KI36" s="238"/>
      <c r="KJ36" s="6"/>
      <c r="KK36" s="238"/>
      <c r="KL36" s="22"/>
    </row>
    <row r="37" spans="266:298" ht="12.75" customHeight="1" x14ac:dyDescent="0.2">
      <c r="JF37" s="10"/>
      <c r="JG37" s="7"/>
      <c r="JH37" s="7"/>
      <c r="JI37" s="5"/>
      <c r="JJ37" s="238"/>
      <c r="JK37" s="238"/>
      <c r="JL37" s="5"/>
      <c r="JM37" s="238"/>
      <c r="JN37" s="238"/>
      <c r="JO37" s="10"/>
      <c r="JP37" s="9"/>
      <c r="JQ37" s="9"/>
      <c r="JR37" s="5"/>
      <c r="JS37" s="238"/>
      <c r="JT37" s="238"/>
      <c r="JU37" s="5"/>
      <c r="JV37" s="238"/>
      <c r="JW37" s="238"/>
      <c r="JX37" s="564"/>
      <c r="JY37" s="9"/>
      <c r="JZ37" s="7"/>
      <c r="KA37" s="10"/>
      <c r="KB37" s="7"/>
      <c r="KC37" s="7"/>
      <c r="KD37" s="5"/>
      <c r="KE37" s="238"/>
      <c r="KF37" s="238"/>
      <c r="KG37" s="5"/>
      <c r="KH37" s="238"/>
      <c r="KI37" s="238"/>
      <c r="KJ37" s="5"/>
      <c r="KK37" s="238"/>
      <c r="KL37" s="22"/>
    </row>
    <row r="38" spans="266:298" ht="12.75" customHeight="1" x14ac:dyDescent="0.2">
      <c r="JF38" s="10"/>
      <c r="JG38" s="7"/>
      <c r="JH38" s="7"/>
      <c r="JI38" s="5"/>
      <c r="JJ38" s="238"/>
      <c r="JK38" s="238"/>
      <c r="JL38" s="5"/>
      <c r="JM38" s="238"/>
      <c r="JN38" s="238"/>
      <c r="JO38" s="10"/>
      <c r="JP38" s="9"/>
      <c r="JQ38" s="7"/>
      <c r="JR38" s="5"/>
      <c r="JS38" s="238"/>
      <c r="JT38" s="238"/>
      <c r="JU38" s="5"/>
      <c r="JV38" s="238"/>
      <c r="JW38" s="238"/>
      <c r="JX38" s="564"/>
      <c r="JY38" s="9"/>
      <c r="JZ38" s="7"/>
      <c r="KA38" s="10"/>
      <c r="KB38" s="7"/>
      <c r="KC38" s="7"/>
      <c r="KD38" s="5"/>
      <c r="KE38" s="238"/>
      <c r="KF38" s="238"/>
      <c r="KG38" s="5"/>
      <c r="KH38" s="238"/>
      <c r="KI38" s="238"/>
      <c r="KJ38" s="5"/>
      <c r="KK38" s="238"/>
      <c r="KL38" s="22"/>
    </row>
    <row r="39" spans="266:298" ht="12.75" customHeight="1" x14ac:dyDescent="0.2">
      <c r="JF39" s="10"/>
      <c r="JG39" s="262"/>
      <c r="JH39" s="7"/>
      <c r="JI39" s="234"/>
      <c r="JJ39" s="238"/>
      <c r="JK39" s="238"/>
      <c r="JL39" s="5"/>
      <c r="JM39" s="238"/>
      <c r="JN39" s="238"/>
      <c r="JO39" s="10"/>
      <c r="JP39" s="9"/>
      <c r="JQ39" s="7"/>
      <c r="JR39" s="5"/>
      <c r="JS39" s="238"/>
      <c r="JT39" s="238"/>
      <c r="JU39" s="5"/>
      <c r="JV39" s="238"/>
      <c r="JW39" s="238"/>
      <c r="JX39" s="564"/>
      <c r="JY39" s="9"/>
      <c r="JZ39" s="7"/>
      <c r="KA39" s="10"/>
      <c r="KB39" s="7"/>
      <c r="KC39" s="7"/>
      <c r="KD39" s="5"/>
      <c r="KE39" s="238"/>
      <c r="KF39" s="238"/>
      <c r="KG39" s="5"/>
      <c r="KH39" s="238"/>
      <c r="KI39" s="238"/>
      <c r="KJ39" s="5"/>
      <c r="KK39" s="238"/>
      <c r="KL39" s="22"/>
    </row>
    <row r="40" spans="266:298" ht="12.75" customHeight="1" x14ac:dyDescent="0.2">
      <c r="JF40" s="235"/>
      <c r="JG40" s="236"/>
      <c r="JH40" s="262"/>
      <c r="JI40" s="217"/>
      <c r="JJ40" s="217"/>
      <c r="JK40" s="238"/>
      <c r="JL40" s="263"/>
      <c r="JM40" s="263"/>
      <c r="JN40" s="238"/>
      <c r="JO40" s="10"/>
      <c r="JP40" s="9"/>
      <c r="JQ40" s="7"/>
      <c r="JR40" s="5"/>
      <c r="JS40" s="238"/>
      <c r="JT40" s="238"/>
      <c r="JU40" s="5"/>
      <c r="JV40" s="238"/>
      <c r="JW40" s="238"/>
      <c r="JX40" s="564"/>
      <c r="JY40" s="9"/>
      <c r="JZ40" s="7"/>
      <c r="KA40" s="10"/>
      <c r="KB40" s="7"/>
      <c r="KC40" s="7"/>
      <c r="KD40" s="5"/>
      <c r="KE40" s="238"/>
      <c r="KF40" s="238"/>
      <c r="KG40" s="5"/>
      <c r="KH40" s="238"/>
      <c r="KI40" s="238"/>
      <c r="KJ40" s="5"/>
      <c r="KK40" s="238"/>
      <c r="KL40" s="22"/>
    </row>
    <row r="41" spans="266:298" ht="12.75" customHeight="1" x14ac:dyDescent="0.2">
      <c r="JF41" s="264"/>
      <c r="JG41" s="264"/>
      <c r="JH41" s="236"/>
      <c r="JI41" s="6"/>
      <c r="JJ41" s="6"/>
      <c r="JK41" s="217"/>
      <c r="JL41" s="6"/>
      <c r="JM41" s="6"/>
      <c r="JN41" s="263"/>
      <c r="JO41" s="10"/>
      <c r="JP41" s="9"/>
      <c r="JQ41" s="7"/>
      <c r="JR41" s="5"/>
      <c r="JS41" s="238"/>
      <c r="JT41" s="238"/>
      <c r="JU41" s="5"/>
      <c r="JV41" s="238"/>
      <c r="JW41" s="238"/>
      <c r="JX41" s="564"/>
      <c r="JY41" s="9"/>
      <c r="JZ41" s="7"/>
      <c r="KA41" s="10"/>
      <c r="KB41" s="7"/>
      <c r="KC41" s="7"/>
      <c r="KD41" s="5"/>
      <c r="KE41" s="238"/>
      <c r="KF41" s="238"/>
      <c r="KG41" s="5"/>
      <c r="KH41" s="238"/>
      <c r="KI41" s="238"/>
      <c r="KJ41" s="5"/>
      <c r="KK41" s="238"/>
      <c r="KL41" s="22"/>
    </row>
    <row r="42" spans="266:298" ht="12.75" customHeight="1" x14ac:dyDescent="0.2">
      <c r="JF42" s="6"/>
      <c r="JG42" s="6"/>
      <c r="JH42" s="264"/>
      <c r="JI42" s="6"/>
      <c r="JK42" s="6"/>
      <c r="JN42" s="6"/>
      <c r="JO42" s="10"/>
      <c r="JP42" s="9"/>
      <c r="JQ42" s="7"/>
      <c r="JR42" s="5"/>
      <c r="JS42" s="238"/>
      <c r="JT42" s="238"/>
      <c r="JU42" s="5"/>
      <c r="JV42" s="238"/>
      <c r="JW42" s="238"/>
      <c r="JX42" s="564"/>
      <c r="JY42" s="9"/>
      <c r="JZ42" s="7"/>
      <c r="KA42" s="10"/>
      <c r="KB42" s="7"/>
      <c r="KC42" s="7"/>
      <c r="KD42" s="6"/>
      <c r="KE42" s="238"/>
      <c r="KF42" s="238"/>
      <c r="KG42" s="6"/>
      <c r="KH42" s="238"/>
      <c r="KI42" s="238"/>
      <c r="KJ42" s="8"/>
      <c r="KK42" s="238"/>
      <c r="KL42" s="22"/>
    </row>
    <row r="43" spans="266:298" ht="12.75" customHeight="1" x14ac:dyDescent="0.2">
      <c r="JH43" s="6"/>
      <c r="JO43" s="10"/>
      <c r="JP43" s="9"/>
      <c r="JQ43" s="7"/>
      <c r="JR43" s="5"/>
      <c r="JS43" s="238"/>
      <c r="JT43" s="238"/>
      <c r="JU43" s="5"/>
      <c r="JV43" s="238"/>
      <c r="JW43" s="238"/>
      <c r="JX43" s="564"/>
      <c r="JY43" s="9"/>
      <c r="JZ43" s="7"/>
      <c r="KA43" s="10"/>
      <c r="KB43" s="7"/>
      <c r="KC43" s="7"/>
      <c r="KD43" s="8"/>
      <c r="KE43" s="238"/>
      <c r="KF43" s="238"/>
      <c r="KG43" s="8"/>
      <c r="KH43" s="238"/>
      <c r="KI43" s="238"/>
      <c r="KJ43" s="8"/>
      <c r="KK43" s="238"/>
      <c r="KL43" s="22"/>
    </row>
    <row r="44" spans="266:298" ht="12.75" customHeight="1" x14ac:dyDescent="0.2">
      <c r="JO44" s="10"/>
      <c r="JP44" s="9"/>
      <c r="JQ44" s="7"/>
      <c r="JR44" s="5"/>
      <c r="JS44" s="238"/>
      <c r="JT44" s="238"/>
      <c r="JU44" s="5"/>
      <c r="JV44" s="238"/>
      <c r="JW44" s="238"/>
      <c r="JX44" s="564"/>
      <c r="JY44" s="9"/>
      <c r="JZ44" s="7"/>
      <c r="KA44" s="10"/>
      <c r="KB44" s="7"/>
      <c r="KC44" s="7"/>
      <c r="KD44" s="5"/>
      <c r="KE44" s="238"/>
      <c r="KF44" s="238"/>
      <c r="KG44" s="5"/>
      <c r="KH44" s="238"/>
      <c r="KI44" s="238"/>
      <c r="KJ44" s="5"/>
      <c r="KK44" s="238"/>
      <c r="KL44" s="22"/>
    </row>
    <row r="45" spans="266:298" ht="12.75" customHeight="1" x14ac:dyDescent="0.2">
      <c r="JO45" s="10"/>
      <c r="JP45" s="9"/>
      <c r="JQ45" s="7"/>
      <c r="JR45" s="5"/>
      <c r="JS45" s="238"/>
      <c r="JT45" s="238"/>
      <c r="JU45" s="5"/>
      <c r="JV45" s="238"/>
      <c r="JW45" s="238"/>
      <c r="JX45" s="564"/>
      <c r="JY45" s="9"/>
      <c r="JZ45" s="7"/>
      <c r="KA45" s="10"/>
      <c r="KB45" s="7"/>
      <c r="KC45" s="7"/>
      <c r="KD45" s="5"/>
      <c r="KE45" s="238"/>
      <c r="KF45" s="238"/>
      <c r="KG45" s="5"/>
      <c r="KH45" s="238"/>
      <c r="KI45" s="238"/>
      <c r="KJ45" s="5"/>
      <c r="KK45" s="238"/>
      <c r="KL45" s="22"/>
    </row>
    <row r="46" spans="266:298" ht="12.75" customHeight="1" x14ac:dyDescent="0.2">
      <c r="JO46" s="10"/>
      <c r="JP46" s="9"/>
      <c r="JQ46" s="7"/>
      <c r="JR46" s="5"/>
      <c r="JS46" s="238"/>
      <c r="JT46" s="238"/>
      <c r="JU46" s="5"/>
      <c r="JV46" s="238"/>
      <c r="JW46" s="238"/>
      <c r="JX46" s="564"/>
      <c r="JY46" s="9"/>
      <c r="JZ46" s="265"/>
      <c r="KA46" s="10"/>
      <c r="KB46" s="7"/>
      <c r="KC46" s="262"/>
      <c r="KD46" s="5"/>
      <c r="KE46" s="238"/>
      <c r="KF46" s="238"/>
      <c r="KG46" s="5"/>
      <c r="KH46" s="238"/>
      <c r="KI46" s="238"/>
      <c r="KJ46" s="5"/>
      <c r="KK46" s="238"/>
      <c r="KL46" s="22"/>
    </row>
    <row r="47" spans="266:298" x14ac:dyDescent="0.2">
      <c r="JO47" s="10"/>
      <c r="JP47" s="10"/>
      <c r="JQ47" s="7"/>
      <c r="JR47" s="234"/>
      <c r="JS47" s="238"/>
      <c r="JU47" s="234"/>
      <c r="JV47" s="238"/>
      <c r="JX47" s="564"/>
      <c r="JY47" s="9"/>
      <c r="JZ47" s="262"/>
      <c r="KA47" s="10"/>
      <c r="KB47" s="262"/>
      <c r="KC47" s="237"/>
      <c r="KD47" s="234"/>
      <c r="KE47" s="238"/>
      <c r="KG47" s="234"/>
      <c r="KH47" s="238"/>
      <c r="KJ47" s="234"/>
      <c r="KK47" s="238"/>
      <c r="KL47" s="22"/>
    </row>
    <row r="48" spans="266:298" x14ac:dyDescent="0.2">
      <c r="JO48" s="235"/>
      <c r="JP48" s="9"/>
      <c r="JQ48" s="7"/>
      <c r="JR48" s="7"/>
      <c r="JX48" s="564"/>
      <c r="JY48" s="9"/>
      <c r="JZ48" s="237"/>
      <c r="KA48" s="235"/>
      <c r="KB48" s="237"/>
      <c r="KD48" s="9"/>
    </row>
    <row r="49" spans="277:285" x14ac:dyDescent="0.2">
      <c r="JQ49" s="262"/>
      <c r="JR49" s="7"/>
      <c r="JX49" s="564"/>
      <c r="JY49" s="10"/>
    </row>
    <row r="50" spans="277:285" x14ac:dyDescent="0.2">
      <c r="JQ50" s="237"/>
      <c r="JR50" s="262"/>
      <c r="JX50" s="235"/>
      <c r="JY50" s="9"/>
    </row>
    <row r="51" spans="277:285" x14ac:dyDescent="0.2">
      <c r="JR51" s="237"/>
    </row>
  </sheetData>
  <sortState ref="KJ2:KK52">
    <sortCondition ref="KJ1"/>
  </sortState>
  <mergeCells count="1">
    <mergeCell ref="JX35:JX4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V305"/>
  <sheetViews>
    <sheetView topLeftCell="A120" zoomScaleNormal="100" workbookViewId="0">
      <selection activeCell="L119" sqref="L119"/>
    </sheetView>
  </sheetViews>
  <sheetFormatPr defaultColWidth="9.125" defaultRowHeight="12.75" x14ac:dyDescent="0.2"/>
  <cols>
    <col min="1" max="12" width="10.75" style="112" customWidth="1"/>
    <col min="13" max="15" width="10.75" style="91" customWidth="1"/>
    <col min="16" max="16" width="19.125" style="557" customWidth="1"/>
    <col min="17" max="26" width="10.75" style="557" customWidth="1"/>
    <col min="27" max="35" width="10.75" style="91" customWidth="1"/>
    <col min="36" max="36" width="10.75" style="112" customWidth="1"/>
    <col min="37" max="37" width="10.75" style="525" customWidth="1"/>
    <col min="38" max="38" width="10.75" style="544" customWidth="1"/>
    <col min="39" max="89" width="10.75" style="112" customWidth="1"/>
    <col min="90" max="90" width="10.75" style="113" customWidth="1"/>
    <col min="91" max="130" width="10.75" style="112" customWidth="1"/>
    <col min="131" max="162" width="10.75" style="91" customWidth="1"/>
    <col min="163" max="163" width="10.75" style="112" customWidth="1"/>
    <col min="164" max="175" width="10.75" style="91" customWidth="1"/>
    <col min="176" max="287" width="10.75" style="85" customWidth="1"/>
    <col min="288" max="325" width="10.75" style="187" customWidth="1"/>
    <col min="326" max="16384" width="9.125" style="114"/>
  </cols>
  <sheetData>
    <row r="1" spans="1:326" ht="59.25" customHeight="1" x14ac:dyDescent="0.2">
      <c r="A1" s="267" t="s">
        <v>475</v>
      </c>
      <c r="B1" s="268" t="s">
        <v>54</v>
      </c>
      <c r="C1" s="269" t="s">
        <v>36</v>
      </c>
      <c r="D1" s="270" t="s">
        <v>56</v>
      </c>
      <c r="E1" s="271" t="s">
        <v>46</v>
      </c>
      <c r="F1" s="272" t="s">
        <v>48</v>
      </c>
      <c r="G1" s="273" t="s">
        <v>51</v>
      </c>
      <c r="H1" s="269" t="s">
        <v>39</v>
      </c>
      <c r="I1" s="320" t="s">
        <v>114</v>
      </c>
      <c r="J1" s="492" t="s">
        <v>384</v>
      </c>
      <c r="K1" s="412" t="s">
        <v>477</v>
      </c>
      <c r="L1" s="276" t="s">
        <v>59</v>
      </c>
      <c r="M1" s="546"/>
      <c r="N1" s="546"/>
      <c r="O1" s="546" t="str">
        <f>A1</f>
        <v>Year</v>
      </c>
      <c r="P1" s="550" t="str">
        <f t="shared" ref="P1:Z1" si="0">B1</f>
        <v>Accidents excluding motor-vehicle -</v>
      </c>
      <c r="Q1" s="550" t="str">
        <f t="shared" si="0"/>
        <v>All causes-</v>
      </c>
      <c r="R1" s="550" t="str">
        <f t="shared" si="0"/>
        <v xml:space="preserve">Cancer and other malignant tumors </v>
      </c>
      <c r="S1" s="550" t="str">
        <f t="shared" si="0"/>
        <v xml:space="preserve">Diseases of the heart </v>
      </c>
      <c r="T1" s="550" t="str">
        <f t="shared" si="0"/>
        <v xml:space="preserve">Intracranial lesions of vascular origin </v>
      </c>
      <c r="U1" s="550" t="str">
        <f t="shared" si="0"/>
        <v xml:space="preserve">Nephritis (all forms) </v>
      </c>
      <c r="V1" s="550" t="str">
        <f t="shared" si="0"/>
        <v>Pneumonia (all forms) and influenza</v>
      </c>
      <c r="W1" s="550" t="str">
        <f t="shared" si="0"/>
        <v>Diabetes mellitus -</v>
      </c>
      <c r="X1" s="550" t="str">
        <f t="shared" si="0"/>
        <v>Chronic obstructive pulmonary diseases and allied conditions                490–496</v>
      </c>
      <c r="Y1" s="550" t="str">
        <f t="shared" si="0"/>
        <v>Suicide -</v>
      </c>
      <c r="Z1" s="550" t="str">
        <f t="shared" si="0"/>
        <v xml:space="preserve">Senility </v>
      </c>
      <c r="AA1" s="546"/>
      <c r="AB1" s="546"/>
      <c r="AC1" s="546"/>
      <c r="AD1" s="546"/>
      <c r="AE1" s="546"/>
      <c r="AF1" s="546"/>
      <c r="AG1" s="546"/>
      <c r="AH1" s="546"/>
      <c r="AI1" s="546"/>
      <c r="AJ1" s="274" t="s">
        <v>41</v>
      </c>
      <c r="AK1" s="279" t="s">
        <v>510</v>
      </c>
      <c r="AL1" s="534"/>
      <c r="AM1" s="300" t="s">
        <v>474</v>
      </c>
      <c r="AN1" s="449" t="s">
        <v>425</v>
      </c>
      <c r="AO1" s="501" t="s">
        <v>62</v>
      </c>
      <c r="AP1" s="506" t="s">
        <v>411</v>
      </c>
      <c r="AQ1" s="385" t="s">
        <v>413</v>
      </c>
      <c r="AR1" s="375" t="s">
        <v>415</v>
      </c>
      <c r="AS1" s="396" t="s">
        <v>188</v>
      </c>
      <c r="AT1" s="279" t="s">
        <v>44</v>
      </c>
      <c r="AU1" s="496" t="s">
        <v>416</v>
      </c>
      <c r="AV1" s="277"/>
      <c r="KH1" s="233"/>
      <c r="KI1" s="7"/>
      <c r="KJ1" s="7"/>
      <c r="KK1" s="5"/>
      <c r="KL1" s="238"/>
      <c r="KM1" s="238"/>
      <c r="KN1" s="5"/>
      <c r="KO1" s="238"/>
      <c r="KP1" s="238"/>
      <c r="KQ1" s="5"/>
      <c r="KR1" s="37"/>
      <c r="KS1" s="37"/>
      <c r="KT1" s="5"/>
      <c r="KU1" s="238"/>
      <c r="KV1" s="238"/>
      <c r="KW1" s="5"/>
      <c r="KX1" s="238"/>
      <c r="KY1" s="238"/>
      <c r="KZ1" s="5"/>
      <c r="LA1" s="37"/>
      <c r="LB1" s="37"/>
      <c r="LC1" s="5"/>
      <c r="LD1" s="37"/>
      <c r="LE1" s="238"/>
      <c r="LF1" s="5"/>
      <c r="LG1" s="238"/>
      <c r="LH1" s="238"/>
      <c r="LI1" s="5"/>
      <c r="LJ1" s="238"/>
      <c r="LK1" s="238"/>
      <c r="LL1" s="5"/>
      <c r="LM1" s="238"/>
      <c r="LN1" s="22"/>
    </row>
    <row r="2" spans="1:326" ht="12.75" customHeight="1" x14ac:dyDescent="0.2">
      <c r="A2" s="280">
        <v>1900</v>
      </c>
      <c r="B2" s="281">
        <v>72.3</v>
      </c>
      <c r="C2" s="282">
        <v>1719.1</v>
      </c>
      <c r="D2" s="283">
        <v>64</v>
      </c>
      <c r="E2" s="284">
        <v>137.4</v>
      </c>
      <c r="F2" s="285">
        <v>106.9</v>
      </c>
      <c r="G2" s="286">
        <v>88.6</v>
      </c>
      <c r="H2" s="282">
        <v>202.2</v>
      </c>
      <c r="I2" s="277"/>
      <c r="J2" s="277"/>
      <c r="K2" s="277"/>
      <c r="L2" s="288">
        <v>50.2</v>
      </c>
      <c r="M2" s="323"/>
      <c r="N2" s="323"/>
      <c r="O2" s="323">
        <f>A2</f>
        <v>1900</v>
      </c>
      <c r="P2" s="547">
        <f>IF(B2&gt;0,B3/B2,1)</f>
        <v>1.1590594744121716</v>
      </c>
      <c r="Q2" s="547">
        <f t="shared" ref="Q2:Z17" si="1">IF(C2&gt;0,C3/C2,1)</f>
        <v>0.95486010121575249</v>
      </c>
      <c r="R2" s="547">
        <f t="shared" si="1"/>
        <v>1.0375000000000001</v>
      </c>
      <c r="S2" s="547">
        <f t="shared" si="1"/>
        <v>1.0189228529839882</v>
      </c>
      <c r="T2" s="547">
        <f t="shared" si="1"/>
        <v>1</v>
      </c>
      <c r="U2" s="547">
        <f t="shared" si="1"/>
        <v>1.0146726862302484</v>
      </c>
      <c r="V2" s="547">
        <f t="shared" si="1"/>
        <v>0.97527200791295743</v>
      </c>
      <c r="W2" s="547">
        <f t="shared" si="1"/>
        <v>1</v>
      </c>
      <c r="X2" s="547">
        <f t="shared" si="1"/>
        <v>1</v>
      </c>
      <c r="Y2" s="547">
        <f t="shared" si="1"/>
        <v>1</v>
      </c>
      <c r="Z2" s="547">
        <f t="shared" si="1"/>
        <v>0.96215139442231068</v>
      </c>
      <c r="AA2" s="323"/>
      <c r="AB2" s="323"/>
      <c r="AC2" s="323">
        <f>O2</f>
        <v>1900</v>
      </c>
      <c r="AD2" s="323">
        <f t="shared" ref="AD2:AI2" si="2">P2</f>
        <v>1.1590594744121716</v>
      </c>
      <c r="AE2" s="323">
        <f t="shared" si="2"/>
        <v>0.95486010121575249</v>
      </c>
      <c r="AF2" s="323">
        <f t="shared" si="2"/>
        <v>1.0375000000000001</v>
      </c>
      <c r="AG2" s="323">
        <f t="shared" si="2"/>
        <v>1.0189228529839882</v>
      </c>
      <c r="AH2" s="323">
        <f t="shared" si="2"/>
        <v>1</v>
      </c>
      <c r="AI2" s="323">
        <f t="shared" si="2"/>
        <v>1.0146726862302484</v>
      </c>
      <c r="AJ2" s="287">
        <v>194.4</v>
      </c>
      <c r="AK2" s="290">
        <f>C2-AJ2-H2-G2-F2-E2-D2-B2</f>
        <v>853.29999999999984</v>
      </c>
      <c r="AL2" s="535">
        <f>A2</f>
        <v>1900</v>
      </c>
      <c r="AM2" s="275"/>
      <c r="AN2" s="323"/>
      <c r="AO2" s="502">
        <v>40.299999999999997</v>
      </c>
      <c r="AP2" s="323"/>
      <c r="AQ2" s="277"/>
      <c r="AR2" s="277"/>
      <c r="AS2" s="277"/>
      <c r="AT2" s="290">
        <v>142.69999999999999</v>
      </c>
      <c r="AU2" s="290"/>
      <c r="AV2" s="277"/>
      <c r="KH2" s="233"/>
      <c r="KI2" s="7"/>
      <c r="KJ2" s="7"/>
      <c r="KK2" s="5"/>
      <c r="KL2" s="238"/>
      <c r="KM2" s="238"/>
      <c r="KN2" s="5"/>
      <c r="KO2" s="238"/>
      <c r="KP2" s="238"/>
      <c r="KQ2" s="5"/>
      <c r="KR2" s="37"/>
      <c r="KS2" s="37"/>
      <c r="KT2" s="5"/>
      <c r="KU2" s="238"/>
      <c r="KV2" s="238"/>
      <c r="KW2" s="5"/>
      <c r="KX2" s="238"/>
      <c r="KY2" s="238"/>
      <c r="KZ2" s="5"/>
      <c r="LA2" s="37"/>
      <c r="LB2" s="37"/>
      <c r="LC2" s="5"/>
      <c r="LD2" s="37"/>
      <c r="LE2" s="238"/>
      <c r="LF2" s="5"/>
      <c r="LG2" s="238"/>
      <c r="LH2" s="238"/>
      <c r="LI2" s="5"/>
      <c r="LJ2" s="238"/>
      <c r="LK2" s="238"/>
      <c r="LL2" s="5"/>
      <c r="LM2" s="238"/>
      <c r="LN2" s="22"/>
    </row>
    <row r="3" spans="1:326" ht="12.75" customHeight="1" x14ac:dyDescent="0.2">
      <c r="A3" s="280">
        <v>1901</v>
      </c>
      <c r="B3" s="281">
        <v>83.8</v>
      </c>
      <c r="C3" s="282">
        <v>1641.5</v>
      </c>
      <c r="D3" s="283">
        <v>66.400000000000006</v>
      </c>
      <c r="E3" s="284">
        <v>140</v>
      </c>
      <c r="F3" s="285">
        <v>106.9</v>
      </c>
      <c r="G3" s="286">
        <v>89.9</v>
      </c>
      <c r="H3" s="282">
        <v>197.2</v>
      </c>
      <c r="I3" s="277"/>
      <c r="J3" s="277"/>
      <c r="K3" s="277"/>
      <c r="L3" s="288">
        <v>48.3</v>
      </c>
      <c r="M3" s="323"/>
      <c r="N3" s="323"/>
      <c r="O3" s="323">
        <f t="shared" ref="O3:O66" si="3">A3</f>
        <v>1901</v>
      </c>
      <c r="P3" s="547">
        <f t="shared" ref="P3:P66" si="4">IF(B3&gt;0,B4/B3,1)</f>
        <v>0.8651551312649165</v>
      </c>
      <c r="Q3" s="547">
        <f t="shared" si="1"/>
        <v>0.94310082241851956</v>
      </c>
      <c r="R3" s="547">
        <f t="shared" si="1"/>
        <v>0.99849397590361433</v>
      </c>
      <c r="S3" s="547">
        <f t="shared" si="1"/>
        <v>1.0385714285714287</v>
      </c>
      <c r="T3" s="547">
        <f t="shared" si="1"/>
        <v>0.97193638914873715</v>
      </c>
      <c r="U3" s="547">
        <f t="shared" si="1"/>
        <v>1.007786429365962</v>
      </c>
      <c r="V3" s="547">
        <f t="shared" si="1"/>
        <v>0.81795131845841795</v>
      </c>
      <c r="W3" s="547">
        <f t="shared" si="1"/>
        <v>1</v>
      </c>
      <c r="X3" s="547">
        <f t="shared" si="1"/>
        <v>1</v>
      </c>
      <c r="Y3" s="547">
        <f t="shared" si="1"/>
        <v>1</v>
      </c>
      <c r="Z3" s="547">
        <f t="shared" si="1"/>
        <v>0.93581780538302284</v>
      </c>
      <c r="AA3" s="323"/>
      <c r="AB3" s="323"/>
      <c r="AC3" s="323">
        <f>O3</f>
        <v>1901</v>
      </c>
      <c r="AD3" s="323">
        <f>P3*AD2</f>
        <v>1.0027662517289075</v>
      </c>
      <c r="AE3" s="323">
        <f t="shared" ref="AE3:AI3" si="5">Q3*AE2</f>
        <v>0.90052934675120699</v>
      </c>
      <c r="AF3" s="323">
        <f t="shared" si="5"/>
        <v>1.0359375</v>
      </c>
      <c r="AG3" s="323">
        <f t="shared" si="5"/>
        <v>1.0582241630276565</v>
      </c>
      <c r="AH3" s="323">
        <f t="shared" si="5"/>
        <v>0.97193638914873715</v>
      </c>
      <c r="AI3" s="323">
        <f t="shared" si="5"/>
        <v>1.0225733634311511</v>
      </c>
      <c r="AJ3" s="287">
        <v>189.9</v>
      </c>
      <c r="AK3" s="290">
        <f t="shared" ref="AK3:AK66" si="6">C3-AJ3-H3-G3-F3-E3-D3-B3</f>
        <v>767.39999999999975</v>
      </c>
      <c r="AL3" s="535">
        <f t="shared" ref="AL3:AL66" si="7">A3</f>
        <v>1901</v>
      </c>
      <c r="AM3" s="275"/>
      <c r="AN3" s="323"/>
      <c r="AO3" s="502">
        <v>40.4</v>
      </c>
      <c r="AP3" s="323"/>
      <c r="AQ3" s="277"/>
      <c r="AR3" s="277"/>
      <c r="AS3" s="277"/>
      <c r="AT3" s="290">
        <v>118.5</v>
      </c>
      <c r="AU3" s="290"/>
      <c r="AV3" s="277"/>
      <c r="KH3" s="233"/>
      <c r="KI3" s="7"/>
      <c r="KJ3" s="7"/>
      <c r="KK3" s="5"/>
      <c r="KL3" s="238"/>
      <c r="KM3" s="238"/>
      <c r="KN3" s="5"/>
      <c r="KO3" s="238"/>
      <c r="KP3" s="238"/>
      <c r="KQ3" s="5"/>
      <c r="KR3" s="37"/>
      <c r="KS3" s="37"/>
      <c r="KT3" s="5"/>
      <c r="KU3" s="238"/>
      <c r="KV3" s="238"/>
      <c r="KW3" s="5"/>
      <c r="KX3" s="238"/>
      <c r="KY3" s="238"/>
      <c r="KZ3" s="5"/>
      <c r="LA3" s="37"/>
      <c r="LB3" s="37"/>
      <c r="LC3" s="5"/>
      <c r="LD3" s="37"/>
      <c r="LE3" s="238"/>
      <c r="LF3" s="5"/>
      <c r="LG3" s="238"/>
      <c r="LH3" s="238"/>
      <c r="LI3" s="5"/>
      <c r="LJ3" s="238"/>
      <c r="LK3" s="238"/>
      <c r="LL3" s="5"/>
      <c r="LM3" s="238"/>
      <c r="LN3" s="22"/>
    </row>
    <row r="4" spans="1:326" ht="12.75" customHeight="1" x14ac:dyDescent="0.2">
      <c r="A4" s="280">
        <v>1902</v>
      </c>
      <c r="B4" s="281">
        <v>72.5</v>
      </c>
      <c r="C4" s="282">
        <v>1548.1</v>
      </c>
      <c r="D4" s="283">
        <v>66.3</v>
      </c>
      <c r="E4" s="284">
        <v>145.4</v>
      </c>
      <c r="F4" s="285">
        <v>103.9</v>
      </c>
      <c r="G4" s="286">
        <v>90.6</v>
      </c>
      <c r="H4" s="282">
        <v>161.30000000000001</v>
      </c>
      <c r="I4" s="277"/>
      <c r="J4" s="277"/>
      <c r="K4" s="277"/>
      <c r="L4" s="288">
        <v>45.2</v>
      </c>
      <c r="M4" s="323"/>
      <c r="N4" s="323"/>
      <c r="O4" s="323">
        <f t="shared" si="3"/>
        <v>1902</v>
      </c>
      <c r="P4" s="547">
        <f t="shared" si="4"/>
        <v>1.1227586206896552</v>
      </c>
      <c r="Q4" s="547">
        <f t="shared" si="1"/>
        <v>1.0094955106259287</v>
      </c>
      <c r="R4" s="547">
        <f t="shared" si="1"/>
        <v>1.0558069381598794</v>
      </c>
      <c r="S4" s="547">
        <f t="shared" si="1"/>
        <v>1.0440165061898212</v>
      </c>
      <c r="T4" s="547">
        <f t="shared" si="1"/>
        <v>1.0125120307988451</v>
      </c>
      <c r="U4" s="547">
        <f t="shared" si="1"/>
        <v>1.0629139072847682</v>
      </c>
      <c r="V4" s="547">
        <f t="shared" si="1"/>
        <v>1.0495970241785493</v>
      </c>
      <c r="W4" s="547">
        <f t="shared" si="1"/>
        <v>1</v>
      </c>
      <c r="X4" s="547">
        <f t="shared" si="1"/>
        <v>1</v>
      </c>
      <c r="Y4" s="547">
        <f t="shared" si="1"/>
        <v>1</v>
      </c>
      <c r="Z4" s="547">
        <f t="shared" si="1"/>
        <v>0.90929203539823011</v>
      </c>
      <c r="AA4" s="323"/>
      <c r="AB4" s="323"/>
      <c r="AC4" s="323">
        <f t="shared" ref="AC4:AC67" si="8">O4</f>
        <v>1902</v>
      </c>
      <c r="AD4" s="323">
        <f t="shared" ref="AD4:AD67" si="9">P4*AD3</f>
        <v>1.1258644536652838</v>
      </c>
      <c r="AE4" s="323">
        <f t="shared" ref="AE4:AE67" si="10">Q4*AE3</f>
        <v>0.90908033273224365</v>
      </c>
      <c r="AF4" s="323">
        <f t="shared" ref="AF4:AF67" si="11">R4*AF3</f>
        <v>1.09375</v>
      </c>
      <c r="AG4" s="323">
        <f t="shared" ref="AG4:AG67" si="12">S4*AG3</f>
        <v>1.1048034934497817</v>
      </c>
      <c r="AH4" s="323">
        <f t="shared" ref="AH4:AH67" si="13">T4*AH3</f>
        <v>0.98409728718428446</v>
      </c>
      <c r="AI4" s="323">
        <f t="shared" ref="AI4:AI67" si="14">U4*AI3</f>
        <v>1.0869074492099322</v>
      </c>
      <c r="AJ4" s="287">
        <v>174.2</v>
      </c>
      <c r="AK4" s="290">
        <f t="shared" si="6"/>
        <v>733.90000000000009</v>
      </c>
      <c r="AL4" s="535">
        <f t="shared" si="7"/>
        <v>1902</v>
      </c>
      <c r="AM4" s="275"/>
      <c r="AN4" s="323"/>
      <c r="AO4" s="502">
        <v>39.4</v>
      </c>
      <c r="AP4" s="323"/>
      <c r="AQ4" s="277"/>
      <c r="AR4" s="277"/>
      <c r="AS4" s="277"/>
      <c r="AT4" s="290">
        <v>104.9</v>
      </c>
      <c r="AU4" s="290"/>
      <c r="AV4" s="277"/>
      <c r="KH4" s="233"/>
      <c r="KI4" s="7"/>
      <c r="KJ4" s="7"/>
      <c r="KK4" s="5"/>
      <c r="KL4" s="238"/>
      <c r="KM4" s="238"/>
      <c r="KN4" s="5"/>
      <c r="KO4" s="238"/>
      <c r="KP4" s="238"/>
      <c r="KQ4" s="5"/>
      <c r="KR4" s="37"/>
      <c r="KS4" s="37"/>
      <c r="KT4" s="5"/>
      <c r="KU4" s="238"/>
      <c r="KV4" s="238"/>
      <c r="KW4" s="5"/>
      <c r="KX4" s="238"/>
      <c r="KY4" s="238"/>
      <c r="KZ4" s="5"/>
      <c r="LA4" s="37"/>
      <c r="LB4" s="37"/>
      <c r="LC4" s="5"/>
      <c r="LD4" s="37"/>
      <c r="LE4" s="238"/>
      <c r="LF4" s="5"/>
      <c r="LG4" s="238"/>
      <c r="LH4" s="238"/>
      <c r="LI4" s="5"/>
      <c r="LJ4" s="238"/>
      <c r="LK4" s="238"/>
      <c r="LL4" s="5"/>
      <c r="LM4" s="238"/>
      <c r="LN4" s="22"/>
    </row>
    <row r="5" spans="1:326" ht="12.75" customHeight="1" x14ac:dyDescent="0.2">
      <c r="A5" s="280">
        <v>1903</v>
      </c>
      <c r="B5" s="281">
        <v>81.400000000000006</v>
      </c>
      <c r="C5" s="282">
        <v>1562.8</v>
      </c>
      <c r="D5" s="283">
        <v>70</v>
      </c>
      <c r="E5" s="284">
        <v>151.80000000000001</v>
      </c>
      <c r="F5" s="285">
        <v>105.2</v>
      </c>
      <c r="G5" s="286">
        <v>96.3</v>
      </c>
      <c r="H5" s="282">
        <v>169.3</v>
      </c>
      <c r="I5" s="277"/>
      <c r="J5" s="277"/>
      <c r="K5" s="277"/>
      <c r="L5" s="288">
        <v>41.1</v>
      </c>
      <c r="M5" s="323"/>
      <c r="N5" s="323"/>
      <c r="O5" s="323">
        <f t="shared" si="3"/>
        <v>1903</v>
      </c>
      <c r="P5" s="547">
        <f t="shared" si="4"/>
        <v>1.0491400491400491</v>
      </c>
      <c r="Q5" s="547">
        <f t="shared" si="1"/>
        <v>1.0493985154850269</v>
      </c>
      <c r="R5" s="547">
        <f t="shared" si="1"/>
        <v>1.0214285714285714</v>
      </c>
      <c r="S5" s="547">
        <f t="shared" si="1"/>
        <v>1.0783926218708826</v>
      </c>
      <c r="T5" s="547">
        <f t="shared" si="1"/>
        <v>1.0323193916349809</v>
      </c>
      <c r="U5" s="547">
        <f t="shared" si="1"/>
        <v>1.0633437175493252</v>
      </c>
      <c r="V5" s="547">
        <f t="shared" si="1"/>
        <v>1.134672179562906</v>
      </c>
      <c r="W5" s="547">
        <f t="shared" si="1"/>
        <v>1</v>
      </c>
      <c r="X5" s="547">
        <f t="shared" si="1"/>
        <v>1</v>
      </c>
      <c r="Y5" s="547">
        <f t="shared" si="1"/>
        <v>1</v>
      </c>
      <c r="Z5" s="547">
        <f t="shared" si="1"/>
        <v>0.9927007299270072</v>
      </c>
      <c r="AA5" s="323"/>
      <c r="AB5" s="323"/>
      <c r="AC5" s="323">
        <f t="shared" si="8"/>
        <v>1903</v>
      </c>
      <c r="AD5" s="323">
        <f t="shared" si="9"/>
        <v>1.1811894882434304</v>
      </c>
      <c r="AE5" s="323">
        <f t="shared" si="10"/>
        <v>0.9539875516258508</v>
      </c>
      <c r="AF5" s="323">
        <f t="shared" si="11"/>
        <v>1.1171875</v>
      </c>
      <c r="AG5" s="323">
        <f t="shared" si="12"/>
        <v>1.1914119359534205</v>
      </c>
      <c r="AH5" s="323">
        <f t="shared" si="13"/>
        <v>1.0159027128157156</v>
      </c>
      <c r="AI5" s="323">
        <f t="shared" si="14"/>
        <v>1.1557562076749437</v>
      </c>
      <c r="AJ5" s="287">
        <v>177.2</v>
      </c>
      <c r="AK5" s="290">
        <f t="shared" si="6"/>
        <v>711.6</v>
      </c>
      <c r="AL5" s="535">
        <f t="shared" si="7"/>
        <v>1903</v>
      </c>
      <c r="AM5" s="275"/>
      <c r="AN5" s="323"/>
      <c r="AO5" s="502">
        <v>35.799999999999997</v>
      </c>
      <c r="AP5" s="323"/>
      <c r="AQ5" s="277"/>
      <c r="AR5" s="277"/>
      <c r="AS5" s="277"/>
      <c r="AT5" s="290">
        <v>100.3</v>
      </c>
      <c r="AU5" s="290"/>
      <c r="AV5" s="277"/>
      <c r="KH5" s="233"/>
      <c r="KI5" s="7"/>
      <c r="KJ5" s="7"/>
      <c r="KK5" s="5"/>
      <c r="KL5" s="238"/>
      <c r="KM5" s="238"/>
      <c r="KN5" s="5"/>
      <c r="KO5" s="238"/>
      <c r="KP5" s="238"/>
      <c r="KQ5" s="5"/>
      <c r="KR5" s="37"/>
      <c r="KS5" s="37"/>
      <c r="KT5" s="5"/>
      <c r="KU5" s="238"/>
      <c r="KV5" s="35"/>
      <c r="KW5" s="5"/>
      <c r="KX5" s="238"/>
      <c r="KY5" s="36"/>
      <c r="KZ5" s="5"/>
      <c r="LA5" s="37"/>
      <c r="LB5" s="37"/>
      <c r="LC5" s="5"/>
      <c r="LD5" s="37"/>
      <c r="LE5" s="232"/>
      <c r="LF5" s="5"/>
      <c r="LG5" s="238"/>
      <c r="LH5" s="35"/>
      <c r="LI5" s="5"/>
      <c r="LJ5" s="238"/>
      <c r="LK5" s="26"/>
      <c r="LL5" s="5"/>
      <c r="LM5" s="238"/>
      <c r="LN5" s="22"/>
    </row>
    <row r="6" spans="1:326" ht="12.75" customHeight="1" x14ac:dyDescent="0.2">
      <c r="A6" s="302">
        <v>1904</v>
      </c>
      <c r="B6" s="281">
        <v>85.4</v>
      </c>
      <c r="C6" s="282">
        <v>1640</v>
      </c>
      <c r="D6" s="283">
        <v>71.5</v>
      </c>
      <c r="E6" s="284">
        <v>163.69999999999999</v>
      </c>
      <c r="F6" s="285">
        <v>108.6</v>
      </c>
      <c r="G6" s="286">
        <v>102.4</v>
      </c>
      <c r="H6" s="282">
        <v>192.1</v>
      </c>
      <c r="I6" s="277"/>
      <c r="J6" s="277"/>
      <c r="K6" s="277"/>
      <c r="L6" s="288">
        <v>40.799999999999997</v>
      </c>
      <c r="M6" s="323"/>
      <c r="N6" s="323"/>
      <c r="O6" s="323">
        <f t="shared" si="3"/>
        <v>1904</v>
      </c>
      <c r="P6" s="547">
        <f t="shared" si="4"/>
        <v>0.95199063231850112</v>
      </c>
      <c r="Q6" s="547">
        <f t="shared" si="1"/>
        <v>0.96884146341463417</v>
      </c>
      <c r="R6" s="547">
        <f t="shared" si="1"/>
        <v>1.0265734265734268</v>
      </c>
      <c r="S6" s="547">
        <f t="shared" si="1"/>
        <v>0.98900427611484432</v>
      </c>
      <c r="T6" s="547">
        <f t="shared" si="1"/>
        <v>0.97513812154696144</v>
      </c>
      <c r="U6" s="547">
        <f t="shared" si="1"/>
        <v>0.98828125</v>
      </c>
      <c r="V6" s="547">
        <f t="shared" si="1"/>
        <v>0.88131181676210313</v>
      </c>
      <c r="W6" s="547">
        <f t="shared" si="1"/>
        <v>1</v>
      </c>
      <c r="X6" s="547">
        <f t="shared" si="1"/>
        <v>1</v>
      </c>
      <c r="Y6" s="547">
        <f t="shared" si="1"/>
        <v>1</v>
      </c>
      <c r="Z6" s="547">
        <f t="shared" si="1"/>
        <v>0.92892156862745101</v>
      </c>
      <c r="AA6" s="323"/>
      <c r="AB6" s="323"/>
      <c r="AC6" s="323">
        <f t="shared" si="8"/>
        <v>1904</v>
      </c>
      <c r="AD6" s="323">
        <f t="shared" si="9"/>
        <v>1.1244813278008301</v>
      </c>
      <c r="AE6" s="323">
        <f t="shared" si="10"/>
        <v>0.92426269559653318</v>
      </c>
      <c r="AF6" s="323">
        <f t="shared" si="11"/>
        <v>1.1468750000000003</v>
      </c>
      <c r="AG6" s="323">
        <f t="shared" si="12"/>
        <v>1.1783114992721979</v>
      </c>
      <c r="AH6" s="323">
        <f t="shared" si="13"/>
        <v>0.99064546304957923</v>
      </c>
      <c r="AI6" s="323">
        <f t="shared" si="14"/>
        <v>1.1422121896162529</v>
      </c>
      <c r="AJ6" s="287">
        <v>188.1</v>
      </c>
      <c r="AK6" s="290">
        <f t="shared" si="6"/>
        <v>728.20000000000016</v>
      </c>
      <c r="AL6" s="535">
        <f t="shared" si="7"/>
        <v>1904</v>
      </c>
      <c r="AM6" s="303">
        <v>35.5</v>
      </c>
      <c r="AN6" s="323"/>
      <c r="AO6" s="503"/>
      <c r="AP6" s="275"/>
      <c r="AQ6" s="277"/>
      <c r="AR6" s="277"/>
      <c r="AS6" s="277"/>
      <c r="AT6" s="290">
        <v>111.5</v>
      </c>
      <c r="AU6" s="290"/>
      <c r="AV6" s="277"/>
      <c r="KH6" s="233"/>
      <c r="KI6" s="7"/>
      <c r="KJ6" s="7"/>
      <c r="KK6" s="5"/>
      <c r="KL6" s="238"/>
      <c r="KM6" s="238"/>
      <c r="KN6" s="5"/>
      <c r="KO6" s="238"/>
      <c r="KP6" s="238"/>
      <c r="KQ6" s="232"/>
      <c r="KR6" s="232"/>
      <c r="KS6" s="37"/>
      <c r="KT6" s="35"/>
      <c r="KU6" s="35"/>
      <c r="KV6" s="238"/>
      <c r="KW6" s="36"/>
      <c r="KX6" s="36"/>
      <c r="KY6" s="238"/>
      <c r="KZ6" s="5"/>
      <c r="LA6" s="37"/>
      <c r="LB6" s="232"/>
      <c r="LC6" s="232"/>
      <c r="LD6" s="232"/>
      <c r="LE6" s="7"/>
      <c r="LF6" s="35"/>
      <c r="LG6" s="35"/>
      <c r="LH6" s="238"/>
      <c r="LI6" s="26"/>
      <c r="LJ6" s="26"/>
      <c r="LK6" s="238"/>
      <c r="LL6" s="26"/>
      <c r="LM6" s="26"/>
      <c r="LN6" s="211"/>
    </row>
    <row r="7" spans="1:326" ht="12.75" customHeight="1" x14ac:dyDescent="0.2">
      <c r="A7" s="280">
        <v>1905</v>
      </c>
      <c r="B7" s="281">
        <v>81.3</v>
      </c>
      <c r="C7" s="282">
        <v>1588.9</v>
      </c>
      <c r="D7" s="283">
        <v>73.400000000000006</v>
      </c>
      <c r="E7" s="284">
        <v>161.9</v>
      </c>
      <c r="F7" s="285">
        <v>105.9</v>
      </c>
      <c r="G7" s="286">
        <v>101.2</v>
      </c>
      <c r="H7" s="282">
        <v>169.3</v>
      </c>
      <c r="I7" s="277"/>
      <c r="J7" s="277"/>
      <c r="K7" s="277"/>
      <c r="L7" s="288">
        <v>37.9</v>
      </c>
      <c r="M7" s="323"/>
      <c r="N7" s="323"/>
      <c r="O7" s="323">
        <f t="shared" si="3"/>
        <v>1905</v>
      </c>
      <c r="P7" s="547">
        <f t="shared" si="4"/>
        <v>1.1562115621156213</v>
      </c>
      <c r="Q7" s="547">
        <f t="shared" si="1"/>
        <v>0.98923783749763983</v>
      </c>
      <c r="R7" s="547">
        <f t="shared" si="1"/>
        <v>0.9441416893732969</v>
      </c>
      <c r="S7" s="547">
        <f t="shared" si="1"/>
        <v>0.95243977764051868</v>
      </c>
      <c r="T7" s="547">
        <f t="shared" si="1"/>
        <v>0.9310670443814919</v>
      </c>
      <c r="U7" s="547">
        <f t="shared" si="1"/>
        <v>0.9476284584980238</v>
      </c>
      <c r="V7" s="547">
        <f t="shared" si="1"/>
        <v>0.92321323095097463</v>
      </c>
      <c r="W7" s="547">
        <f t="shared" si="1"/>
        <v>1</v>
      </c>
      <c r="X7" s="547">
        <f t="shared" si="1"/>
        <v>1</v>
      </c>
      <c r="Y7" s="547">
        <f t="shared" si="1"/>
        <v>1</v>
      </c>
      <c r="Z7" s="547">
        <f t="shared" si="1"/>
        <v>0.8812664907651715</v>
      </c>
      <c r="AA7" s="323"/>
      <c r="AB7" s="323"/>
      <c r="AC7" s="323">
        <f t="shared" si="8"/>
        <v>1905</v>
      </c>
      <c r="AD7" s="323">
        <f t="shared" si="9"/>
        <v>1.3001383125864456</v>
      </c>
      <c r="AE7" s="323">
        <f t="shared" si="10"/>
        <v>0.91431563027165386</v>
      </c>
      <c r="AF7" s="323">
        <f t="shared" si="11"/>
        <v>1.0828125000000002</v>
      </c>
      <c r="AG7" s="323">
        <f t="shared" si="12"/>
        <v>1.1222707423580784</v>
      </c>
      <c r="AH7" s="323">
        <f t="shared" si="13"/>
        <v>0.92235734331150621</v>
      </c>
      <c r="AI7" s="323">
        <f t="shared" si="14"/>
        <v>1.0823927765237022</v>
      </c>
      <c r="AJ7" s="287">
        <v>179.9</v>
      </c>
      <c r="AK7" s="290">
        <f t="shared" si="6"/>
        <v>716</v>
      </c>
      <c r="AL7" s="535">
        <f t="shared" si="7"/>
        <v>1905</v>
      </c>
      <c r="AM7" s="303">
        <v>33.299999999999997</v>
      </c>
      <c r="AN7" s="323"/>
      <c r="AO7" s="504"/>
      <c r="AP7" s="334"/>
      <c r="AQ7" s="277"/>
      <c r="AR7" s="277"/>
      <c r="AS7" s="277"/>
      <c r="AT7" s="290">
        <v>118.4</v>
      </c>
      <c r="AU7" s="290"/>
      <c r="AV7" s="277"/>
      <c r="KH7" s="233"/>
      <c r="KI7" s="7"/>
      <c r="KJ7" s="7"/>
      <c r="KK7" s="5"/>
      <c r="KL7" s="238"/>
      <c r="KM7" s="238"/>
      <c r="KN7" s="5"/>
      <c r="KO7" s="238"/>
      <c r="KP7" s="238"/>
      <c r="KQ7" s="233"/>
      <c r="KR7" s="9"/>
      <c r="KS7" s="37"/>
      <c r="KT7" s="5"/>
      <c r="KU7" s="238"/>
      <c r="KV7" s="238"/>
      <c r="KW7" s="5"/>
      <c r="KX7" s="238"/>
      <c r="KY7" s="238"/>
      <c r="KZ7" s="5"/>
      <c r="LA7" s="37"/>
      <c r="LB7" s="7"/>
      <c r="LC7" s="233"/>
      <c r="LD7" s="7"/>
      <c r="LE7" s="7"/>
      <c r="LF7" s="5"/>
      <c r="LG7" s="238"/>
      <c r="LH7" s="238"/>
      <c r="LI7" s="5"/>
      <c r="LJ7" s="238"/>
      <c r="LK7" s="238"/>
      <c r="LL7" s="5"/>
      <c r="LM7" s="238"/>
      <c r="LN7" s="22"/>
    </row>
    <row r="8" spans="1:326" ht="12.75" customHeight="1" x14ac:dyDescent="0.2">
      <c r="A8" s="280">
        <v>1906</v>
      </c>
      <c r="B8" s="281">
        <v>94</v>
      </c>
      <c r="C8" s="282">
        <v>1571.8</v>
      </c>
      <c r="D8" s="283">
        <v>69.3</v>
      </c>
      <c r="E8" s="284">
        <v>154.19999999999999</v>
      </c>
      <c r="F8" s="285">
        <v>98.6</v>
      </c>
      <c r="G8" s="286">
        <v>95.9</v>
      </c>
      <c r="H8" s="282">
        <v>156.30000000000001</v>
      </c>
      <c r="I8" s="277"/>
      <c r="J8" s="277"/>
      <c r="K8" s="277"/>
      <c r="L8" s="288">
        <v>33.4</v>
      </c>
      <c r="M8" s="323"/>
      <c r="N8" s="323"/>
      <c r="O8" s="323">
        <f t="shared" si="3"/>
        <v>1906</v>
      </c>
      <c r="P8" s="547">
        <f t="shared" si="4"/>
        <v>1.0010638297872341</v>
      </c>
      <c r="Q8" s="547">
        <f t="shared" si="1"/>
        <v>1.0131696144547653</v>
      </c>
      <c r="R8" s="547">
        <f t="shared" si="1"/>
        <v>1.0303030303030305</v>
      </c>
      <c r="S8" s="547">
        <f t="shared" si="1"/>
        <v>1.0804150453955901</v>
      </c>
      <c r="T8" s="547">
        <f t="shared" si="1"/>
        <v>1.0598377281947262</v>
      </c>
      <c r="U8" s="547">
        <f t="shared" si="1"/>
        <v>1.0521376433785192</v>
      </c>
      <c r="V8" s="547">
        <f t="shared" si="1"/>
        <v>1.1516314779270633</v>
      </c>
      <c r="W8" s="547">
        <f t="shared" si="1"/>
        <v>1</v>
      </c>
      <c r="X8" s="547">
        <f t="shared" si="1"/>
        <v>1</v>
      </c>
      <c r="Y8" s="547">
        <f t="shared" si="1"/>
        <v>1</v>
      </c>
      <c r="Z8" s="547">
        <f t="shared" si="1"/>
        <v>0.93113772455089827</v>
      </c>
      <c r="AA8" s="323"/>
      <c r="AB8" s="323"/>
      <c r="AC8" s="323">
        <f t="shared" si="8"/>
        <v>1906</v>
      </c>
      <c r="AD8" s="323">
        <f t="shared" si="9"/>
        <v>1.3015214384508993</v>
      </c>
      <c r="AE8" s="323">
        <f t="shared" si="10"/>
        <v>0.92635681461229724</v>
      </c>
      <c r="AF8" s="323">
        <f t="shared" si="11"/>
        <v>1.1156250000000003</v>
      </c>
      <c r="AG8" s="323">
        <f t="shared" si="12"/>
        <v>1.2125181950509458</v>
      </c>
      <c r="AH8" s="323">
        <f t="shared" si="13"/>
        <v>0.97754911131898992</v>
      </c>
      <c r="AI8" s="323">
        <f t="shared" si="14"/>
        <v>1.1388261851015804</v>
      </c>
      <c r="AJ8" s="287">
        <v>175.8</v>
      </c>
      <c r="AK8" s="290">
        <f t="shared" si="6"/>
        <v>727.7</v>
      </c>
      <c r="AL8" s="535">
        <f t="shared" si="7"/>
        <v>1906</v>
      </c>
      <c r="AM8" s="303">
        <v>35.1</v>
      </c>
      <c r="AN8" s="323"/>
      <c r="AO8" s="504"/>
      <c r="AP8" s="334"/>
      <c r="AQ8" s="277"/>
      <c r="AR8" s="277"/>
      <c r="AS8" s="277"/>
      <c r="AT8" s="290">
        <v>123.6</v>
      </c>
      <c r="AU8" s="290"/>
      <c r="AV8" s="277"/>
      <c r="KH8" s="233"/>
      <c r="KI8" s="7"/>
      <c r="KJ8" s="7"/>
      <c r="KK8" s="5"/>
      <c r="KL8" s="238"/>
      <c r="KM8" s="238"/>
      <c r="KN8" s="5"/>
      <c r="KO8" s="238"/>
      <c r="KP8" s="238"/>
      <c r="KQ8" s="233"/>
      <c r="KR8" s="9"/>
      <c r="KS8" s="232"/>
      <c r="KT8" s="5"/>
      <c r="KU8" s="238"/>
      <c r="KV8" s="238"/>
      <c r="KW8" s="5"/>
      <c r="KX8" s="238"/>
      <c r="KY8" s="238"/>
      <c r="KZ8" s="232"/>
      <c r="LA8" s="232"/>
      <c r="LB8" s="7"/>
      <c r="LC8" s="233"/>
      <c r="LD8" s="7"/>
      <c r="LE8" s="9"/>
      <c r="LF8" s="5"/>
      <c r="LG8" s="238"/>
      <c r="LH8" s="238"/>
      <c r="LI8" s="5"/>
      <c r="LJ8" s="238"/>
      <c r="LK8" s="238"/>
      <c r="LL8" s="5"/>
      <c r="LM8" s="238"/>
      <c r="LN8" s="22"/>
    </row>
    <row r="9" spans="1:326" ht="12.75" customHeight="1" x14ac:dyDescent="0.2">
      <c r="A9" s="280">
        <v>1907</v>
      </c>
      <c r="B9" s="281">
        <v>94.1</v>
      </c>
      <c r="C9" s="282">
        <v>1592.5</v>
      </c>
      <c r="D9" s="283">
        <v>71.400000000000006</v>
      </c>
      <c r="E9" s="284">
        <v>166.6</v>
      </c>
      <c r="F9" s="285">
        <v>104.5</v>
      </c>
      <c r="G9" s="286">
        <v>100.9</v>
      </c>
      <c r="H9" s="282">
        <v>180</v>
      </c>
      <c r="I9" s="277"/>
      <c r="J9" s="277"/>
      <c r="K9" s="277"/>
      <c r="L9" s="288">
        <v>31.1</v>
      </c>
      <c r="M9" s="323"/>
      <c r="N9" s="323"/>
      <c r="O9" s="323">
        <f t="shared" si="3"/>
        <v>1907</v>
      </c>
      <c r="P9" s="547">
        <f t="shared" si="4"/>
        <v>0.87247608926673748</v>
      </c>
      <c r="Q9" s="547">
        <f t="shared" si="1"/>
        <v>0.92194662480376766</v>
      </c>
      <c r="R9" s="547">
        <f t="shared" si="1"/>
        <v>1.0014005602240896</v>
      </c>
      <c r="S9" s="547">
        <f t="shared" si="1"/>
        <v>0.91236494597839135</v>
      </c>
      <c r="T9" s="547">
        <f t="shared" si="1"/>
        <v>0.91483253588516744</v>
      </c>
      <c r="U9" s="547">
        <f t="shared" si="1"/>
        <v>0.90188305252725465</v>
      </c>
      <c r="V9" s="547">
        <f t="shared" si="1"/>
        <v>0.83833333333333337</v>
      </c>
      <c r="W9" s="547">
        <f t="shared" si="1"/>
        <v>1</v>
      </c>
      <c r="X9" s="547">
        <f t="shared" si="1"/>
        <v>1</v>
      </c>
      <c r="Y9" s="547">
        <f t="shared" si="1"/>
        <v>1</v>
      </c>
      <c r="Z9" s="547">
        <f t="shared" si="1"/>
        <v>0.93890675241157551</v>
      </c>
      <c r="AA9" s="323"/>
      <c r="AB9" s="323"/>
      <c r="AC9" s="323">
        <f t="shared" si="8"/>
        <v>1907</v>
      </c>
      <c r="AD9" s="323">
        <f t="shared" si="9"/>
        <v>1.1355463347164594</v>
      </c>
      <c r="AE9" s="323">
        <f t="shared" si="10"/>
        <v>0.85405153859577698</v>
      </c>
      <c r="AF9" s="323">
        <f t="shared" si="11"/>
        <v>1.1171875000000002</v>
      </c>
      <c r="AG9" s="323">
        <f t="shared" si="12"/>
        <v>1.1062590975254727</v>
      </c>
      <c r="AH9" s="323">
        <f t="shared" si="13"/>
        <v>0.89429373246024335</v>
      </c>
      <c r="AI9" s="323">
        <f t="shared" si="14"/>
        <v>1.0270880361173818</v>
      </c>
      <c r="AJ9" s="287">
        <v>174.2</v>
      </c>
      <c r="AK9" s="290">
        <f t="shared" si="6"/>
        <v>700.79999999999984</v>
      </c>
      <c r="AL9" s="535">
        <f t="shared" si="7"/>
        <v>1907</v>
      </c>
      <c r="AM9" s="303">
        <v>36.299999999999997</v>
      </c>
      <c r="AN9" s="323"/>
      <c r="AO9" s="504"/>
      <c r="AP9" s="334"/>
      <c r="AQ9" s="277"/>
      <c r="AR9" s="277"/>
      <c r="AS9" s="277"/>
      <c r="AT9" s="290">
        <v>115</v>
      </c>
      <c r="AU9" s="290"/>
      <c r="AV9" s="277"/>
      <c r="KH9" s="233"/>
      <c r="KI9" s="7"/>
      <c r="KJ9" s="7"/>
      <c r="KK9" s="5"/>
      <c r="KL9" s="238"/>
      <c r="KM9" s="238"/>
      <c r="KN9" s="5"/>
      <c r="KO9" s="238"/>
      <c r="KP9" s="238"/>
      <c r="KQ9" s="233"/>
      <c r="KR9" s="9"/>
      <c r="KS9" s="7"/>
      <c r="KT9" s="5"/>
      <c r="KU9" s="238"/>
      <c r="KV9" s="238"/>
      <c r="KW9" s="5"/>
      <c r="KX9" s="238"/>
      <c r="KY9" s="238"/>
      <c r="KZ9" s="564"/>
      <c r="LA9" s="9"/>
      <c r="LB9" s="9"/>
      <c r="LC9" s="233"/>
      <c r="LD9" s="9"/>
      <c r="LE9" s="7"/>
      <c r="LF9" s="5"/>
      <c r="LG9" s="238"/>
      <c r="LH9" s="238"/>
      <c r="LI9" s="5"/>
      <c r="LJ9" s="238"/>
      <c r="LK9" s="238"/>
      <c r="LL9" s="5"/>
      <c r="LM9" s="238"/>
      <c r="LN9" s="22"/>
    </row>
    <row r="10" spans="1:326" ht="12.75" customHeight="1" x14ac:dyDescent="0.2">
      <c r="A10" s="280">
        <v>1908</v>
      </c>
      <c r="B10" s="281">
        <v>82.1</v>
      </c>
      <c r="C10" s="282">
        <v>1468.2</v>
      </c>
      <c r="D10" s="283">
        <v>71.5</v>
      </c>
      <c r="E10" s="284">
        <v>152</v>
      </c>
      <c r="F10" s="285">
        <v>95.6</v>
      </c>
      <c r="G10" s="286">
        <v>91</v>
      </c>
      <c r="H10" s="282">
        <v>150.9</v>
      </c>
      <c r="I10" s="277"/>
      <c r="J10" s="277"/>
      <c r="K10" s="277"/>
      <c r="L10" s="288">
        <v>29.2</v>
      </c>
      <c r="M10" s="323"/>
      <c r="N10" s="323"/>
      <c r="O10" s="323">
        <f t="shared" si="3"/>
        <v>1908</v>
      </c>
      <c r="P10" s="547">
        <f t="shared" si="4"/>
        <v>0.95858708891595623</v>
      </c>
      <c r="Q10" s="547">
        <f t="shared" si="1"/>
        <v>0.97037188393951779</v>
      </c>
      <c r="R10" s="547">
        <f t="shared" si="1"/>
        <v>1.034965034965035</v>
      </c>
      <c r="S10" s="547">
        <f t="shared" si="1"/>
        <v>1.006578947368421</v>
      </c>
      <c r="T10" s="547">
        <f t="shared" si="1"/>
        <v>0.9989539748953975</v>
      </c>
      <c r="U10" s="547">
        <f t="shared" si="1"/>
        <v>1.0164835164835164</v>
      </c>
      <c r="V10" s="547">
        <f t="shared" si="1"/>
        <v>0.98144466534128549</v>
      </c>
      <c r="W10" s="547">
        <f t="shared" si="1"/>
        <v>1</v>
      </c>
      <c r="X10" s="547">
        <f t="shared" si="1"/>
        <v>1</v>
      </c>
      <c r="Y10" s="547">
        <f t="shared" si="1"/>
        <v>1</v>
      </c>
      <c r="Z10" s="547">
        <f t="shared" si="1"/>
        <v>0.90068493150684936</v>
      </c>
      <c r="AA10" s="323"/>
      <c r="AB10" s="323"/>
      <c r="AC10" s="323">
        <f t="shared" si="8"/>
        <v>1908</v>
      </c>
      <c r="AD10" s="323">
        <f t="shared" si="9"/>
        <v>1.0885200553250349</v>
      </c>
      <c r="AE10" s="323">
        <f t="shared" si="10"/>
        <v>0.82874760048862794</v>
      </c>
      <c r="AF10" s="323">
        <f t="shared" si="11"/>
        <v>1.1562500000000002</v>
      </c>
      <c r="AG10" s="323">
        <f t="shared" si="12"/>
        <v>1.1135371179039297</v>
      </c>
      <c r="AH10" s="323">
        <f t="shared" si="13"/>
        <v>0.89335827876520124</v>
      </c>
      <c r="AI10" s="323">
        <f t="shared" si="14"/>
        <v>1.044018058690745</v>
      </c>
      <c r="AJ10" s="287">
        <v>162.1</v>
      </c>
      <c r="AK10" s="290">
        <f t="shared" si="6"/>
        <v>663</v>
      </c>
      <c r="AL10" s="535">
        <f t="shared" si="7"/>
        <v>1908</v>
      </c>
      <c r="AM10" s="303">
        <v>35.9</v>
      </c>
      <c r="AN10" s="323"/>
      <c r="AO10" s="504"/>
      <c r="AP10" s="334"/>
      <c r="AQ10" s="277"/>
      <c r="AR10" s="277"/>
      <c r="AS10" s="277"/>
      <c r="AT10" s="290">
        <v>112.5</v>
      </c>
      <c r="AU10" s="290"/>
      <c r="AV10" s="277"/>
      <c r="KH10" s="233"/>
      <c r="KI10" s="7"/>
      <c r="KJ10" s="7"/>
      <c r="KK10" s="5"/>
      <c r="KL10" s="238"/>
      <c r="KM10" s="238"/>
      <c r="KN10" s="5"/>
      <c r="KO10" s="238"/>
      <c r="KP10" s="238"/>
      <c r="KQ10" s="233"/>
      <c r="KR10" s="9"/>
      <c r="KS10" s="7"/>
      <c r="KT10" s="5"/>
      <c r="KU10" s="238"/>
      <c r="KV10" s="238"/>
      <c r="KW10" s="5"/>
      <c r="KX10" s="238"/>
      <c r="KY10" s="238"/>
      <c r="KZ10" s="564"/>
      <c r="LA10" s="9"/>
      <c r="LB10" s="7"/>
      <c r="LC10" s="233"/>
      <c r="LD10" s="7"/>
      <c r="LE10" s="7"/>
      <c r="LF10" s="6"/>
      <c r="LG10" s="238"/>
      <c r="LH10" s="238"/>
      <c r="LI10" s="6"/>
      <c r="LJ10" s="238"/>
      <c r="LK10" s="238"/>
      <c r="LL10" s="6"/>
      <c r="LM10" s="238"/>
      <c r="LN10" s="22"/>
    </row>
    <row r="11" spans="1:326" ht="12.75" customHeight="1" x14ac:dyDescent="0.2">
      <c r="A11" s="280">
        <v>1909</v>
      </c>
      <c r="B11" s="281">
        <v>78.7</v>
      </c>
      <c r="C11" s="269">
        <v>1424.7</v>
      </c>
      <c r="D11" s="283">
        <v>74</v>
      </c>
      <c r="E11" s="284">
        <v>153</v>
      </c>
      <c r="F11" s="285">
        <v>95.5</v>
      </c>
      <c r="G11" s="286">
        <v>92.5</v>
      </c>
      <c r="H11" s="282">
        <v>148.1</v>
      </c>
      <c r="I11" s="277"/>
      <c r="J11" s="277"/>
      <c r="K11" s="277"/>
      <c r="L11" s="288">
        <v>26.3</v>
      </c>
      <c r="M11" s="323"/>
      <c r="N11" s="323"/>
      <c r="O11" s="323">
        <f t="shared" si="3"/>
        <v>1909</v>
      </c>
      <c r="P11" s="547">
        <f t="shared" si="4"/>
        <v>1.0508259212198221</v>
      </c>
      <c r="Q11" s="547">
        <f t="shared" si="1"/>
        <v>1.0303923633045553</v>
      </c>
      <c r="R11" s="547">
        <f t="shared" si="1"/>
        <v>1.0297297297297299</v>
      </c>
      <c r="S11" s="547">
        <f t="shared" si="1"/>
        <v>1.0385620915032681</v>
      </c>
      <c r="T11" s="547">
        <f t="shared" si="1"/>
        <v>1.0031413612565445</v>
      </c>
      <c r="U11" s="547">
        <f t="shared" si="1"/>
        <v>1.0248648648648648</v>
      </c>
      <c r="V11" s="547">
        <f t="shared" si="1"/>
        <v>1.0526671168129642</v>
      </c>
      <c r="W11" s="547">
        <f t="shared" si="1"/>
        <v>1</v>
      </c>
      <c r="X11" s="547">
        <f t="shared" si="1"/>
        <v>1</v>
      </c>
      <c r="Y11" s="547">
        <f t="shared" si="1"/>
        <v>1</v>
      </c>
      <c r="Z11" s="547">
        <f t="shared" si="1"/>
        <v>0.96958174904942962</v>
      </c>
      <c r="AA11" s="323"/>
      <c r="AB11" s="323"/>
      <c r="AC11" s="323">
        <f t="shared" si="8"/>
        <v>1909</v>
      </c>
      <c r="AD11" s="323">
        <f t="shared" si="9"/>
        <v>1.1438450899031816</v>
      </c>
      <c r="AE11" s="323">
        <f t="shared" si="10"/>
        <v>0.85393519865045675</v>
      </c>
      <c r="AF11" s="323">
        <f t="shared" si="11"/>
        <v>1.1906250000000005</v>
      </c>
      <c r="AG11" s="323">
        <f t="shared" si="12"/>
        <v>1.1564774381368264</v>
      </c>
      <c r="AH11" s="323">
        <f t="shared" si="13"/>
        <v>0.89616463985032757</v>
      </c>
      <c r="AI11" s="323">
        <f t="shared" si="14"/>
        <v>1.0699774266365689</v>
      </c>
      <c r="AJ11" s="287">
        <v>156.30000000000001</v>
      </c>
      <c r="AK11" s="290">
        <f t="shared" si="6"/>
        <v>626.60000000000014</v>
      </c>
      <c r="AL11" s="535">
        <f t="shared" si="7"/>
        <v>1909</v>
      </c>
      <c r="AM11" s="303">
        <v>36.5</v>
      </c>
      <c r="AN11" s="323"/>
      <c r="AO11" s="504"/>
      <c r="AP11" s="334"/>
      <c r="AQ11" s="277"/>
      <c r="AR11" s="277"/>
      <c r="AS11" s="277"/>
      <c r="AT11" s="290">
        <v>101.8</v>
      </c>
      <c r="AU11" s="290"/>
      <c r="AV11" s="277"/>
      <c r="KH11" s="233"/>
      <c r="KI11" s="7"/>
      <c r="KJ11" s="7"/>
      <c r="KK11" s="5"/>
      <c r="KL11" s="238"/>
      <c r="KM11" s="238"/>
      <c r="KN11" s="5"/>
      <c r="KO11" s="238"/>
      <c r="KP11" s="238"/>
      <c r="KQ11" s="233"/>
      <c r="KR11" s="9"/>
      <c r="KS11" s="9"/>
      <c r="KT11" s="5"/>
      <c r="KU11" s="238"/>
      <c r="KV11" s="238"/>
      <c r="KW11" s="5"/>
      <c r="KX11" s="238"/>
      <c r="KY11" s="238"/>
      <c r="KZ11" s="564"/>
      <c r="LA11" s="9"/>
      <c r="LB11" s="7"/>
      <c r="LC11" s="233"/>
      <c r="LD11" s="7"/>
      <c r="LE11" s="7"/>
      <c r="LF11" s="5"/>
      <c r="LG11" s="238"/>
      <c r="LH11" s="238"/>
      <c r="LI11" s="5"/>
      <c r="LJ11" s="238"/>
      <c r="LK11" s="238"/>
      <c r="LL11" s="5"/>
      <c r="LM11" s="238"/>
      <c r="LN11" s="22"/>
    </row>
    <row r="12" spans="1:326" ht="12.75" customHeight="1" x14ac:dyDescent="0.2">
      <c r="A12" s="280">
        <v>1910</v>
      </c>
      <c r="B12" s="281">
        <v>82.7</v>
      </c>
      <c r="C12" s="269">
        <v>1468</v>
      </c>
      <c r="D12" s="283">
        <v>76.2</v>
      </c>
      <c r="E12" s="284">
        <v>158.9</v>
      </c>
      <c r="F12" s="285">
        <v>95.8</v>
      </c>
      <c r="G12" s="286">
        <v>94.8</v>
      </c>
      <c r="H12" s="282">
        <v>155.9</v>
      </c>
      <c r="I12" s="277"/>
      <c r="J12" s="277"/>
      <c r="K12" s="277"/>
      <c r="L12" s="288">
        <v>25.5</v>
      </c>
      <c r="M12" s="323"/>
      <c r="N12" s="323"/>
      <c r="O12" s="323">
        <f t="shared" si="3"/>
        <v>1910</v>
      </c>
      <c r="P12" s="547">
        <f t="shared" si="4"/>
        <v>0.9951632406287787</v>
      </c>
      <c r="Q12" s="547">
        <f t="shared" si="1"/>
        <v>0.94720708446866486</v>
      </c>
      <c r="R12" s="547">
        <f t="shared" si="1"/>
        <v>0.97375328083989499</v>
      </c>
      <c r="S12" s="547">
        <f t="shared" si="1"/>
        <v>0.98426683448709884</v>
      </c>
      <c r="T12" s="547">
        <f t="shared" si="1"/>
        <v>0.95824634655532359</v>
      </c>
      <c r="U12" s="547">
        <f t="shared" si="1"/>
        <v>0.99367088607594944</v>
      </c>
      <c r="V12" s="547">
        <f t="shared" si="1"/>
        <v>0.93264913406029504</v>
      </c>
      <c r="W12" s="547">
        <f t="shared" si="1"/>
        <v>1</v>
      </c>
      <c r="X12" s="547">
        <f t="shared" si="1"/>
        <v>1</v>
      </c>
      <c r="Y12" s="547">
        <f t="shared" si="1"/>
        <v>1</v>
      </c>
      <c r="Z12" s="547">
        <f t="shared" si="1"/>
        <v>0.9372549019607842</v>
      </c>
      <c r="AA12" s="323"/>
      <c r="AB12" s="323"/>
      <c r="AC12" s="323">
        <f t="shared" si="8"/>
        <v>1910</v>
      </c>
      <c r="AD12" s="323">
        <f t="shared" si="9"/>
        <v>1.1383125864453669</v>
      </c>
      <c r="AE12" s="323">
        <f t="shared" si="10"/>
        <v>0.8088534698388693</v>
      </c>
      <c r="AF12" s="323">
        <f t="shared" si="11"/>
        <v>1.1593750000000005</v>
      </c>
      <c r="AG12" s="323">
        <f t="shared" si="12"/>
        <v>1.1382823871906838</v>
      </c>
      <c r="AH12" s="323">
        <f t="shared" si="13"/>
        <v>0.85874649204864373</v>
      </c>
      <c r="AI12" s="323">
        <f t="shared" si="14"/>
        <v>1.0632054176072236</v>
      </c>
      <c r="AJ12" s="287">
        <v>153.80000000000001</v>
      </c>
      <c r="AK12" s="290">
        <f t="shared" si="6"/>
        <v>649.9</v>
      </c>
      <c r="AL12" s="535">
        <f t="shared" si="7"/>
        <v>1910</v>
      </c>
      <c r="AM12" s="303">
        <v>37.700000000000003</v>
      </c>
      <c r="AN12" s="323"/>
      <c r="AO12" s="504"/>
      <c r="AP12" s="334"/>
      <c r="AQ12" s="277"/>
      <c r="AR12" s="277"/>
      <c r="AS12" s="277"/>
      <c r="AT12" s="290">
        <v>115.4</v>
      </c>
      <c r="AU12" s="290"/>
      <c r="AV12" s="277"/>
      <c r="KH12" s="233"/>
      <c r="KI12" s="7"/>
      <c r="KJ12" s="7"/>
      <c r="KK12" s="5"/>
      <c r="KL12" s="238"/>
      <c r="KM12" s="238"/>
      <c r="KN12" s="5"/>
      <c r="KO12" s="238"/>
      <c r="KP12" s="238"/>
      <c r="KQ12" s="233"/>
      <c r="KR12" s="9"/>
      <c r="KS12" s="7"/>
      <c r="KT12" s="5"/>
      <c r="KU12" s="238"/>
      <c r="KV12" s="238"/>
      <c r="KW12" s="5"/>
      <c r="KX12" s="238"/>
      <c r="KY12" s="238"/>
      <c r="KZ12" s="564"/>
      <c r="LA12" s="9"/>
      <c r="LB12" s="7"/>
      <c r="LC12" s="233"/>
      <c r="LD12" s="7"/>
      <c r="LE12" s="7"/>
      <c r="LF12" s="5"/>
      <c r="LG12" s="238"/>
      <c r="LH12" s="238"/>
      <c r="LI12" s="5"/>
      <c r="LJ12" s="238"/>
      <c r="LK12" s="238"/>
      <c r="LL12" s="5"/>
      <c r="LM12" s="238"/>
      <c r="LN12" s="22"/>
    </row>
    <row r="13" spans="1:326" ht="12.75" customHeight="1" x14ac:dyDescent="0.2">
      <c r="A13" s="280">
        <v>1911</v>
      </c>
      <c r="B13" s="281">
        <v>82.3</v>
      </c>
      <c r="C13" s="269">
        <v>1390.5</v>
      </c>
      <c r="D13" s="283">
        <v>74.2</v>
      </c>
      <c r="E13" s="284">
        <v>156.4</v>
      </c>
      <c r="F13" s="285">
        <v>91.8</v>
      </c>
      <c r="G13" s="286">
        <v>94.2</v>
      </c>
      <c r="H13" s="282">
        <v>145.4</v>
      </c>
      <c r="I13" s="277"/>
      <c r="J13" s="277"/>
      <c r="K13" s="277"/>
      <c r="L13" s="288">
        <v>23.9</v>
      </c>
      <c r="M13" s="323"/>
      <c r="N13" s="323"/>
      <c r="O13" s="323">
        <f t="shared" si="3"/>
        <v>1911</v>
      </c>
      <c r="P13" s="547">
        <f t="shared" si="4"/>
        <v>0.95990279465370598</v>
      </c>
      <c r="Q13" s="547">
        <f t="shared" si="1"/>
        <v>0.97784969435454872</v>
      </c>
      <c r="R13" s="547">
        <f t="shared" si="1"/>
        <v>1.0377358490566038</v>
      </c>
      <c r="S13" s="547">
        <f t="shared" si="1"/>
        <v>1.0147058823529411</v>
      </c>
      <c r="T13" s="547">
        <f t="shared" si="1"/>
        <v>1.0010893246187365</v>
      </c>
      <c r="U13" s="547">
        <f t="shared" si="1"/>
        <v>1.0583864118895967</v>
      </c>
      <c r="V13" s="547">
        <f t="shared" si="1"/>
        <v>0.95185694635488305</v>
      </c>
      <c r="W13" s="547">
        <f t="shared" si="1"/>
        <v>1</v>
      </c>
      <c r="X13" s="547">
        <f t="shared" si="1"/>
        <v>1</v>
      </c>
      <c r="Y13" s="547">
        <f t="shared" si="1"/>
        <v>1</v>
      </c>
      <c r="Z13" s="547">
        <f t="shared" si="1"/>
        <v>1.00418410041841</v>
      </c>
      <c r="AA13" s="323"/>
      <c r="AB13" s="323"/>
      <c r="AC13" s="323">
        <f t="shared" si="8"/>
        <v>1911</v>
      </c>
      <c r="AD13" s="323">
        <f t="shared" si="9"/>
        <v>1.0926694329183959</v>
      </c>
      <c r="AE13" s="323">
        <f t="shared" si="10"/>
        <v>0.79093711825955448</v>
      </c>
      <c r="AF13" s="323">
        <f t="shared" si="11"/>
        <v>1.2031250000000004</v>
      </c>
      <c r="AG13" s="323">
        <f t="shared" si="12"/>
        <v>1.1550218340611349</v>
      </c>
      <c r="AH13" s="323">
        <f t="shared" si="13"/>
        <v>0.85968194574368584</v>
      </c>
      <c r="AI13" s="323">
        <f t="shared" si="14"/>
        <v>1.1252821670428896</v>
      </c>
      <c r="AJ13" s="287">
        <v>155.1</v>
      </c>
      <c r="AK13" s="290">
        <f t="shared" si="6"/>
        <v>591.1</v>
      </c>
      <c r="AL13" s="535">
        <f t="shared" si="7"/>
        <v>1911</v>
      </c>
      <c r="AM13" s="303">
        <v>39.799999999999997</v>
      </c>
      <c r="AN13" s="323"/>
      <c r="AO13" s="504"/>
      <c r="AP13" s="334"/>
      <c r="AQ13" s="277"/>
      <c r="AR13" s="277"/>
      <c r="AS13" s="277"/>
      <c r="AT13" s="290">
        <v>86.8</v>
      </c>
      <c r="AU13" s="290"/>
      <c r="AV13" s="277"/>
      <c r="KH13" s="233"/>
      <c r="KI13" s="262"/>
      <c r="KJ13" s="7"/>
      <c r="KK13" s="234"/>
      <c r="KL13" s="238"/>
      <c r="KM13" s="238"/>
      <c r="KN13" s="5"/>
      <c r="KO13" s="238"/>
      <c r="KP13" s="238"/>
      <c r="KQ13" s="233"/>
      <c r="KR13" s="9"/>
      <c r="KS13" s="7"/>
      <c r="KT13" s="5"/>
      <c r="KU13" s="238"/>
      <c r="KV13" s="238"/>
      <c r="KW13" s="5"/>
      <c r="KX13" s="238"/>
      <c r="KY13" s="238"/>
      <c r="KZ13" s="564"/>
      <c r="LA13" s="9"/>
      <c r="LB13" s="7"/>
      <c r="LC13" s="233"/>
      <c r="LD13" s="7"/>
      <c r="LE13" s="7"/>
      <c r="LF13" s="5"/>
      <c r="LG13" s="238"/>
      <c r="LH13" s="238"/>
      <c r="LI13" s="5"/>
      <c r="LJ13" s="238"/>
      <c r="LK13" s="238"/>
      <c r="LL13" s="5"/>
      <c r="LM13" s="238"/>
      <c r="LN13" s="22"/>
    </row>
    <row r="14" spans="1:326" ht="12.75" customHeight="1" x14ac:dyDescent="0.2">
      <c r="A14" s="280">
        <v>1912</v>
      </c>
      <c r="B14" s="526">
        <v>79</v>
      </c>
      <c r="C14" s="527">
        <v>1359.7</v>
      </c>
      <c r="D14" s="528">
        <v>77</v>
      </c>
      <c r="E14" s="529">
        <v>158.69999999999999</v>
      </c>
      <c r="F14" s="530">
        <v>91.9</v>
      </c>
      <c r="G14" s="531">
        <v>99.7</v>
      </c>
      <c r="H14" s="527">
        <v>138.4</v>
      </c>
      <c r="I14" s="277"/>
      <c r="J14" s="277"/>
      <c r="K14" s="277"/>
      <c r="L14" s="288">
        <v>24</v>
      </c>
      <c r="M14" s="547"/>
      <c r="N14" s="547"/>
      <c r="O14" s="323">
        <f t="shared" si="3"/>
        <v>1912</v>
      </c>
      <c r="P14" s="547">
        <f t="shared" si="4"/>
        <v>1.0240506329113925</v>
      </c>
      <c r="Q14" s="547">
        <f t="shared" si="1"/>
        <v>1.0153710377289107</v>
      </c>
      <c r="R14" s="547">
        <f t="shared" si="1"/>
        <v>1.0194805194805194</v>
      </c>
      <c r="S14" s="547">
        <f t="shared" si="1"/>
        <v>0.97416509136735985</v>
      </c>
      <c r="T14" s="547">
        <f t="shared" si="1"/>
        <v>0.99129488574537528</v>
      </c>
      <c r="U14" s="547">
        <f t="shared" si="1"/>
        <v>1</v>
      </c>
      <c r="V14" s="547">
        <f t="shared" si="1"/>
        <v>1.0173410404624277</v>
      </c>
      <c r="W14" s="547">
        <f t="shared" si="1"/>
        <v>1</v>
      </c>
      <c r="X14" s="547">
        <f t="shared" si="1"/>
        <v>1</v>
      </c>
      <c r="Y14" s="547">
        <f t="shared" si="1"/>
        <v>1</v>
      </c>
      <c r="Z14" s="547">
        <f t="shared" si="1"/>
        <v>0.9291666666666667</v>
      </c>
      <c r="AA14" s="547"/>
      <c r="AB14" s="547"/>
      <c r="AC14" s="323">
        <f t="shared" si="8"/>
        <v>1912</v>
      </c>
      <c r="AD14" s="323">
        <f t="shared" si="9"/>
        <v>1.1189488243430157</v>
      </c>
      <c r="AE14" s="323">
        <f t="shared" si="10"/>
        <v>0.80309464254551799</v>
      </c>
      <c r="AF14" s="323">
        <f t="shared" si="11"/>
        <v>1.2265625000000004</v>
      </c>
      <c r="AG14" s="323">
        <f t="shared" si="12"/>
        <v>1.1251819505094611</v>
      </c>
      <c r="AH14" s="323">
        <f t="shared" si="13"/>
        <v>0.85219831618334896</v>
      </c>
      <c r="AI14" s="323">
        <f t="shared" si="14"/>
        <v>1.1252821670428896</v>
      </c>
      <c r="AJ14" s="532">
        <v>145.4</v>
      </c>
      <c r="AK14" s="533">
        <f t="shared" si="6"/>
        <v>569.59999999999991</v>
      </c>
      <c r="AL14" s="535">
        <f t="shared" si="7"/>
        <v>1912</v>
      </c>
      <c r="AM14" s="303">
        <v>41.6</v>
      </c>
      <c r="AN14" s="323"/>
      <c r="AO14" s="504"/>
      <c r="AP14" s="334"/>
      <c r="AQ14" s="277"/>
      <c r="AR14" s="277"/>
      <c r="AS14" s="277"/>
      <c r="AT14" s="290">
        <v>79.599999999999994</v>
      </c>
      <c r="AU14" s="290"/>
      <c r="AV14" s="277"/>
      <c r="KH14" s="235"/>
      <c r="KI14" s="236"/>
      <c r="KJ14" s="262"/>
      <c r="KK14" s="217"/>
      <c r="KL14" s="217"/>
      <c r="KM14" s="238"/>
      <c r="KN14" s="263"/>
      <c r="KO14" s="263"/>
      <c r="KP14" s="238"/>
      <c r="KQ14" s="233"/>
      <c r="KR14" s="9"/>
      <c r="KS14" s="7"/>
      <c r="KT14" s="5"/>
      <c r="KU14" s="238"/>
      <c r="KV14" s="238"/>
      <c r="KW14" s="5"/>
      <c r="KX14" s="238"/>
      <c r="KY14" s="238"/>
      <c r="KZ14" s="564"/>
      <c r="LA14" s="9"/>
      <c r="LB14" s="7"/>
      <c r="LC14" s="233"/>
      <c r="LD14" s="7"/>
      <c r="LE14" s="7"/>
      <c r="LF14" s="5"/>
      <c r="LG14" s="238"/>
      <c r="LH14" s="238"/>
      <c r="LI14" s="5"/>
      <c r="LJ14" s="238"/>
      <c r="LK14" s="238"/>
      <c r="LL14" s="5"/>
      <c r="LM14" s="238"/>
      <c r="LN14" s="22"/>
    </row>
    <row r="15" spans="1:326" ht="12.75" customHeight="1" x14ac:dyDescent="0.2">
      <c r="A15" s="280">
        <v>1913</v>
      </c>
      <c r="B15" s="281">
        <v>80.900000000000006</v>
      </c>
      <c r="C15" s="282">
        <v>1380.6</v>
      </c>
      <c r="D15" s="283">
        <v>78.5</v>
      </c>
      <c r="E15" s="284">
        <v>154.6</v>
      </c>
      <c r="F15" s="307">
        <v>91.1</v>
      </c>
      <c r="G15" s="286">
        <v>99.7</v>
      </c>
      <c r="H15" s="282">
        <v>140.80000000000001</v>
      </c>
      <c r="I15" s="277"/>
      <c r="J15" s="277"/>
      <c r="K15" s="277"/>
      <c r="L15" s="288">
        <v>22.3</v>
      </c>
      <c r="M15" s="323"/>
      <c r="N15" s="323"/>
      <c r="O15" s="323">
        <f t="shared" si="3"/>
        <v>1913</v>
      </c>
      <c r="P15" s="547">
        <f t="shared" si="4"/>
        <v>0.90852904820766367</v>
      </c>
      <c r="Q15" s="547">
        <f t="shared" si="1"/>
        <v>0.96349413298565856</v>
      </c>
      <c r="R15" s="547">
        <f t="shared" si="1"/>
        <v>1.0025477707006369</v>
      </c>
      <c r="S15" s="547">
        <f t="shared" si="1"/>
        <v>1.0232858990944371</v>
      </c>
      <c r="T15" s="547">
        <f t="shared" si="1"/>
        <v>1.0274423710208562</v>
      </c>
      <c r="U15" s="547">
        <f t="shared" si="1"/>
        <v>0.99498495486459382</v>
      </c>
      <c r="V15" s="547">
        <f t="shared" si="1"/>
        <v>0.94034090909090906</v>
      </c>
      <c r="W15" s="547">
        <f t="shared" si="1"/>
        <v>1</v>
      </c>
      <c r="X15" s="547">
        <f t="shared" si="1"/>
        <v>1</v>
      </c>
      <c r="Y15" s="547">
        <f t="shared" si="1"/>
        <v>1</v>
      </c>
      <c r="Z15" s="547">
        <f t="shared" si="1"/>
        <v>0.90134529147982068</v>
      </c>
      <c r="AA15" s="323"/>
      <c r="AB15" s="323"/>
      <c r="AC15" s="323">
        <f t="shared" si="8"/>
        <v>1913</v>
      </c>
      <c r="AD15" s="323">
        <f t="shared" si="9"/>
        <v>1.0165975103734444</v>
      </c>
      <c r="AE15" s="323">
        <f t="shared" si="10"/>
        <v>0.77377697632482123</v>
      </c>
      <c r="AF15" s="323">
        <f t="shared" si="11"/>
        <v>1.2296875000000005</v>
      </c>
      <c r="AG15" s="323">
        <f t="shared" si="12"/>
        <v>1.1513828238719064</v>
      </c>
      <c r="AH15" s="323">
        <f t="shared" si="13"/>
        <v>0.87558465855940137</v>
      </c>
      <c r="AI15" s="323">
        <f t="shared" si="14"/>
        <v>1.1196388261851018</v>
      </c>
      <c r="AJ15" s="287">
        <v>143.5</v>
      </c>
      <c r="AK15" s="290">
        <f t="shared" si="6"/>
        <v>591.49999999999989</v>
      </c>
      <c r="AL15" s="535">
        <f t="shared" si="7"/>
        <v>1913</v>
      </c>
      <c r="AM15" s="303">
        <v>43.2</v>
      </c>
      <c r="AN15" s="323"/>
      <c r="AO15" s="504"/>
      <c r="AP15" s="334"/>
      <c r="AQ15" s="277"/>
      <c r="AR15" s="277"/>
      <c r="AS15" s="277"/>
      <c r="AT15" s="290">
        <v>86.7</v>
      </c>
      <c r="AU15" s="290"/>
      <c r="AV15" s="277"/>
      <c r="KH15" s="264"/>
      <c r="KI15" s="264"/>
      <c r="KJ15" s="236"/>
      <c r="KK15" s="6"/>
      <c r="KL15" s="6"/>
      <c r="KM15" s="217"/>
      <c r="KN15" s="6"/>
      <c r="KO15" s="6"/>
      <c r="KP15" s="263"/>
      <c r="KQ15" s="233"/>
      <c r="KR15" s="9"/>
      <c r="KS15" s="7"/>
      <c r="KT15" s="5"/>
      <c r="KU15" s="238"/>
      <c r="KV15" s="238"/>
      <c r="KW15" s="5"/>
      <c r="KX15" s="238"/>
      <c r="KY15" s="238"/>
      <c r="KZ15" s="564"/>
      <c r="LA15" s="9"/>
      <c r="LB15" s="7"/>
      <c r="LC15" s="233"/>
      <c r="LD15" s="7"/>
      <c r="LE15" s="7"/>
      <c r="LF15" s="5"/>
      <c r="LG15" s="238"/>
      <c r="LH15" s="238"/>
      <c r="LI15" s="5"/>
      <c r="LJ15" s="238"/>
      <c r="LK15" s="238"/>
      <c r="LL15" s="5"/>
      <c r="LM15" s="238"/>
      <c r="LN15" s="22"/>
    </row>
    <row r="16" spans="1:326" ht="12.75" customHeight="1" x14ac:dyDescent="0.2">
      <c r="A16" s="280">
        <v>1914</v>
      </c>
      <c r="B16" s="281">
        <v>73.5</v>
      </c>
      <c r="C16" s="282">
        <v>1330.2</v>
      </c>
      <c r="D16" s="283">
        <v>78.7</v>
      </c>
      <c r="E16" s="284">
        <v>158.19999999999999</v>
      </c>
      <c r="F16" s="307">
        <v>93.6</v>
      </c>
      <c r="G16" s="286">
        <v>99.2</v>
      </c>
      <c r="H16" s="282">
        <v>132.4</v>
      </c>
      <c r="I16" s="277"/>
      <c r="J16" s="277"/>
      <c r="K16" s="277"/>
      <c r="L16" s="288">
        <v>20.100000000000001</v>
      </c>
      <c r="M16" s="323"/>
      <c r="N16" s="323"/>
      <c r="O16" s="323">
        <f t="shared" si="3"/>
        <v>1914</v>
      </c>
      <c r="P16" s="547">
        <f t="shared" si="4"/>
        <v>0.9346938775510204</v>
      </c>
      <c r="Q16" s="547">
        <f t="shared" si="1"/>
        <v>0.99052774018944512</v>
      </c>
      <c r="R16" s="547">
        <f t="shared" si="1"/>
        <v>1.0254129606099112</v>
      </c>
      <c r="S16" s="547">
        <f t="shared" si="1"/>
        <v>1.036030341340076</v>
      </c>
      <c r="T16" s="547">
        <f t="shared" si="1"/>
        <v>1.0096153846153846</v>
      </c>
      <c r="U16" s="547">
        <f t="shared" si="1"/>
        <v>1.0231854838709677</v>
      </c>
      <c r="V16" s="547">
        <f t="shared" si="1"/>
        <v>1.101963746223565</v>
      </c>
      <c r="W16" s="547">
        <f t="shared" si="1"/>
        <v>1</v>
      </c>
      <c r="X16" s="547">
        <f t="shared" si="1"/>
        <v>1</v>
      </c>
      <c r="Y16" s="547">
        <f t="shared" si="1"/>
        <v>1</v>
      </c>
      <c r="Z16" s="547">
        <f t="shared" si="1"/>
        <v>0.93034825870646753</v>
      </c>
      <c r="AA16" s="323"/>
      <c r="AB16" s="323"/>
      <c r="AC16" s="323">
        <f t="shared" si="8"/>
        <v>1914</v>
      </c>
      <c r="AD16" s="323">
        <f t="shared" si="9"/>
        <v>0.95020746887966845</v>
      </c>
      <c r="AE16" s="323">
        <f t="shared" si="10"/>
        <v>0.76644755976964696</v>
      </c>
      <c r="AF16" s="323">
        <f t="shared" si="11"/>
        <v>1.2609375000000007</v>
      </c>
      <c r="AG16" s="323">
        <f t="shared" si="12"/>
        <v>1.1928675400291118</v>
      </c>
      <c r="AH16" s="323">
        <f t="shared" si="13"/>
        <v>0.88400374181478025</v>
      </c>
      <c r="AI16" s="323">
        <f t="shared" si="14"/>
        <v>1.1455981941309257</v>
      </c>
      <c r="AJ16" s="287">
        <v>141.69999999999999</v>
      </c>
      <c r="AK16" s="290">
        <f t="shared" si="6"/>
        <v>552.89999999999986</v>
      </c>
      <c r="AL16" s="535">
        <f t="shared" si="7"/>
        <v>1914</v>
      </c>
      <c r="AM16" s="303">
        <v>42.8</v>
      </c>
      <c r="AN16" s="323"/>
      <c r="AO16" s="504"/>
      <c r="AP16" s="334"/>
      <c r="AQ16" s="277"/>
      <c r="AR16" s="277"/>
      <c r="AS16" s="277"/>
      <c r="AT16" s="290">
        <v>75.099999999999994</v>
      </c>
      <c r="AU16" s="290"/>
      <c r="AV16" s="277"/>
      <c r="KH16" s="6"/>
      <c r="KI16" s="6"/>
      <c r="KJ16" s="264"/>
      <c r="KK16" s="6"/>
      <c r="KM16" s="6"/>
      <c r="KP16" s="6"/>
      <c r="KQ16" s="233"/>
      <c r="KR16" s="9"/>
      <c r="KS16" s="7"/>
      <c r="KT16" s="5"/>
      <c r="KU16" s="238"/>
      <c r="KV16" s="238"/>
      <c r="KW16" s="5"/>
      <c r="KX16" s="238"/>
      <c r="KY16" s="238"/>
      <c r="KZ16" s="564"/>
      <c r="LA16" s="9"/>
      <c r="LB16" s="7"/>
      <c r="LC16" s="233"/>
      <c r="LD16" s="7"/>
      <c r="LE16" s="7"/>
      <c r="LF16" s="6"/>
      <c r="LG16" s="238"/>
      <c r="LH16" s="238"/>
      <c r="LI16" s="6"/>
      <c r="LJ16" s="238"/>
      <c r="LK16" s="238"/>
      <c r="LL16" s="8"/>
      <c r="LM16" s="238"/>
      <c r="LN16" s="22"/>
    </row>
    <row r="17" spans="1:334" ht="12.75" customHeight="1" x14ac:dyDescent="0.2">
      <c r="A17" s="280">
        <v>1915</v>
      </c>
      <c r="B17" s="281">
        <v>68.7</v>
      </c>
      <c r="C17" s="282">
        <v>1317.6</v>
      </c>
      <c r="D17" s="283">
        <v>80.7</v>
      </c>
      <c r="E17" s="284">
        <v>163.9</v>
      </c>
      <c r="F17" s="307">
        <v>94.5</v>
      </c>
      <c r="G17" s="286">
        <v>101.5</v>
      </c>
      <c r="H17" s="282">
        <v>145.9</v>
      </c>
      <c r="I17" s="277"/>
      <c r="J17" s="277"/>
      <c r="K17" s="277"/>
      <c r="L17" s="288">
        <v>18.7</v>
      </c>
      <c r="M17" s="323"/>
      <c r="N17" s="323"/>
      <c r="O17" s="323">
        <f t="shared" si="3"/>
        <v>1915</v>
      </c>
      <c r="P17" s="547">
        <f t="shared" si="4"/>
        <v>1.0989810771470159</v>
      </c>
      <c r="Q17" s="547">
        <f t="shared" si="1"/>
        <v>1.0481936854887675</v>
      </c>
      <c r="R17" s="547">
        <f t="shared" si="1"/>
        <v>1.003717472118959</v>
      </c>
      <c r="S17" s="547">
        <f t="shared" si="1"/>
        <v>1.0201342281879193</v>
      </c>
      <c r="T17" s="547">
        <f t="shared" si="1"/>
        <v>1.0021164021164022</v>
      </c>
      <c r="U17" s="547">
        <f t="shared" si="1"/>
        <v>1.0157635467980295</v>
      </c>
      <c r="V17" s="547">
        <f t="shared" si="1"/>
        <v>1.1192597669636737</v>
      </c>
      <c r="W17" s="547">
        <f t="shared" si="1"/>
        <v>1</v>
      </c>
      <c r="X17" s="547">
        <f t="shared" si="1"/>
        <v>1</v>
      </c>
      <c r="Y17" s="547">
        <f t="shared" si="1"/>
        <v>1</v>
      </c>
      <c r="Z17" s="547">
        <f t="shared" si="1"/>
        <v>0</v>
      </c>
      <c r="AA17" s="323"/>
      <c r="AB17" s="323"/>
      <c r="AC17" s="323">
        <f t="shared" si="8"/>
        <v>1915</v>
      </c>
      <c r="AD17" s="323">
        <f t="shared" si="9"/>
        <v>1.0442600276625176</v>
      </c>
      <c r="AE17" s="323">
        <f t="shared" si="10"/>
        <v>0.80338549240881862</v>
      </c>
      <c r="AF17" s="323">
        <f t="shared" si="11"/>
        <v>1.2656250000000007</v>
      </c>
      <c r="AG17" s="323">
        <f t="shared" si="12"/>
        <v>1.21688500727802</v>
      </c>
      <c r="AH17" s="323">
        <f t="shared" si="13"/>
        <v>0.88587464920486447</v>
      </c>
      <c r="AI17" s="323">
        <f t="shared" si="14"/>
        <v>1.1636568848758466</v>
      </c>
      <c r="AJ17" s="287">
        <v>140.1</v>
      </c>
      <c r="AK17" s="290">
        <f t="shared" si="6"/>
        <v>522.29999999999984</v>
      </c>
      <c r="AL17" s="535">
        <f t="shared" si="7"/>
        <v>1915</v>
      </c>
      <c r="AM17" s="303">
        <v>43.2</v>
      </c>
      <c r="AN17" s="323"/>
      <c r="AO17" s="504"/>
      <c r="AP17" s="334"/>
      <c r="AQ17" s="277"/>
      <c r="AR17" s="277"/>
      <c r="AS17" s="277"/>
      <c r="AT17" s="290">
        <v>67.5</v>
      </c>
      <c r="AU17" s="290"/>
      <c r="AV17" s="277"/>
      <c r="KJ17" s="6"/>
      <c r="KQ17" s="233"/>
      <c r="KR17" s="9"/>
      <c r="KS17" s="7"/>
      <c r="KT17" s="5"/>
      <c r="KU17" s="238"/>
      <c r="KV17" s="238"/>
      <c r="KW17" s="5"/>
      <c r="KX17" s="238"/>
      <c r="KY17" s="238"/>
      <c r="KZ17" s="564"/>
      <c r="LA17" s="9"/>
      <c r="LB17" s="7"/>
      <c r="LC17" s="233"/>
      <c r="LD17" s="7"/>
      <c r="LE17" s="7"/>
      <c r="LF17" s="8"/>
      <c r="LG17" s="238"/>
      <c r="LH17" s="238"/>
      <c r="LI17" s="8"/>
      <c r="LJ17" s="238"/>
      <c r="LK17" s="238"/>
      <c r="LL17" s="8"/>
      <c r="LM17" s="238"/>
      <c r="LN17" s="22"/>
    </row>
    <row r="18" spans="1:334" ht="12.75" customHeight="1" x14ac:dyDescent="0.2">
      <c r="A18" s="280">
        <v>1916</v>
      </c>
      <c r="B18" s="281">
        <v>75.5</v>
      </c>
      <c r="C18" s="282">
        <v>1381.1</v>
      </c>
      <c r="D18" s="283">
        <v>81</v>
      </c>
      <c r="E18" s="284">
        <v>167.2</v>
      </c>
      <c r="F18" s="307">
        <v>94.7</v>
      </c>
      <c r="G18" s="286">
        <v>103.1</v>
      </c>
      <c r="H18" s="282">
        <v>163.30000000000001</v>
      </c>
      <c r="I18" s="277"/>
      <c r="J18" s="277"/>
      <c r="K18" s="277"/>
      <c r="L18" s="275"/>
      <c r="M18" s="323"/>
      <c r="N18" s="323"/>
      <c r="O18" s="323">
        <f t="shared" si="3"/>
        <v>1916</v>
      </c>
      <c r="P18" s="547">
        <f t="shared" si="4"/>
        <v>1.0384105960264902</v>
      </c>
      <c r="Q18" s="547">
        <f t="shared" ref="Q18:Q81" si="15">IF(C18&gt;0,C19/C18,1)</f>
        <v>1.0115849685033669</v>
      </c>
      <c r="R18" s="547">
        <f t="shared" ref="R18:R81" si="16">IF(D18&gt;0,D19/D18,1)</f>
        <v>0.99753086419753079</v>
      </c>
      <c r="S18" s="547">
        <f t="shared" ref="S18:S81" si="17">IF(E18&gt;0,E19/E18,1)</f>
        <v>1.0161483253588517</v>
      </c>
      <c r="T18" s="547">
        <f t="shared" ref="T18:T81" si="18">IF(F18&gt;0,F19/F18,1)</f>
        <v>1.0126715945089757</v>
      </c>
      <c r="U18" s="547">
        <f t="shared" ref="U18:U81" si="19">IF(G18&gt;0,G19/G18,1)</f>
        <v>1.0174587778855482</v>
      </c>
      <c r="V18" s="547">
        <f t="shared" ref="V18:V81" si="20">IF(H18&gt;0,H19/H18,1)</f>
        <v>1.0073484384568279</v>
      </c>
      <c r="W18" s="547">
        <f t="shared" ref="W18:W81" si="21">IF(I18&gt;0,I19/I18,1)</f>
        <v>1</v>
      </c>
      <c r="X18" s="547">
        <f t="shared" ref="X18:X81" si="22">IF(J18&gt;0,J19/J18,1)</f>
        <v>1</v>
      </c>
      <c r="Y18" s="547">
        <f t="shared" ref="Y18:Y81" si="23">IF(K18&gt;0,K19/K18,1)</f>
        <v>1</v>
      </c>
      <c r="Z18" s="547">
        <f t="shared" ref="Z18:Z81" si="24">IF(L18&gt;0,L19/L18,1)</f>
        <v>1</v>
      </c>
      <c r="AA18" s="323"/>
      <c r="AB18" s="323"/>
      <c r="AC18" s="323">
        <f t="shared" si="8"/>
        <v>1916</v>
      </c>
      <c r="AD18" s="323">
        <f t="shared" si="9"/>
        <v>1.0843706777316739</v>
      </c>
      <c r="AE18" s="323">
        <f t="shared" si="10"/>
        <v>0.81269268803443673</v>
      </c>
      <c r="AF18" s="323">
        <f t="shared" si="11"/>
        <v>1.2625000000000006</v>
      </c>
      <c r="AG18" s="323">
        <f t="shared" si="12"/>
        <v>1.236535662299854</v>
      </c>
      <c r="AH18" s="323">
        <f t="shared" si="13"/>
        <v>0.89710009354536957</v>
      </c>
      <c r="AI18" s="323">
        <f t="shared" si="14"/>
        <v>1.1839729119638829</v>
      </c>
      <c r="AJ18" s="287">
        <v>138.4</v>
      </c>
      <c r="AK18" s="290">
        <f t="shared" si="6"/>
        <v>557.89999999999986</v>
      </c>
      <c r="AL18" s="535">
        <f t="shared" si="7"/>
        <v>1916</v>
      </c>
      <c r="AM18" s="303">
        <v>46.4</v>
      </c>
      <c r="AN18" s="275"/>
      <c r="AO18" s="502">
        <v>18.600000000000001</v>
      </c>
      <c r="AP18" s="323"/>
      <c r="AQ18" s="277"/>
      <c r="AR18" s="277"/>
      <c r="AS18" s="277"/>
      <c r="AT18" s="290">
        <v>75.5</v>
      </c>
      <c r="AU18" s="290"/>
      <c r="AV18" s="277"/>
      <c r="KQ18" s="233"/>
      <c r="KR18" s="9"/>
      <c r="KS18" s="7"/>
      <c r="KT18" s="5"/>
      <c r="KU18" s="238"/>
      <c r="KV18" s="238"/>
      <c r="KW18" s="5"/>
      <c r="KX18" s="238"/>
      <c r="KY18" s="238"/>
      <c r="KZ18" s="564"/>
      <c r="LA18" s="9"/>
      <c r="LB18" s="7"/>
      <c r="LC18" s="233"/>
      <c r="LD18" s="7"/>
      <c r="LE18" s="7"/>
      <c r="LF18" s="5"/>
      <c r="LG18" s="238"/>
      <c r="LH18" s="238"/>
      <c r="LI18" s="5"/>
      <c r="LJ18" s="238"/>
      <c r="LK18" s="238"/>
      <c r="LL18" s="5"/>
      <c r="LM18" s="238"/>
      <c r="LN18" s="22"/>
    </row>
    <row r="19" spans="1:334" ht="12.75" customHeight="1" x14ac:dyDescent="0.2">
      <c r="A19" s="280">
        <v>1917</v>
      </c>
      <c r="B19" s="281">
        <v>78.400000000000006</v>
      </c>
      <c r="C19" s="282">
        <v>1397.1</v>
      </c>
      <c r="D19" s="283">
        <v>80.8</v>
      </c>
      <c r="E19" s="284">
        <v>169.9</v>
      </c>
      <c r="F19" s="307">
        <v>95.9</v>
      </c>
      <c r="G19" s="286">
        <v>104.9</v>
      </c>
      <c r="H19" s="282">
        <v>164.5</v>
      </c>
      <c r="I19" s="277"/>
      <c r="J19" s="277"/>
      <c r="K19" s="277"/>
      <c r="L19" s="275"/>
      <c r="M19" s="323"/>
      <c r="N19" s="323"/>
      <c r="O19" s="323">
        <f t="shared" si="3"/>
        <v>1917</v>
      </c>
      <c r="P19" s="547">
        <f t="shared" si="4"/>
        <v>0.93367346938775508</v>
      </c>
      <c r="Q19" s="547">
        <f t="shared" si="15"/>
        <v>1.2955407630090903</v>
      </c>
      <c r="R19" s="547">
        <f t="shared" si="16"/>
        <v>1</v>
      </c>
      <c r="S19" s="547">
        <f t="shared" si="17"/>
        <v>1.0100058858151852</v>
      </c>
      <c r="T19" s="547">
        <f t="shared" si="18"/>
        <v>0.98018769551616258</v>
      </c>
      <c r="U19" s="547">
        <f t="shared" si="19"/>
        <v>0.92850333651096284</v>
      </c>
      <c r="V19" s="547">
        <f t="shared" si="20"/>
        <v>3.5775075987841944</v>
      </c>
      <c r="W19" s="547">
        <f t="shared" si="21"/>
        <v>1</v>
      </c>
      <c r="X19" s="547">
        <f t="shared" si="22"/>
        <v>1</v>
      </c>
      <c r="Y19" s="547">
        <f t="shared" si="23"/>
        <v>1</v>
      </c>
      <c r="Z19" s="547">
        <f t="shared" si="24"/>
        <v>1</v>
      </c>
      <c r="AA19" s="323"/>
      <c r="AB19" s="323"/>
      <c r="AC19" s="323">
        <f t="shared" si="8"/>
        <v>1917</v>
      </c>
      <c r="AD19" s="323">
        <f t="shared" si="9"/>
        <v>1.0124481327800834</v>
      </c>
      <c r="AE19" s="323">
        <f t="shared" si="10"/>
        <v>1.0528765051480427</v>
      </c>
      <c r="AF19" s="323">
        <f t="shared" si="11"/>
        <v>1.2625000000000006</v>
      </c>
      <c r="AG19" s="323">
        <f t="shared" si="12"/>
        <v>1.2489082969432308</v>
      </c>
      <c r="AH19" s="323">
        <f t="shared" si="13"/>
        <v>0.8793264733395697</v>
      </c>
      <c r="AI19" s="323">
        <f t="shared" si="14"/>
        <v>1.0993227990970658</v>
      </c>
      <c r="AJ19" s="287">
        <v>143.5</v>
      </c>
      <c r="AK19" s="290">
        <f t="shared" si="6"/>
        <v>559.20000000000005</v>
      </c>
      <c r="AL19" s="535">
        <f t="shared" si="7"/>
        <v>1917</v>
      </c>
      <c r="AM19" s="303">
        <v>46.1</v>
      </c>
      <c r="AN19" s="275"/>
      <c r="AO19" s="502">
        <v>19.100000000000001</v>
      </c>
      <c r="AP19" s="323"/>
      <c r="AQ19" s="277"/>
      <c r="AR19" s="277"/>
      <c r="AS19" s="277"/>
      <c r="AT19" s="290">
        <v>75.2</v>
      </c>
      <c r="AU19" s="290"/>
      <c r="AV19" s="277"/>
      <c r="KQ19" s="233"/>
      <c r="KR19" s="9"/>
      <c r="KS19" s="7"/>
      <c r="KT19" s="5"/>
      <c r="KU19" s="238"/>
      <c r="KV19" s="238"/>
      <c r="KW19" s="5"/>
      <c r="KX19" s="238"/>
      <c r="KY19" s="238"/>
      <c r="KZ19" s="564"/>
      <c r="LA19" s="9"/>
      <c r="LB19" s="7"/>
      <c r="LC19" s="233"/>
      <c r="LD19" s="7"/>
      <c r="LE19" s="7"/>
      <c r="LF19" s="5"/>
      <c r="LG19" s="238"/>
      <c r="LH19" s="238"/>
      <c r="LI19" s="5"/>
      <c r="LJ19" s="238"/>
      <c r="LK19" s="238"/>
      <c r="LL19" s="5"/>
      <c r="LM19" s="238"/>
      <c r="LN19" s="22"/>
    </row>
    <row r="20" spans="1:334" ht="12.75" customHeight="1" x14ac:dyDescent="0.2">
      <c r="A20" s="280">
        <v>1918</v>
      </c>
      <c r="B20" s="281">
        <v>73.2</v>
      </c>
      <c r="C20" s="309">
        <v>1810</v>
      </c>
      <c r="D20" s="283">
        <v>80.8</v>
      </c>
      <c r="E20" s="284">
        <v>171.6</v>
      </c>
      <c r="F20" s="307">
        <v>94</v>
      </c>
      <c r="G20" s="286">
        <v>97.4</v>
      </c>
      <c r="H20" s="282">
        <v>588.5</v>
      </c>
      <c r="I20" s="277"/>
      <c r="J20" s="277"/>
      <c r="K20" s="277"/>
      <c r="L20" s="275"/>
      <c r="M20" s="323"/>
      <c r="N20" s="323"/>
      <c r="O20" s="323">
        <f t="shared" si="3"/>
        <v>1918</v>
      </c>
      <c r="P20" s="547">
        <f t="shared" si="4"/>
        <v>0.85792349726775952</v>
      </c>
      <c r="Q20" s="547">
        <f t="shared" si="15"/>
        <v>0.71237569060773487</v>
      </c>
      <c r="R20" s="547">
        <f t="shared" si="16"/>
        <v>1.0024752475247525</v>
      </c>
      <c r="S20" s="547">
        <f t="shared" si="17"/>
        <v>0.86188811188811199</v>
      </c>
      <c r="T20" s="547">
        <f t="shared" si="18"/>
        <v>0.95638297872340428</v>
      </c>
      <c r="U20" s="547">
        <f t="shared" si="19"/>
        <v>0.90554414784394244</v>
      </c>
      <c r="V20" s="547">
        <f t="shared" si="20"/>
        <v>0.37892948173322005</v>
      </c>
      <c r="W20" s="547">
        <f t="shared" si="21"/>
        <v>1</v>
      </c>
      <c r="X20" s="547">
        <f t="shared" si="22"/>
        <v>1</v>
      </c>
      <c r="Y20" s="547">
        <f t="shared" si="23"/>
        <v>1</v>
      </c>
      <c r="Z20" s="547">
        <f t="shared" si="24"/>
        <v>1</v>
      </c>
      <c r="AA20" s="323"/>
      <c r="AB20" s="323"/>
      <c r="AC20" s="323">
        <f t="shared" si="8"/>
        <v>1918</v>
      </c>
      <c r="AD20" s="323">
        <f t="shared" si="9"/>
        <v>0.86860304287690204</v>
      </c>
      <c r="AE20" s="323">
        <f t="shared" si="10"/>
        <v>0.75004362747949516</v>
      </c>
      <c r="AF20" s="323">
        <f t="shared" si="11"/>
        <v>1.2656250000000007</v>
      </c>
      <c r="AG20" s="323">
        <f t="shared" si="12"/>
        <v>1.0764192139737987</v>
      </c>
      <c r="AH20" s="323">
        <f t="shared" si="13"/>
        <v>0.84097287184284386</v>
      </c>
      <c r="AI20" s="323">
        <f t="shared" si="14"/>
        <v>0.99548532731376993</v>
      </c>
      <c r="AJ20" s="287">
        <v>149.80000000000001</v>
      </c>
      <c r="AK20" s="290">
        <f t="shared" si="6"/>
        <v>554.70000000000005</v>
      </c>
      <c r="AL20" s="535">
        <f t="shared" si="7"/>
        <v>1918</v>
      </c>
      <c r="AM20" s="303">
        <v>47.3</v>
      </c>
      <c r="AN20" s="275"/>
      <c r="AO20" s="502">
        <v>22.3</v>
      </c>
      <c r="AP20" s="323"/>
      <c r="AQ20" s="277"/>
      <c r="AR20" s="277"/>
      <c r="AS20" s="277"/>
      <c r="AT20" s="290">
        <v>72.2</v>
      </c>
      <c r="AU20" s="290"/>
      <c r="AV20" s="277"/>
      <c r="KQ20" s="233"/>
      <c r="KR20" s="9"/>
      <c r="KS20" s="7"/>
      <c r="KT20" s="5"/>
      <c r="KU20" s="238"/>
      <c r="KV20" s="238"/>
      <c r="KW20" s="5"/>
      <c r="KX20" s="238"/>
      <c r="KY20" s="238"/>
      <c r="KZ20" s="564"/>
      <c r="LA20" s="9"/>
      <c r="LB20" s="265"/>
      <c r="LC20" s="233"/>
      <c r="LD20" s="7"/>
      <c r="LE20" s="262"/>
      <c r="LF20" s="5"/>
      <c r="LG20" s="238"/>
      <c r="LH20" s="238"/>
      <c r="LI20" s="5"/>
      <c r="LJ20" s="238"/>
      <c r="LK20" s="238"/>
      <c r="LL20" s="5"/>
      <c r="LM20" s="238"/>
      <c r="LN20" s="22"/>
    </row>
    <row r="21" spans="1:334" x14ac:dyDescent="0.2">
      <c r="A21" s="280">
        <v>1919</v>
      </c>
      <c r="B21" s="281">
        <v>62.8</v>
      </c>
      <c r="C21" s="282">
        <v>1289.4000000000001</v>
      </c>
      <c r="D21" s="283">
        <v>81</v>
      </c>
      <c r="E21" s="284">
        <v>147.9</v>
      </c>
      <c r="F21" s="307">
        <v>89.9</v>
      </c>
      <c r="G21" s="286">
        <v>88.2</v>
      </c>
      <c r="H21" s="282">
        <v>223</v>
      </c>
      <c r="I21" s="277"/>
      <c r="J21" s="277"/>
      <c r="K21" s="277"/>
      <c r="L21" s="275"/>
      <c r="M21" s="323"/>
      <c r="N21" s="323"/>
      <c r="O21" s="323">
        <f t="shared" si="3"/>
        <v>1919</v>
      </c>
      <c r="P21" s="547">
        <f t="shared" si="4"/>
        <v>0.96656050955414019</v>
      </c>
      <c r="Q21" s="547">
        <f t="shared" si="15"/>
        <v>1.0073677679540871</v>
      </c>
      <c r="R21" s="547">
        <f t="shared" si="16"/>
        <v>1.0296296296296297</v>
      </c>
      <c r="S21" s="547">
        <f t="shared" si="17"/>
        <v>1.0791075050709937</v>
      </c>
      <c r="T21" s="547">
        <f t="shared" si="18"/>
        <v>1.0344827586206895</v>
      </c>
      <c r="U21" s="547">
        <f t="shared" si="19"/>
        <v>1.0068027210884354</v>
      </c>
      <c r="V21" s="547">
        <f t="shared" si="20"/>
        <v>0.92959641255605385</v>
      </c>
      <c r="W21" s="547">
        <f t="shared" si="21"/>
        <v>1</v>
      </c>
      <c r="X21" s="547">
        <f t="shared" si="22"/>
        <v>1</v>
      </c>
      <c r="Y21" s="547">
        <f t="shared" si="23"/>
        <v>1</v>
      </c>
      <c r="Z21" s="547">
        <f t="shared" si="24"/>
        <v>1</v>
      </c>
      <c r="AA21" s="323"/>
      <c r="AB21" s="323"/>
      <c r="AC21" s="323">
        <f t="shared" si="8"/>
        <v>1919</v>
      </c>
      <c r="AD21" s="323">
        <f t="shared" si="9"/>
        <v>0.83955739972337506</v>
      </c>
      <c r="AE21" s="323">
        <f t="shared" si="10"/>
        <v>0.75556977488220578</v>
      </c>
      <c r="AF21" s="323">
        <f t="shared" si="11"/>
        <v>1.3031250000000008</v>
      </c>
      <c r="AG21" s="323">
        <f t="shared" si="12"/>
        <v>1.1615720524017461</v>
      </c>
      <c r="AH21" s="323">
        <f t="shared" si="13"/>
        <v>0.86997193638914871</v>
      </c>
      <c r="AI21" s="323">
        <f t="shared" si="14"/>
        <v>1.0022573363431153</v>
      </c>
      <c r="AJ21" s="287">
        <v>125.6</v>
      </c>
      <c r="AK21" s="290">
        <f t="shared" si="6"/>
        <v>471.00000000000017</v>
      </c>
      <c r="AL21" s="535">
        <f t="shared" si="7"/>
        <v>1919</v>
      </c>
      <c r="AM21" s="303">
        <v>40.9</v>
      </c>
      <c r="AN21" s="275"/>
      <c r="AO21" s="502">
        <v>16.899999999999999</v>
      </c>
      <c r="AP21" s="323"/>
      <c r="AQ21" s="277"/>
      <c r="AR21" s="277"/>
      <c r="AS21" s="277"/>
      <c r="AT21" s="290">
        <v>55.2</v>
      </c>
      <c r="AU21" s="290"/>
      <c r="AV21" s="277"/>
      <c r="KQ21" s="233"/>
      <c r="KR21" s="233"/>
      <c r="KS21" s="7"/>
      <c r="KT21" s="234"/>
      <c r="KU21" s="238"/>
      <c r="KW21" s="234"/>
      <c r="KX21" s="238"/>
      <c r="KZ21" s="564"/>
      <c r="LA21" s="9"/>
      <c r="LB21" s="262"/>
      <c r="LC21" s="233"/>
      <c r="LD21" s="262"/>
      <c r="LE21" s="237"/>
      <c r="LF21" s="234"/>
      <c r="LG21" s="238"/>
      <c r="LI21" s="234"/>
      <c r="LJ21" s="238"/>
      <c r="LL21" s="234"/>
      <c r="LM21" s="238"/>
      <c r="LN21" s="22"/>
    </row>
    <row r="22" spans="1:334" x14ac:dyDescent="0.2">
      <c r="A22" s="310">
        <v>1920</v>
      </c>
      <c r="B22" s="311">
        <v>60.7</v>
      </c>
      <c r="C22" s="312">
        <v>1298.9000000000001</v>
      </c>
      <c r="D22" s="313">
        <v>83.4</v>
      </c>
      <c r="E22" s="314">
        <v>159.6</v>
      </c>
      <c r="F22" s="315">
        <v>93</v>
      </c>
      <c r="G22" s="316">
        <v>88.8</v>
      </c>
      <c r="H22" s="312">
        <v>207.3</v>
      </c>
      <c r="I22" s="277"/>
      <c r="J22" s="277"/>
      <c r="K22" s="277"/>
      <c r="L22" s="275"/>
      <c r="M22" s="512"/>
      <c r="N22" s="512"/>
      <c r="O22" s="323">
        <f t="shared" si="3"/>
        <v>1920</v>
      </c>
      <c r="P22" s="547">
        <f t="shared" si="4"/>
        <v>0.93080724876441512</v>
      </c>
      <c r="Q22" s="547">
        <f t="shared" si="15"/>
        <v>0.88521056278389398</v>
      </c>
      <c r="R22" s="547">
        <f t="shared" si="16"/>
        <v>1.0251798561151078</v>
      </c>
      <c r="S22" s="547">
        <f t="shared" si="17"/>
        <v>0.97869674185463651</v>
      </c>
      <c r="T22" s="547">
        <f t="shared" si="18"/>
        <v>0.95913978494623664</v>
      </c>
      <c r="U22" s="547">
        <f t="shared" si="19"/>
        <v>0.94932432432432434</v>
      </c>
      <c r="V22" s="547">
        <f t="shared" si="20"/>
        <v>0.47612156295224312</v>
      </c>
      <c r="W22" s="547">
        <f t="shared" si="21"/>
        <v>1</v>
      </c>
      <c r="X22" s="547">
        <f t="shared" si="22"/>
        <v>1</v>
      </c>
      <c r="Y22" s="547">
        <f t="shared" si="23"/>
        <v>1</v>
      </c>
      <c r="Z22" s="547">
        <f t="shared" si="24"/>
        <v>1</v>
      </c>
      <c r="AA22" s="512"/>
      <c r="AB22" s="512"/>
      <c r="AC22" s="323">
        <f t="shared" si="8"/>
        <v>1920</v>
      </c>
      <c r="AD22" s="323">
        <f t="shared" si="9"/>
        <v>0.78146611341632111</v>
      </c>
      <c r="AE22" s="323">
        <f t="shared" si="10"/>
        <v>0.66883834564597744</v>
      </c>
      <c r="AF22" s="323">
        <f t="shared" si="11"/>
        <v>1.3359375000000007</v>
      </c>
      <c r="AG22" s="323">
        <f t="shared" si="12"/>
        <v>1.1368267831149921</v>
      </c>
      <c r="AH22" s="323">
        <f t="shared" si="13"/>
        <v>0.8344246959775492</v>
      </c>
      <c r="AI22" s="323">
        <f t="shared" si="14"/>
        <v>0.951467268623025</v>
      </c>
      <c r="AJ22" s="317">
        <v>113.1</v>
      </c>
      <c r="AK22" s="290">
        <f t="shared" si="6"/>
        <v>493.00000000000028</v>
      </c>
      <c r="AL22" s="535">
        <f t="shared" si="7"/>
        <v>1920</v>
      </c>
      <c r="AM22" s="318">
        <v>43.6</v>
      </c>
      <c r="AN22" s="275"/>
      <c r="AO22" s="505">
        <v>19</v>
      </c>
      <c r="AP22" s="512"/>
      <c r="AQ22" s="277"/>
      <c r="AR22" s="277"/>
      <c r="AS22" s="277"/>
      <c r="AT22" s="319">
        <v>53.7</v>
      </c>
      <c r="AU22" s="319"/>
      <c r="AV22" s="277"/>
      <c r="KQ22" s="235"/>
      <c r="KR22" s="9"/>
      <c r="KS22" s="7"/>
      <c r="KT22" s="7"/>
      <c r="KZ22" s="564"/>
      <c r="LA22" s="9"/>
      <c r="LB22" s="237"/>
      <c r="LC22" s="235"/>
      <c r="LD22" s="237"/>
      <c r="LF22" s="9"/>
    </row>
    <row r="23" spans="1:334" s="187" customFormat="1" x14ac:dyDescent="0.2">
      <c r="A23" s="280">
        <v>1921</v>
      </c>
      <c r="B23" s="281">
        <v>56.5</v>
      </c>
      <c r="C23" s="282">
        <v>1149.8</v>
      </c>
      <c r="D23" s="283">
        <v>85.5</v>
      </c>
      <c r="E23" s="284">
        <v>156.19999999999999</v>
      </c>
      <c r="F23" s="307">
        <v>89.2</v>
      </c>
      <c r="G23" s="286">
        <v>84.3</v>
      </c>
      <c r="H23" s="282">
        <v>98.7</v>
      </c>
      <c r="I23" s="277"/>
      <c r="J23" s="277"/>
      <c r="K23" s="277"/>
      <c r="L23" s="275"/>
      <c r="M23" s="323"/>
      <c r="N23" s="323"/>
      <c r="O23" s="323">
        <f t="shared" si="3"/>
        <v>1921</v>
      </c>
      <c r="P23" s="547">
        <f t="shared" si="4"/>
        <v>1.0070796460176992</v>
      </c>
      <c r="Q23" s="547">
        <f t="shared" si="15"/>
        <v>1.0169594712123848</v>
      </c>
      <c r="R23" s="547">
        <f t="shared" si="16"/>
        <v>1.0081871345029241</v>
      </c>
      <c r="S23" s="547">
        <f t="shared" si="17"/>
        <v>1.0563380281690142</v>
      </c>
      <c r="T23" s="547">
        <f t="shared" si="18"/>
        <v>1.0325112107623318</v>
      </c>
      <c r="U23" s="547">
        <f t="shared" si="19"/>
        <v>1.040332147093713</v>
      </c>
      <c r="V23" s="547">
        <f t="shared" si="20"/>
        <v>1.3404255319148937</v>
      </c>
      <c r="W23" s="547">
        <f t="shared" si="21"/>
        <v>1</v>
      </c>
      <c r="X23" s="547">
        <f t="shared" si="22"/>
        <v>1</v>
      </c>
      <c r="Y23" s="547">
        <f t="shared" si="23"/>
        <v>1</v>
      </c>
      <c r="Z23" s="547">
        <f t="shared" si="24"/>
        <v>1</v>
      </c>
      <c r="AA23" s="323"/>
      <c r="AB23" s="323"/>
      <c r="AC23" s="323">
        <f t="shared" si="8"/>
        <v>1921</v>
      </c>
      <c r="AD23" s="323">
        <f t="shared" si="9"/>
        <v>0.78699861687413586</v>
      </c>
      <c r="AE23" s="323">
        <f t="shared" si="10"/>
        <v>0.68018149031469954</v>
      </c>
      <c r="AF23" s="323">
        <f t="shared" si="11"/>
        <v>1.3468750000000007</v>
      </c>
      <c r="AG23" s="323">
        <f t="shared" si="12"/>
        <v>1.2008733624454144</v>
      </c>
      <c r="AH23" s="323">
        <f t="shared" si="13"/>
        <v>0.86155285313376995</v>
      </c>
      <c r="AI23" s="323">
        <f t="shared" si="14"/>
        <v>0.9898419864559822</v>
      </c>
      <c r="AJ23" s="287">
        <v>97.6</v>
      </c>
      <c r="AK23" s="290">
        <f t="shared" si="6"/>
        <v>481.79999999999995</v>
      </c>
      <c r="AL23" s="535">
        <f t="shared" si="7"/>
        <v>1921</v>
      </c>
      <c r="AM23" s="303">
        <v>41.7</v>
      </c>
      <c r="AN23" s="275"/>
      <c r="AO23" s="502">
        <v>17.7</v>
      </c>
      <c r="AP23" s="323"/>
      <c r="AQ23" s="277"/>
      <c r="AR23" s="277"/>
      <c r="AS23" s="277"/>
      <c r="AT23" s="290">
        <v>50.7</v>
      </c>
      <c r="AU23" s="290"/>
      <c r="AV23" s="277"/>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3"/>
      <c r="CM23" s="112"/>
      <c r="CN23" s="112"/>
      <c r="CO23" s="112"/>
      <c r="CP23" s="112"/>
      <c r="CQ23" s="112"/>
      <c r="CR23" s="112"/>
      <c r="CS23" s="112"/>
      <c r="CT23" s="112"/>
      <c r="CU23" s="112"/>
      <c r="CV23" s="112"/>
      <c r="CW23" s="112"/>
      <c r="CX23" s="112"/>
      <c r="CY23" s="112"/>
      <c r="CZ23" s="112"/>
      <c r="DA23" s="112"/>
      <c r="DB23" s="112"/>
      <c r="DC23" s="112"/>
      <c r="DD23" s="112"/>
      <c r="DE23" s="112"/>
      <c r="DF23" s="112"/>
      <c r="DG23" s="112"/>
      <c r="DH23" s="112"/>
      <c r="DI23" s="112"/>
      <c r="DJ23" s="112"/>
      <c r="DK23" s="112"/>
      <c r="DL23" s="112"/>
      <c r="DM23" s="112"/>
      <c r="DN23" s="112"/>
      <c r="DO23" s="112"/>
      <c r="DP23" s="112"/>
      <c r="DQ23" s="112"/>
      <c r="DR23" s="112"/>
      <c r="DS23" s="112"/>
      <c r="DT23" s="112"/>
      <c r="DU23" s="112"/>
      <c r="DV23" s="112"/>
      <c r="DW23" s="112"/>
      <c r="DX23" s="112"/>
      <c r="DY23" s="112"/>
      <c r="DZ23" s="112"/>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112"/>
      <c r="FH23" s="91"/>
      <c r="FI23" s="91"/>
      <c r="FJ23" s="91"/>
      <c r="FK23" s="91"/>
      <c r="FL23" s="91"/>
      <c r="FM23" s="91"/>
      <c r="FN23" s="91"/>
      <c r="FO23" s="91"/>
      <c r="FP23" s="91"/>
      <c r="FQ23" s="91"/>
      <c r="FR23" s="91"/>
      <c r="FS23" s="91"/>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c r="IR23" s="85"/>
      <c r="IS23" s="85"/>
      <c r="IT23" s="85"/>
      <c r="IU23" s="85"/>
      <c r="IV23" s="85"/>
      <c r="IW23" s="85"/>
      <c r="IX23" s="85"/>
      <c r="IY23" s="85"/>
      <c r="IZ23" s="85"/>
      <c r="JA23" s="85"/>
      <c r="JB23" s="85"/>
      <c r="JC23" s="85"/>
      <c r="JD23" s="85"/>
      <c r="JE23" s="85"/>
      <c r="JF23" s="85"/>
      <c r="JG23" s="85"/>
      <c r="JH23" s="85"/>
      <c r="JI23" s="85"/>
      <c r="JJ23" s="85"/>
      <c r="JK23" s="85"/>
      <c r="JL23" s="85"/>
      <c r="JM23" s="85"/>
      <c r="JN23" s="85"/>
      <c r="JO23" s="85"/>
      <c r="JP23" s="85"/>
      <c r="JQ23" s="85"/>
      <c r="JR23" s="85"/>
      <c r="JS23" s="85"/>
      <c r="JT23" s="85"/>
      <c r="JU23" s="85"/>
      <c r="JV23" s="85"/>
      <c r="JW23" s="85"/>
      <c r="JX23" s="85"/>
      <c r="JY23" s="85"/>
      <c r="JZ23" s="85"/>
      <c r="KA23" s="85"/>
      <c r="KS23" s="262"/>
      <c r="KT23" s="7"/>
      <c r="KZ23" s="564"/>
      <c r="LA23" s="233"/>
      <c r="LN23" s="114"/>
      <c r="LO23" s="114"/>
      <c r="LP23" s="114"/>
      <c r="LQ23" s="114"/>
      <c r="LR23" s="114"/>
      <c r="LS23" s="114"/>
      <c r="LT23" s="114"/>
      <c r="LU23" s="114"/>
      <c r="LV23" s="114"/>
    </row>
    <row r="24" spans="1:334" s="187" customFormat="1" x14ac:dyDescent="0.2">
      <c r="A24" s="280">
        <v>1922</v>
      </c>
      <c r="B24" s="281">
        <v>56.9</v>
      </c>
      <c r="C24" s="282">
        <v>1169.3</v>
      </c>
      <c r="D24" s="283">
        <v>86.2</v>
      </c>
      <c r="E24" s="284">
        <v>165</v>
      </c>
      <c r="F24" s="307">
        <v>92.1</v>
      </c>
      <c r="G24" s="286">
        <v>87.7</v>
      </c>
      <c r="H24" s="282">
        <v>132.30000000000001</v>
      </c>
      <c r="I24" s="321">
        <v>18.3</v>
      </c>
      <c r="J24" s="277"/>
      <c r="K24" s="277"/>
      <c r="L24" s="275"/>
      <c r="M24" s="323"/>
      <c r="N24" s="323"/>
      <c r="O24" s="323">
        <f t="shared" si="3"/>
        <v>1922</v>
      </c>
      <c r="P24" s="547">
        <f t="shared" si="4"/>
        <v>1.0685413005272408</v>
      </c>
      <c r="Q24" s="547">
        <f t="shared" si="15"/>
        <v>1.0373727871376037</v>
      </c>
      <c r="R24" s="547">
        <f t="shared" si="16"/>
        <v>1.0255220417633411</v>
      </c>
      <c r="S24" s="547">
        <f t="shared" si="17"/>
        <v>1.0545454545454545</v>
      </c>
      <c r="T24" s="547">
        <f t="shared" si="18"/>
        <v>1.0390879478827362</v>
      </c>
      <c r="U24" s="547">
        <f t="shared" si="19"/>
        <v>1.0148232611174457</v>
      </c>
      <c r="V24" s="547">
        <f t="shared" si="20"/>
        <v>1.1466364323507179</v>
      </c>
      <c r="W24" s="547">
        <f t="shared" si="21"/>
        <v>0</v>
      </c>
      <c r="X24" s="547">
        <f t="shared" si="22"/>
        <v>1</v>
      </c>
      <c r="Y24" s="547">
        <f t="shared" si="23"/>
        <v>1</v>
      </c>
      <c r="Z24" s="547">
        <f t="shared" si="24"/>
        <v>1</v>
      </c>
      <c r="AA24" s="323"/>
      <c r="AB24" s="323"/>
      <c r="AC24" s="323">
        <f t="shared" si="8"/>
        <v>1922</v>
      </c>
      <c r="AD24" s="323">
        <f t="shared" si="9"/>
        <v>0.84094052558782884</v>
      </c>
      <c r="AE24" s="323">
        <f t="shared" si="10"/>
        <v>0.70560176836716892</v>
      </c>
      <c r="AF24" s="323">
        <f t="shared" si="11"/>
        <v>1.3812500000000008</v>
      </c>
      <c r="AG24" s="323">
        <f t="shared" si="12"/>
        <v>1.2663755458515278</v>
      </c>
      <c r="AH24" s="323">
        <f t="shared" si="13"/>
        <v>0.89522918615528535</v>
      </c>
      <c r="AI24" s="323">
        <f t="shared" si="14"/>
        <v>1.0045146726862304</v>
      </c>
      <c r="AJ24" s="287">
        <v>95.3</v>
      </c>
      <c r="AK24" s="290">
        <f t="shared" si="6"/>
        <v>453.8</v>
      </c>
      <c r="AL24" s="535">
        <f t="shared" si="7"/>
        <v>1922</v>
      </c>
      <c r="AM24" s="303">
        <v>39.4</v>
      </c>
      <c r="AN24" s="275"/>
      <c r="AO24" s="503"/>
      <c r="AP24" s="275"/>
      <c r="AQ24" s="277"/>
      <c r="AR24" s="277"/>
      <c r="AS24" s="277"/>
      <c r="AT24" s="290">
        <v>38.9</v>
      </c>
      <c r="AU24" s="290"/>
      <c r="AV24" s="277"/>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3"/>
      <c r="CM24" s="112"/>
      <c r="CN24" s="112"/>
      <c r="CO24" s="112"/>
      <c r="CP24" s="112"/>
      <c r="CQ24" s="112"/>
      <c r="CR24" s="112"/>
      <c r="CS24" s="112"/>
      <c r="CT24" s="112"/>
      <c r="CU24" s="112"/>
      <c r="CV24" s="112"/>
      <c r="CW24" s="112"/>
      <c r="CX24" s="112"/>
      <c r="CY24" s="112"/>
      <c r="CZ24" s="112"/>
      <c r="DA24" s="112"/>
      <c r="DB24" s="112"/>
      <c r="DC24" s="112"/>
      <c r="DD24" s="112"/>
      <c r="DE24" s="112"/>
      <c r="DF24" s="112"/>
      <c r="DG24" s="112"/>
      <c r="DH24" s="112"/>
      <c r="DI24" s="112"/>
      <c r="DJ24" s="112"/>
      <c r="DK24" s="112"/>
      <c r="DL24" s="112"/>
      <c r="DM24" s="112"/>
      <c r="DN24" s="112"/>
      <c r="DO24" s="112"/>
      <c r="DP24" s="112"/>
      <c r="DQ24" s="112"/>
      <c r="DR24" s="112"/>
      <c r="DS24" s="112"/>
      <c r="DT24" s="112"/>
      <c r="DU24" s="112"/>
      <c r="DV24" s="112"/>
      <c r="DW24" s="112"/>
      <c r="DX24" s="112"/>
      <c r="DY24" s="112"/>
      <c r="DZ24" s="112"/>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112"/>
      <c r="FH24" s="91"/>
      <c r="FI24" s="91"/>
      <c r="FJ24" s="91"/>
      <c r="FK24" s="91"/>
      <c r="FL24" s="91"/>
      <c r="FM24" s="91"/>
      <c r="FN24" s="91"/>
      <c r="FO24" s="91"/>
      <c r="FP24" s="91"/>
      <c r="FQ24" s="91"/>
      <c r="FR24" s="91"/>
      <c r="FS24" s="91"/>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c r="IR24" s="85"/>
      <c r="IS24" s="85"/>
      <c r="IT24" s="85"/>
      <c r="IU24" s="85"/>
      <c r="IV24" s="85"/>
      <c r="IW24" s="85"/>
      <c r="IX24" s="85"/>
      <c r="IY24" s="85"/>
      <c r="IZ24" s="85"/>
      <c r="JA24" s="85"/>
      <c r="JB24" s="85"/>
      <c r="JC24" s="85"/>
      <c r="JD24" s="85"/>
      <c r="JE24" s="85"/>
      <c r="JF24" s="85"/>
      <c r="JG24" s="85"/>
      <c r="JH24" s="85"/>
      <c r="JI24" s="85"/>
      <c r="JJ24" s="85"/>
      <c r="JK24" s="85"/>
      <c r="JL24" s="85"/>
      <c r="JM24" s="85"/>
      <c r="JN24" s="85"/>
      <c r="JO24" s="85"/>
      <c r="JP24" s="85"/>
      <c r="JQ24" s="85"/>
      <c r="JR24" s="85"/>
      <c r="JS24" s="85"/>
      <c r="JT24" s="85"/>
      <c r="JU24" s="85"/>
      <c r="JV24" s="85"/>
      <c r="JW24" s="85"/>
      <c r="JX24" s="85"/>
      <c r="JY24" s="85"/>
      <c r="JZ24" s="85"/>
      <c r="KA24" s="85"/>
      <c r="KS24" s="237"/>
      <c r="KT24" s="262"/>
      <c r="KZ24" s="235"/>
      <c r="LA24" s="9"/>
      <c r="LN24" s="114"/>
      <c r="LO24" s="114"/>
      <c r="LP24" s="114"/>
      <c r="LQ24" s="114"/>
      <c r="LR24" s="114"/>
      <c r="LS24" s="114"/>
      <c r="LT24" s="114"/>
      <c r="LU24" s="114"/>
      <c r="LV24" s="114"/>
    </row>
    <row r="25" spans="1:334" s="187" customFormat="1" x14ac:dyDescent="0.2">
      <c r="A25" s="280">
        <v>1923</v>
      </c>
      <c r="B25" s="281">
        <v>60.8</v>
      </c>
      <c r="C25" s="269">
        <v>1213</v>
      </c>
      <c r="D25" s="283">
        <v>88.4</v>
      </c>
      <c r="E25" s="284">
        <v>174</v>
      </c>
      <c r="F25" s="307">
        <v>95.7</v>
      </c>
      <c r="G25" s="286">
        <v>89</v>
      </c>
      <c r="H25" s="282">
        <v>151.69999999999999</v>
      </c>
      <c r="I25" s="322"/>
      <c r="J25" s="277"/>
      <c r="K25" s="277"/>
      <c r="L25" s="275"/>
      <c r="M25" s="323"/>
      <c r="N25" s="323"/>
      <c r="O25" s="323">
        <f t="shared" si="3"/>
        <v>1923</v>
      </c>
      <c r="P25" s="547">
        <f t="shared" si="4"/>
        <v>0.97861842105263164</v>
      </c>
      <c r="Q25" s="547">
        <f t="shared" si="15"/>
        <v>0.955482275350371</v>
      </c>
      <c r="R25" s="547">
        <f t="shared" si="16"/>
        <v>1.0226244343891402</v>
      </c>
      <c r="S25" s="547">
        <f t="shared" si="17"/>
        <v>1.0097701149425287</v>
      </c>
      <c r="T25" s="547">
        <f t="shared" si="18"/>
        <v>1.0156739811912225</v>
      </c>
      <c r="U25" s="547">
        <f t="shared" si="19"/>
        <v>0.98651685393258426</v>
      </c>
      <c r="V25" s="547">
        <f t="shared" si="20"/>
        <v>0.75939353988134484</v>
      </c>
      <c r="W25" s="547">
        <f t="shared" si="21"/>
        <v>1</v>
      </c>
      <c r="X25" s="547">
        <f t="shared" si="22"/>
        <v>1</v>
      </c>
      <c r="Y25" s="547">
        <f t="shared" si="23"/>
        <v>1</v>
      </c>
      <c r="Z25" s="547">
        <f t="shared" si="24"/>
        <v>1</v>
      </c>
      <c r="AA25" s="323"/>
      <c r="AB25" s="323"/>
      <c r="AC25" s="323">
        <f t="shared" si="8"/>
        <v>1923</v>
      </c>
      <c r="AD25" s="323">
        <f t="shared" si="9"/>
        <v>0.82295988934993125</v>
      </c>
      <c r="AE25" s="323">
        <f t="shared" si="10"/>
        <v>0.67418998313070799</v>
      </c>
      <c r="AF25" s="323">
        <f t="shared" si="11"/>
        <v>1.4125000000000008</v>
      </c>
      <c r="AG25" s="323">
        <f t="shared" si="12"/>
        <v>1.2787481804949048</v>
      </c>
      <c r="AH25" s="323">
        <f t="shared" si="13"/>
        <v>0.90926099158091678</v>
      </c>
      <c r="AI25" s="323">
        <f t="shared" si="14"/>
        <v>0.99097065462753964</v>
      </c>
      <c r="AJ25" s="287">
        <v>91.7</v>
      </c>
      <c r="AK25" s="290">
        <f t="shared" si="6"/>
        <v>461.69999999999987</v>
      </c>
      <c r="AL25" s="535">
        <f t="shared" si="7"/>
        <v>1923</v>
      </c>
      <c r="AM25" s="303">
        <v>38.799999999999997</v>
      </c>
      <c r="AN25" s="275"/>
      <c r="AO25" s="502">
        <v>17.899999999999999</v>
      </c>
      <c r="AP25" s="323"/>
      <c r="AQ25" s="277"/>
      <c r="AR25" s="277"/>
      <c r="AS25" s="277"/>
      <c r="AT25" s="290">
        <v>39.1</v>
      </c>
      <c r="AU25" s="290"/>
      <c r="AV25" s="277"/>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3"/>
      <c r="CM25" s="112"/>
      <c r="CN25" s="112"/>
      <c r="CO25" s="112"/>
      <c r="CP25" s="112"/>
      <c r="CQ25" s="112"/>
      <c r="CR25" s="112"/>
      <c r="CS25" s="112"/>
      <c r="CT25" s="112"/>
      <c r="CU25" s="112"/>
      <c r="CV25" s="112"/>
      <c r="CW25" s="112"/>
      <c r="CX25" s="112"/>
      <c r="CY25" s="112"/>
      <c r="CZ25" s="112"/>
      <c r="DA25" s="112"/>
      <c r="DB25" s="112"/>
      <c r="DC25" s="112"/>
      <c r="DD25" s="112"/>
      <c r="DE25" s="112"/>
      <c r="DF25" s="112"/>
      <c r="DG25" s="112"/>
      <c r="DH25" s="112"/>
      <c r="DI25" s="112"/>
      <c r="DJ25" s="112"/>
      <c r="DK25" s="112"/>
      <c r="DL25" s="112"/>
      <c r="DM25" s="112"/>
      <c r="DN25" s="112"/>
      <c r="DO25" s="112"/>
      <c r="DP25" s="112"/>
      <c r="DQ25" s="112"/>
      <c r="DR25" s="112"/>
      <c r="DS25" s="112"/>
      <c r="DT25" s="112"/>
      <c r="DU25" s="112"/>
      <c r="DV25" s="112"/>
      <c r="DW25" s="112"/>
      <c r="DX25" s="112"/>
      <c r="DY25" s="112"/>
      <c r="DZ25" s="112"/>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112"/>
      <c r="FH25" s="91"/>
      <c r="FI25" s="91"/>
      <c r="FJ25" s="91"/>
      <c r="FK25" s="91"/>
      <c r="FL25" s="91"/>
      <c r="FM25" s="91"/>
      <c r="FN25" s="91"/>
      <c r="FO25" s="91"/>
      <c r="FP25" s="91"/>
      <c r="FQ25" s="91"/>
      <c r="FR25" s="91"/>
      <c r="FS25" s="91"/>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c r="IR25" s="85"/>
      <c r="IS25" s="85"/>
      <c r="IT25" s="85"/>
      <c r="IU25" s="85"/>
      <c r="IV25" s="85"/>
      <c r="IW25" s="85"/>
      <c r="IX25" s="85"/>
      <c r="IY25" s="85"/>
      <c r="IZ25" s="85"/>
      <c r="JA25" s="85"/>
      <c r="JB25" s="85"/>
      <c r="JC25" s="85"/>
      <c r="JD25" s="85"/>
      <c r="JE25" s="85"/>
      <c r="JF25" s="85"/>
      <c r="JG25" s="85"/>
      <c r="JH25" s="85"/>
      <c r="JI25" s="85"/>
      <c r="JJ25" s="85"/>
      <c r="JK25" s="85"/>
      <c r="JL25" s="85"/>
      <c r="JM25" s="85"/>
      <c r="JN25" s="85"/>
      <c r="JO25" s="85"/>
      <c r="JP25" s="85"/>
      <c r="JQ25" s="85"/>
      <c r="JR25" s="85"/>
      <c r="JS25" s="85"/>
      <c r="JT25" s="85"/>
      <c r="JU25" s="85"/>
      <c r="JV25" s="85"/>
      <c r="JW25" s="85"/>
      <c r="JX25" s="85"/>
      <c r="JY25" s="85"/>
      <c r="JZ25" s="85"/>
      <c r="KA25" s="85"/>
      <c r="KT25" s="237"/>
      <c r="LN25" s="114"/>
      <c r="LO25" s="114"/>
      <c r="LP25" s="114"/>
      <c r="LQ25" s="114"/>
      <c r="LR25" s="114"/>
      <c r="LS25" s="114"/>
      <c r="LT25" s="114"/>
      <c r="LU25" s="114"/>
      <c r="LV25" s="114"/>
    </row>
    <row r="26" spans="1:334" x14ac:dyDescent="0.2">
      <c r="A26" s="280">
        <v>1924</v>
      </c>
      <c r="B26" s="281">
        <v>59.5</v>
      </c>
      <c r="C26" s="282">
        <v>1159</v>
      </c>
      <c r="D26" s="283">
        <v>90.4</v>
      </c>
      <c r="E26" s="284">
        <v>175.7</v>
      </c>
      <c r="F26" s="307">
        <v>97.2</v>
      </c>
      <c r="G26" s="286">
        <v>87.8</v>
      </c>
      <c r="H26" s="282">
        <v>115.2</v>
      </c>
      <c r="I26" s="322"/>
      <c r="J26" s="277"/>
      <c r="K26" s="277"/>
      <c r="L26" s="275"/>
      <c r="M26" s="323"/>
      <c r="N26" s="323"/>
      <c r="O26" s="323">
        <f t="shared" si="3"/>
        <v>1924</v>
      </c>
      <c r="P26" s="547">
        <f t="shared" si="4"/>
        <v>1.0201680672268909</v>
      </c>
      <c r="Q26" s="547">
        <f t="shared" si="15"/>
        <v>1.0078515962036236</v>
      </c>
      <c r="R26" s="547">
        <f t="shared" si="16"/>
        <v>1.0176991150442478</v>
      </c>
      <c r="S26" s="547">
        <f t="shared" si="17"/>
        <v>1.0517928286852591</v>
      </c>
      <c r="T26" s="547">
        <f t="shared" si="18"/>
        <v>0.92078189300411517</v>
      </c>
      <c r="U26" s="547">
        <f t="shared" si="19"/>
        <v>1.0820045558086562</v>
      </c>
      <c r="V26" s="547">
        <f t="shared" si="20"/>
        <v>1.0564236111111112</v>
      </c>
      <c r="W26" s="547">
        <f t="shared" si="21"/>
        <v>1</v>
      </c>
      <c r="X26" s="547">
        <f t="shared" si="22"/>
        <v>1</v>
      </c>
      <c r="Y26" s="547">
        <f t="shared" si="23"/>
        <v>1</v>
      </c>
      <c r="Z26" s="547">
        <f t="shared" si="24"/>
        <v>1</v>
      </c>
      <c r="AA26" s="323"/>
      <c r="AB26" s="323"/>
      <c r="AC26" s="323">
        <f t="shared" si="8"/>
        <v>1924</v>
      </c>
      <c r="AD26" s="323">
        <f t="shared" si="9"/>
        <v>0.8395573997233754</v>
      </c>
      <c r="AE26" s="323">
        <f t="shared" si="10"/>
        <v>0.67948345064277815</v>
      </c>
      <c r="AF26" s="323">
        <f t="shared" si="11"/>
        <v>1.4375000000000009</v>
      </c>
      <c r="AG26" s="323">
        <f t="shared" si="12"/>
        <v>1.3449781659388642</v>
      </c>
      <c r="AH26" s="323">
        <f t="shared" si="13"/>
        <v>0.83723105706267542</v>
      </c>
      <c r="AI26" s="323">
        <f t="shared" si="14"/>
        <v>1.0722347629796842</v>
      </c>
      <c r="AJ26" s="287">
        <v>87.9</v>
      </c>
      <c r="AK26" s="290">
        <f t="shared" si="6"/>
        <v>445.29999999999984</v>
      </c>
      <c r="AL26" s="535">
        <f t="shared" si="7"/>
        <v>1924</v>
      </c>
      <c r="AM26" s="303">
        <v>39.200000000000003</v>
      </c>
      <c r="AN26" s="275"/>
      <c r="AO26" s="502">
        <v>17.8</v>
      </c>
      <c r="AP26" s="323"/>
      <c r="AQ26" s="277"/>
      <c r="AR26" s="277"/>
      <c r="AS26" s="277"/>
      <c r="AT26" s="290">
        <v>33.700000000000003</v>
      </c>
      <c r="AU26" s="290"/>
      <c r="AV26" s="277"/>
    </row>
    <row r="27" spans="1:334" x14ac:dyDescent="0.2">
      <c r="A27" s="280">
        <v>1925</v>
      </c>
      <c r="B27" s="281">
        <v>60.7</v>
      </c>
      <c r="C27" s="282">
        <v>1168.0999999999999</v>
      </c>
      <c r="D27" s="283">
        <v>92</v>
      </c>
      <c r="E27" s="284">
        <v>184.8</v>
      </c>
      <c r="F27" s="307">
        <v>89.5</v>
      </c>
      <c r="G27" s="286">
        <v>95</v>
      </c>
      <c r="H27" s="282">
        <v>121.7</v>
      </c>
      <c r="I27" s="322"/>
      <c r="J27" s="277"/>
      <c r="K27" s="277"/>
      <c r="L27" s="275"/>
      <c r="M27" s="323"/>
      <c r="N27" s="323"/>
      <c r="O27" s="323">
        <f t="shared" si="3"/>
        <v>1925</v>
      </c>
      <c r="P27" s="547">
        <f t="shared" si="4"/>
        <v>0.99341021416803943</v>
      </c>
      <c r="Q27" s="547">
        <f t="shared" si="15"/>
        <v>1.0367263076791371</v>
      </c>
      <c r="R27" s="547">
        <f t="shared" si="16"/>
        <v>1.0282608695652173</v>
      </c>
      <c r="S27" s="547">
        <f t="shared" si="17"/>
        <v>1.0746753246753247</v>
      </c>
      <c r="T27" s="547">
        <f t="shared" si="18"/>
        <v>1.0201117318435753</v>
      </c>
      <c r="U27" s="547">
        <f t="shared" si="19"/>
        <v>1.0242105263157895</v>
      </c>
      <c r="V27" s="547">
        <f t="shared" si="20"/>
        <v>1.1643385373870172</v>
      </c>
      <c r="W27" s="547">
        <f t="shared" si="21"/>
        <v>1</v>
      </c>
      <c r="X27" s="547">
        <f t="shared" si="22"/>
        <v>1</v>
      </c>
      <c r="Y27" s="547">
        <f t="shared" si="23"/>
        <v>1</v>
      </c>
      <c r="Z27" s="547">
        <f t="shared" si="24"/>
        <v>1</v>
      </c>
      <c r="AA27" s="323"/>
      <c r="AB27" s="323"/>
      <c r="AC27" s="323">
        <f t="shared" si="8"/>
        <v>1925</v>
      </c>
      <c r="AD27" s="323">
        <f t="shared" si="9"/>
        <v>0.83402489626556064</v>
      </c>
      <c r="AE27" s="323">
        <f t="shared" si="10"/>
        <v>0.70443836891396661</v>
      </c>
      <c r="AF27" s="323">
        <f t="shared" si="11"/>
        <v>1.4781250000000008</v>
      </c>
      <c r="AG27" s="323">
        <f t="shared" si="12"/>
        <v>1.4454148471615715</v>
      </c>
      <c r="AH27" s="323">
        <f t="shared" si="13"/>
        <v>0.85406922357343307</v>
      </c>
      <c r="AI27" s="323">
        <f t="shared" si="14"/>
        <v>1.0981941309255081</v>
      </c>
      <c r="AJ27" s="287">
        <v>84.8</v>
      </c>
      <c r="AK27" s="290">
        <f t="shared" si="6"/>
        <v>439.59999999999997</v>
      </c>
      <c r="AL27" s="535">
        <f t="shared" si="7"/>
        <v>1925</v>
      </c>
      <c r="AM27" s="303">
        <v>36.9</v>
      </c>
      <c r="AN27" s="275"/>
      <c r="AO27" s="502">
        <v>17.3</v>
      </c>
      <c r="AP27" s="323"/>
      <c r="AQ27" s="277"/>
      <c r="AR27" s="277"/>
      <c r="AS27" s="277"/>
      <c r="AT27" s="290">
        <v>38.6</v>
      </c>
      <c r="AU27" s="290"/>
      <c r="AV27" s="277"/>
    </row>
    <row r="28" spans="1:334" x14ac:dyDescent="0.2">
      <c r="A28" s="280">
        <v>1926</v>
      </c>
      <c r="B28" s="281">
        <v>60.3</v>
      </c>
      <c r="C28" s="282">
        <v>1211</v>
      </c>
      <c r="D28" s="283">
        <v>94.6</v>
      </c>
      <c r="E28" s="284">
        <v>198.6</v>
      </c>
      <c r="F28" s="307">
        <v>91.3</v>
      </c>
      <c r="G28" s="286">
        <v>97.3</v>
      </c>
      <c r="H28" s="282">
        <v>141.69999999999999</v>
      </c>
      <c r="I28" s="322"/>
      <c r="J28" s="277"/>
      <c r="K28" s="277"/>
      <c r="L28" s="114"/>
      <c r="M28" s="323"/>
      <c r="N28" s="323"/>
      <c r="O28" s="323">
        <f t="shared" si="3"/>
        <v>1926</v>
      </c>
      <c r="P28" s="547">
        <f t="shared" si="4"/>
        <v>0.93366500829187393</v>
      </c>
      <c r="Q28" s="547">
        <f t="shared" si="15"/>
        <v>0.93435177539223779</v>
      </c>
      <c r="R28" s="547">
        <f t="shared" si="16"/>
        <v>1.0063424947145878</v>
      </c>
      <c r="S28" s="547">
        <f t="shared" si="17"/>
        <v>0.98338368580060431</v>
      </c>
      <c r="T28" s="547">
        <f t="shared" si="18"/>
        <v>0.96495071193866366</v>
      </c>
      <c r="U28" s="547">
        <f t="shared" si="19"/>
        <v>0.94244604316546765</v>
      </c>
      <c r="V28" s="547">
        <f t="shared" si="20"/>
        <v>0.72124206069160202</v>
      </c>
      <c r="W28" s="547">
        <f t="shared" si="21"/>
        <v>1</v>
      </c>
      <c r="X28" s="547">
        <f t="shared" si="22"/>
        <v>1</v>
      </c>
      <c r="Y28" s="547">
        <f t="shared" si="23"/>
        <v>1</v>
      </c>
      <c r="Z28" s="547">
        <f t="shared" si="24"/>
        <v>1</v>
      </c>
      <c r="AA28" s="323"/>
      <c r="AB28" s="323"/>
      <c r="AC28" s="323">
        <f t="shared" si="8"/>
        <v>1926</v>
      </c>
      <c r="AD28" s="323">
        <f t="shared" si="9"/>
        <v>0.77869986168741401</v>
      </c>
      <c r="AE28" s="323">
        <f t="shared" si="10"/>
        <v>0.65819324064917684</v>
      </c>
      <c r="AF28" s="323">
        <f t="shared" si="11"/>
        <v>1.4875000000000009</v>
      </c>
      <c r="AG28" s="323">
        <f t="shared" si="12"/>
        <v>1.4213973799126634</v>
      </c>
      <c r="AH28" s="323">
        <f t="shared" si="13"/>
        <v>0.82413470533208599</v>
      </c>
      <c r="AI28" s="323">
        <f t="shared" si="14"/>
        <v>1.0349887133182847</v>
      </c>
      <c r="AJ28" s="287">
        <v>85.5</v>
      </c>
      <c r="AK28" s="290">
        <f t="shared" si="6"/>
        <v>441.7</v>
      </c>
      <c r="AL28" s="535">
        <f t="shared" si="7"/>
        <v>1926</v>
      </c>
      <c r="AM28" s="303">
        <v>36.6</v>
      </c>
      <c r="AN28" s="288">
        <v>19.899999999999999</v>
      </c>
      <c r="AO28" s="277"/>
      <c r="AP28" s="334"/>
      <c r="AQ28" s="277"/>
      <c r="AR28" s="277"/>
      <c r="AS28" s="277"/>
      <c r="AT28" s="290">
        <v>32.9</v>
      </c>
      <c r="AU28" s="290"/>
      <c r="AV28" s="277"/>
    </row>
    <row r="29" spans="1:334" x14ac:dyDescent="0.2">
      <c r="A29" s="280">
        <v>1927</v>
      </c>
      <c r="B29" s="281">
        <v>56.3</v>
      </c>
      <c r="C29" s="282">
        <v>1131.5</v>
      </c>
      <c r="D29" s="283">
        <v>95.2</v>
      </c>
      <c r="E29" s="284">
        <v>195.3</v>
      </c>
      <c r="F29" s="307">
        <v>88.1</v>
      </c>
      <c r="G29" s="286">
        <v>91.7</v>
      </c>
      <c r="H29" s="282">
        <v>102.2</v>
      </c>
      <c r="I29" s="322"/>
      <c r="J29" s="277"/>
      <c r="K29" s="277"/>
      <c r="L29" s="114"/>
      <c r="M29" s="323"/>
      <c r="N29" s="323"/>
      <c r="O29" s="323">
        <f t="shared" si="3"/>
        <v>1927</v>
      </c>
      <c r="P29" s="547">
        <f t="shared" si="4"/>
        <v>0.98934280639431627</v>
      </c>
      <c r="Q29" s="547">
        <f t="shared" si="15"/>
        <v>1.0593018117543083</v>
      </c>
      <c r="R29" s="547">
        <f t="shared" si="16"/>
        <v>1.0052521008403361</v>
      </c>
      <c r="S29" s="547">
        <f t="shared" si="17"/>
        <v>1.0634920634920633</v>
      </c>
      <c r="T29" s="547">
        <f t="shared" si="18"/>
        <v>1.0442678774120318</v>
      </c>
      <c r="U29" s="547">
        <f t="shared" si="19"/>
        <v>1.034896401308615</v>
      </c>
      <c r="V29" s="547">
        <f t="shared" si="20"/>
        <v>1.3943248532289627</v>
      </c>
      <c r="W29" s="547">
        <f t="shared" si="21"/>
        <v>1</v>
      </c>
      <c r="X29" s="547">
        <f t="shared" si="22"/>
        <v>1</v>
      </c>
      <c r="Y29" s="547">
        <f t="shared" si="23"/>
        <v>1</v>
      </c>
      <c r="Z29" s="547">
        <f t="shared" si="24"/>
        <v>1</v>
      </c>
      <c r="AA29" s="323"/>
      <c r="AB29" s="323"/>
      <c r="AC29" s="323">
        <f t="shared" si="8"/>
        <v>1927</v>
      </c>
      <c r="AD29" s="323">
        <f t="shared" si="9"/>
        <v>0.77040110650069205</v>
      </c>
      <c r="AE29" s="323">
        <f t="shared" si="10"/>
        <v>0.69722529230411245</v>
      </c>
      <c r="AF29" s="323">
        <f t="shared" si="11"/>
        <v>1.4953125000000009</v>
      </c>
      <c r="AG29" s="323">
        <f t="shared" si="12"/>
        <v>1.5116448326055305</v>
      </c>
      <c r="AH29" s="323">
        <f t="shared" si="13"/>
        <v>0.86061739943872773</v>
      </c>
      <c r="AI29" s="323">
        <f t="shared" si="14"/>
        <v>1.0711060948081266</v>
      </c>
      <c r="AJ29" s="287">
        <v>79.599999999999994</v>
      </c>
      <c r="AK29" s="290">
        <f t="shared" si="6"/>
        <v>423.09999999999991</v>
      </c>
      <c r="AL29" s="535">
        <f t="shared" si="7"/>
        <v>1927</v>
      </c>
      <c r="AM29" s="303">
        <v>34.799999999999997</v>
      </c>
      <c r="AN29" s="288">
        <v>21.6</v>
      </c>
      <c r="AO29" s="277"/>
      <c r="AP29" s="334"/>
      <c r="AQ29" s="277"/>
      <c r="AR29" s="277"/>
      <c r="AS29" s="277"/>
      <c r="AT29" s="290">
        <v>27.1</v>
      </c>
      <c r="AU29" s="290"/>
      <c r="AV29" s="277"/>
    </row>
    <row r="30" spans="1:334" x14ac:dyDescent="0.2">
      <c r="A30" s="280">
        <v>1928</v>
      </c>
      <c r="B30" s="281">
        <v>55.7</v>
      </c>
      <c r="C30" s="282">
        <v>1198.5999999999999</v>
      </c>
      <c r="D30" s="283">
        <v>95.7</v>
      </c>
      <c r="E30" s="284">
        <v>207.7</v>
      </c>
      <c r="F30" s="307">
        <v>92</v>
      </c>
      <c r="G30" s="286">
        <v>94.9</v>
      </c>
      <c r="H30" s="282">
        <v>142.5</v>
      </c>
      <c r="I30" s="322"/>
      <c r="J30" s="277"/>
      <c r="K30" s="277"/>
      <c r="L30" s="114"/>
      <c r="M30" s="323"/>
      <c r="N30" s="323"/>
      <c r="O30" s="323">
        <f t="shared" si="3"/>
        <v>1928</v>
      </c>
      <c r="P30" s="547">
        <f t="shared" si="4"/>
        <v>0.9874326750448833</v>
      </c>
      <c r="Q30" s="547">
        <f t="shared" si="15"/>
        <v>0.99098948773569173</v>
      </c>
      <c r="R30" s="547">
        <f t="shared" si="16"/>
        <v>1.0010449320794148</v>
      </c>
      <c r="S30" s="547">
        <f t="shared" si="17"/>
        <v>1.0168512277323063</v>
      </c>
      <c r="T30" s="547">
        <f t="shared" si="18"/>
        <v>0.9869565217391304</v>
      </c>
      <c r="U30" s="547">
        <f t="shared" si="19"/>
        <v>0.95995785036880921</v>
      </c>
      <c r="V30" s="547">
        <f t="shared" si="20"/>
        <v>1.0280701754385966</v>
      </c>
      <c r="W30" s="547">
        <f t="shared" si="21"/>
        <v>1</v>
      </c>
      <c r="X30" s="547">
        <f t="shared" si="22"/>
        <v>1</v>
      </c>
      <c r="Y30" s="547">
        <f t="shared" si="23"/>
        <v>1</v>
      </c>
      <c r="Z30" s="547">
        <f t="shared" si="24"/>
        <v>1</v>
      </c>
      <c r="AA30" s="323"/>
      <c r="AB30" s="323"/>
      <c r="AC30" s="323">
        <f t="shared" si="8"/>
        <v>1928</v>
      </c>
      <c r="AD30" s="323">
        <f t="shared" si="9"/>
        <v>0.76071922544951642</v>
      </c>
      <c r="AE30" s="323">
        <f t="shared" si="10"/>
        <v>0.69094293525682038</v>
      </c>
      <c r="AF30" s="323">
        <f t="shared" si="11"/>
        <v>1.4968750000000008</v>
      </c>
      <c r="AG30" s="323">
        <f t="shared" si="12"/>
        <v>1.5371179039301304</v>
      </c>
      <c r="AH30" s="323">
        <f t="shared" si="13"/>
        <v>0.84939195509822252</v>
      </c>
      <c r="AI30" s="323">
        <f t="shared" si="14"/>
        <v>1.0282167042889392</v>
      </c>
      <c r="AJ30" s="287">
        <v>78.3</v>
      </c>
      <c r="AK30" s="290">
        <f t="shared" si="6"/>
        <v>431.80000000000007</v>
      </c>
      <c r="AL30" s="535">
        <f t="shared" si="7"/>
        <v>1928</v>
      </c>
      <c r="AM30" s="303">
        <v>34.5</v>
      </c>
      <c r="AN30" s="288">
        <v>23.2</v>
      </c>
      <c r="AO30" s="277"/>
      <c r="AP30" s="334"/>
      <c r="AQ30" s="277"/>
      <c r="AR30" s="277"/>
      <c r="AS30" s="277"/>
      <c r="AT30" s="290">
        <v>26.4</v>
      </c>
      <c r="AU30" s="290"/>
      <c r="AV30" s="277"/>
    </row>
    <row r="31" spans="1:334" x14ac:dyDescent="0.2">
      <c r="A31" s="280">
        <v>1929</v>
      </c>
      <c r="B31" s="281">
        <v>55</v>
      </c>
      <c r="C31" s="309">
        <v>1187.8</v>
      </c>
      <c r="D31" s="283">
        <v>95.8</v>
      </c>
      <c r="E31" s="284">
        <v>211.2</v>
      </c>
      <c r="F31" s="307">
        <v>90.8</v>
      </c>
      <c r="G31" s="286">
        <v>91.1</v>
      </c>
      <c r="H31" s="282">
        <v>146.5</v>
      </c>
      <c r="I31" s="322"/>
      <c r="J31" s="277"/>
      <c r="K31" s="277"/>
      <c r="L31" s="114"/>
      <c r="M31" s="323"/>
      <c r="N31" s="323"/>
      <c r="O31" s="323">
        <f t="shared" si="3"/>
        <v>1929</v>
      </c>
      <c r="P31" s="547">
        <f t="shared" si="4"/>
        <v>0.97818181818181815</v>
      </c>
      <c r="Q31" s="547">
        <f t="shared" si="15"/>
        <v>0.95310658359993261</v>
      </c>
      <c r="R31" s="547">
        <f t="shared" si="16"/>
        <v>1.0167014613778707</v>
      </c>
      <c r="S31" s="547">
        <f t="shared" si="17"/>
        <v>1.0142045454545454</v>
      </c>
      <c r="T31" s="547">
        <f t="shared" si="18"/>
        <v>0.98017621145374456</v>
      </c>
      <c r="U31" s="547">
        <f t="shared" si="19"/>
        <v>0.99890230515916578</v>
      </c>
      <c r="V31" s="547">
        <f t="shared" si="20"/>
        <v>0.69965870307167233</v>
      </c>
      <c r="W31" s="547">
        <f t="shared" si="21"/>
        <v>1</v>
      </c>
      <c r="X31" s="547">
        <f t="shared" si="22"/>
        <v>1</v>
      </c>
      <c r="Y31" s="547">
        <f t="shared" si="23"/>
        <v>1</v>
      </c>
      <c r="Z31" s="547">
        <f t="shared" si="24"/>
        <v>1</v>
      </c>
      <c r="AA31" s="323"/>
      <c r="AB31" s="323"/>
      <c r="AC31" s="323">
        <f t="shared" si="8"/>
        <v>1929</v>
      </c>
      <c r="AD31" s="323">
        <f t="shared" si="9"/>
        <v>0.74412171507607239</v>
      </c>
      <c r="AE31" s="323">
        <f t="shared" si="10"/>
        <v>0.65854226048513753</v>
      </c>
      <c r="AF31" s="323">
        <f t="shared" si="11"/>
        <v>1.521875000000001</v>
      </c>
      <c r="AG31" s="323">
        <f t="shared" si="12"/>
        <v>1.5589519650655015</v>
      </c>
      <c r="AH31" s="323">
        <f t="shared" si="13"/>
        <v>0.83255378858746487</v>
      </c>
      <c r="AI31" s="323">
        <f t="shared" si="14"/>
        <v>1.0270880361173818</v>
      </c>
      <c r="AJ31" s="287">
        <v>75.3</v>
      </c>
      <c r="AK31" s="290">
        <f t="shared" si="6"/>
        <v>422.10000000000008</v>
      </c>
      <c r="AL31" s="535">
        <f t="shared" si="7"/>
        <v>1929</v>
      </c>
      <c r="AM31" s="303">
        <v>32.9</v>
      </c>
      <c r="AN31" s="288">
        <v>25.5</v>
      </c>
      <c r="AO31" s="277"/>
      <c r="AP31" s="334"/>
      <c r="AQ31" s="277"/>
      <c r="AR31" s="277"/>
      <c r="AS31" s="277"/>
      <c r="AT31" s="290">
        <v>23.3</v>
      </c>
      <c r="AU31" s="290"/>
      <c r="AV31" s="277"/>
    </row>
    <row r="32" spans="1:334" x14ac:dyDescent="0.2">
      <c r="A32" s="280">
        <v>1930</v>
      </c>
      <c r="B32" s="281">
        <v>53.8</v>
      </c>
      <c r="C32" s="309">
        <v>1132.0999999999999</v>
      </c>
      <c r="D32" s="283">
        <v>97.4</v>
      </c>
      <c r="E32" s="284">
        <v>214.2</v>
      </c>
      <c r="F32" s="307">
        <v>89</v>
      </c>
      <c r="G32" s="286">
        <v>91</v>
      </c>
      <c r="H32" s="282">
        <v>102.5</v>
      </c>
      <c r="I32" s="322"/>
      <c r="J32" s="277"/>
      <c r="K32" s="277"/>
      <c r="L32" s="114"/>
      <c r="M32" s="323"/>
      <c r="N32" s="323"/>
      <c r="O32" s="323">
        <f t="shared" si="3"/>
        <v>1930</v>
      </c>
      <c r="P32" s="547">
        <f t="shared" si="4"/>
        <v>0.95353159851301117</v>
      </c>
      <c r="Q32" s="547">
        <f t="shared" si="15"/>
        <v>0.9773871566116068</v>
      </c>
      <c r="R32" s="547">
        <f t="shared" si="16"/>
        <v>1.0164271047227926</v>
      </c>
      <c r="S32" s="547">
        <f t="shared" si="17"/>
        <v>0.9962651727357611</v>
      </c>
      <c r="T32" s="547">
        <f t="shared" si="18"/>
        <v>0.97528089887640446</v>
      </c>
      <c r="U32" s="547">
        <f t="shared" si="19"/>
        <v>0.96043956043956047</v>
      </c>
      <c r="V32" s="547">
        <f t="shared" si="20"/>
        <v>1.0487804878048781</v>
      </c>
      <c r="W32" s="547">
        <f t="shared" si="21"/>
        <v>1</v>
      </c>
      <c r="X32" s="547">
        <f t="shared" si="22"/>
        <v>1</v>
      </c>
      <c r="Y32" s="547">
        <f t="shared" si="23"/>
        <v>1</v>
      </c>
      <c r="Z32" s="547">
        <f t="shared" si="24"/>
        <v>1</v>
      </c>
      <c r="AA32" s="323"/>
      <c r="AB32" s="323"/>
      <c r="AC32" s="323">
        <f t="shared" si="8"/>
        <v>1930</v>
      </c>
      <c r="AD32" s="323">
        <f t="shared" si="9"/>
        <v>0.70954356846473077</v>
      </c>
      <c r="AE32" s="323">
        <f t="shared" si="10"/>
        <v>0.64365074748414863</v>
      </c>
      <c r="AF32" s="323">
        <f t="shared" si="11"/>
        <v>1.5468750000000011</v>
      </c>
      <c r="AG32" s="323">
        <f t="shared" si="12"/>
        <v>1.5531295487627361</v>
      </c>
      <c r="AH32" s="323">
        <f t="shared" si="13"/>
        <v>0.81197380729653879</v>
      </c>
      <c r="AI32" s="323">
        <f t="shared" si="14"/>
        <v>0.98645598194130957</v>
      </c>
      <c r="AJ32" s="287">
        <v>71.099999999999994</v>
      </c>
      <c r="AK32" s="290">
        <f t="shared" si="6"/>
        <v>413.09999999999997</v>
      </c>
      <c r="AL32" s="535">
        <f t="shared" si="7"/>
        <v>1930</v>
      </c>
      <c r="AM32" s="303">
        <v>31.5</v>
      </c>
      <c r="AN32" s="288">
        <v>26.7</v>
      </c>
      <c r="AO32" s="289"/>
      <c r="AP32" s="323"/>
      <c r="AQ32" s="277"/>
      <c r="AR32" s="277"/>
      <c r="AS32" s="277"/>
      <c r="AT32" s="290">
        <v>26</v>
      </c>
      <c r="AU32" s="290"/>
      <c r="AV32" s="277"/>
    </row>
    <row r="33" spans="1:48" x14ac:dyDescent="0.2">
      <c r="A33" s="280">
        <v>1931</v>
      </c>
      <c r="B33" s="281">
        <v>51.3</v>
      </c>
      <c r="C33" s="282">
        <v>1106.5</v>
      </c>
      <c r="D33" s="283">
        <v>99</v>
      </c>
      <c r="E33" s="284">
        <v>213.4</v>
      </c>
      <c r="F33" s="307">
        <v>86.8</v>
      </c>
      <c r="G33" s="286">
        <v>87.4</v>
      </c>
      <c r="H33" s="282">
        <v>107.5</v>
      </c>
      <c r="I33" s="322"/>
      <c r="J33" s="277"/>
      <c r="K33" s="277"/>
      <c r="L33" s="114"/>
      <c r="M33" s="323"/>
      <c r="N33" s="323"/>
      <c r="O33" s="323">
        <f t="shared" si="3"/>
        <v>1931</v>
      </c>
      <c r="P33" s="547">
        <f t="shared" si="4"/>
        <v>0.92982456140350889</v>
      </c>
      <c r="Q33" s="547">
        <f t="shared" si="15"/>
        <v>0.98300948938093091</v>
      </c>
      <c r="R33" s="547">
        <f t="shared" si="16"/>
        <v>1.0333333333333332</v>
      </c>
      <c r="S33" s="547">
        <f t="shared" si="17"/>
        <v>1.0501405810684161</v>
      </c>
      <c r="T33" s="547">
        <f t="shared" si="18"/>
        <v>1.0080645161290323</v>
      </c>
      <c r="U33" s="547">
        <f t="shared" si="19"/>
        <v>1</v>
      </c>
      <c r="V33" s="547">
        <f t="shared" si="20"/>
        <v>0.99813953488372087</v>
      </c>
      <c r="W33" s="547">
        <f t="shared" si="21"/>
        <v>1</v>
      </c>
      <c r="X33" s="547">
        <f t="shared" si="22"/>
        <v>1</v>
      </c>
      <c r="Y33" s="547">
        <f t="shared" si="23"/>
        <v>1</v>
      </c>
      <c r="Z33" s="547">
        <f t="shared" si="24"/>
        <v>1</v>
      </c>
      <c r="AA33" s="323"/>
      <c r="AB33" s="323"/>
      <c r="AC33" s="323">
        <f t="shared" si="8"/>
        <v>1931</v>
      </c>
      <c r="AD33" s="323">
        <f t="shared" si="9"/>
        <v>0.65975103734439888</v>
      </c>
      <c r="AE33" s="323">
        <f t="shared" si="10"/>
        <v>0.6327147926240474</v>
      </c>
      <c r="AF33" s="323">
        <f t="shared" si="11"/>
        <v>1.5984375000000011</v>
      </c>
      <c r="AG33" s="323">
        <f t="shared" si="12"/>
        <v>1.6310043668122267</v>
      </c>
      <c r="AH33" s="323">
        <f t="shared" si="13"/>
        <v>0.81852198316183344</v>
      </c>
      <c r="AI33" s="323">
        <f t="shared" si="14"/>
        <v>0.98645598194130957</v>
      </c>
      <c r="AJ33" s="287">
        <v>67.8</v>
      </c>
      <c r="AK33" s="290">
        <f t="shared" si="6"/>
        <v>393.30000000000013</v>
      </c>
      <c r="AL33" s="535">
        <f t="shared" si="7"/>
        <v>1931</v>
      </c>
      <c r="AM33" s="303">
        <v>28.8</v>
      </c>
      <c r="AN33" s="288">
        <v>27.1</v>
      </c>
      <c r="AO33" s="289"/>
      <c r="AP33" s="323"/>
      <c r="AQ33" s="277"/>
      <c r="AR33" s="277"/>
      <c r="AS33" s="277"/>
      <c r="AT33" s="290">
        <v>20.5</v>
      </c>
      <c r="AU33" s="290"/>
      <c r="AV33" s="277"/>
    </row>
    <row r="34" spans="1:48" x14ac:dyDescent="0.2">
      <c r="A34" s="267">
        <v>1932</v>
      </c>
      <c r="B34" s="281">
        <v>47.7</v>
      </c>
      <c r="C34" s="282">
        <v>1087.7</v>
      </c>
      <c r="D34" s="283">
        <v>102.3</v>
      </c>
      <c r="E34" s="284">
        <v>224.1</v>
      </c>
      <c r="F34" s="307">
        <v>87.5</v>
      </c>
      <c r="G34" s="286">
        <v>87.4</v>
      </c>
      <c r="H34" s="282">
        <v>107.3</v>
      </c>
      <c r="I34" s="321">
        <v>22</v>
      </c>
      <c r="J34" s="277"/>
      <c r="K34" s="277"/>
      <c r="L34" s="114"/>
      <c r="M34" s="323"/>
      <c r="N34" s="323"/>
      <c r="O34" s="323">
        <f t="shared" si="3"/>
        <v>1932</v>
      </c>
      <c r="P34" s="547">
        <f t="shared" si="4"/>
        <v>0.99371069182389926</v>
      </c>
      <c r="Q34" s="547">
        <f t="shared" si="15"/>
        <v>0.98253194814746714</v>
      </c>
      <c r="R34" s="547">
        <f t="shared" si="16"/>
        <v>1</v>
      </c>
      <c r="S34" s="547">
        <f t="shared" si="17"/>
        <v>1.0174029451137885</v>
      </c>
      <c r="T34" s="547">
        <f t="shared" si="18"/>
        <v>0.96114285714285708</v>
      </c>
      <c r="U34" s="547">
        <f t="shared" si="19"/>
        <v>0.94965675057208232</v>
      </c>
      <c r="V34" s="547">
        <f t="shared" si="20"/>
        <v>0.891891891891892</v>
      </c>
      <c r="W34" s="547">
        <f t="shared" si="21"/>
        <v>0.97272727272727266</v>
      </c>
      <c r="X34" s="547">
        <f t="shared" si="22"/>
        <v>1</v>
      </c>
      <c r="Y34" s="547">
        <f t="shared" si="23"/>
        <v>1</v>
      </c>
      <c r="Z34" s="547">
        <f t="shared" si="24"/>
        <v>1</v>
      </c>
      <c r="AA34" s="323"/>
      <c r="AB34" s="323"/>
      <c r="AC34" s="323">
        <f t="shared" si="8"/>
        <v>1932</v>
      </c>
      <c r="AD34" s="323">
        <f t="shared" si="9"/>
        <v>0.65560165975103779</v>
      </c>
      <c r="AE34" s="323">
        <f t="shared" si="10"/>
        <v>0.62166249781862593</v>
      </c>
      <c r="AF34" s="323">
        <f t="shared" si="11"/>
        <v>1.5984375000000011</v>
      </c>
      <c r="AG34" s="323">
        <f t="shared" si="12"/>
        <v>1.6593886462882093</v>
      </c>
      <c r="AH34" s="323">
        <f t="shared" si="13"/>
        <v>0.78671655753040215</v>
      </c>
      <c r="AI34" s="323">
        <f t="shared" si="14"/>
        <v>0.9367945823927768</v>
      </c>
      <c r="AJ34" s="287">
        <v>62.5</v>
      </c>
      <c r="AK34" s="290">
        <f t="shared" si="6"/>
        <v>368.90000000000009</v>
      </c>
      <c r="AL34" s="535">
        <f t="shared" si="7"/>
        <v>1932</v>
      </c>
      <c r="AM34" s="303">
        <v>27.5</v>
      </c>
      <c r="AN34" s="288">
        <v>23.6</v>
      </c>
      <c r="AO34" s="277"/>
      <c r="AP34" s="334"/>
      <c r="AQ34" s="277"/>
      <c r="AR34" s="277"/>
      <c r="AS34" s="277"/>
      <c r="AT34" s="277"/>
      <c r="AU34" s="277"/>
      <c r="AV34" s="277"/>
    </row>
    <row r="35" spans="1:48" x14ac:dyDescent="0.2">
      <c r="A35" s="280">
        <v>1933</v>
      </c>
      <c r="B35" s="281">
        <v>47.4</v>
      </c>
      <c r="C35" s="282">
        <v>1068.7</v>
      </c>
      <c r="D35" s="283">
        <v>102.3</v>
      </c>
      <c r="E35" s="284">
        <v>228</v>
      </c>
      <c r="F35" s="307">
        <v>84.1</v>
      </c>
      <c r="G35" s="286">
        <v>83</v>
      </c>
      <c r="H35" s="282">
        <v>95.7</v>
      </c>
      <c r="I35" s="321">
        <v>21.4</v>
      </c>
      <c r="J35" s="277"/>
      <c r="K35" s="277"/>
      <c r="L35" s="114"/>
      <c r="M35" s="323"/>
      <c r="N35" s="323"/>
      <c r="O35" s="323">
        <f t="shared" si="3"/>
        <v>1933</v>
      </c>
      <c r="P35" s="547">
        <f t="shared" si="4"/>
        <v>1.0822784810126582</v>
      </c>
      <c r="Q35" s="547">
        <f t="shared" si="15"/>
        <v>1.034340787873117</v>
      </c>
      <c r="R35" s="547">
        <f t="shared" si="16"/>
        <v>1.0400782013685241</v>
      </c>
      <c r="S35" s="547">
        <f t="shared" si="17"/>
        <v>1.0539473684210527</v>
      </c>
      <c r="T35" s="547">
        <f t="shared" si="18"/>
        <v>1.0166468489892986</v>
      </c>
      <c r="U35" s="547">
        <f t="shared" si="19"/>
        <v>1.0156626506024096</v>
      </c>
      <c r="V35" s="547">
        <f t="shared" si="20"/>
        <v>1.0125391849529781</v>
      </c>
      <c r="W35" s="547">
        <f t="shared" si="21"/>
        <v>1.0373831775700935</v>
      </c>
      <c r="X35" s="547">
        <f t="shared" si="22"/>
        <v>1</v>
      </c>
      <c r="Y35" s="547">
        <f t="shared" si="23"/>
        <v>1</v>
      </c>
      <c r="Z35" s="547">
        <f t="shared" si="24"/>
        <v>1</v>
      </c>
      <c r="AA35" s="323"/>
      <c r="AB35" s="323"/>
      <c r="AC35" s="323">
        <f t="shared" si="8"/>
        <v>1933</v>
      </c>
      <c r="AD35" s="323">
        <f t="shared" si="9"/>
        <v>0.70954356846473077</v>
      </c>
      <c r="AE35" s="323">
        <f t="shared" si="10"/>
        <v>0.64301087778488741</v>
      </c>
      <c r="AF35" s="323">
        <f t="shared" si="11"/>
        <v>1.6625000000000014</v>
      </c>
      <c r="AG35" s="323">
        <f t="shared" si="12"/>
        <v>1.7489082969432312</v>
      </c>
      <c r="AH35" s="323">
        <f t="shared" si="13"/>
        <v>0.79981290926099158</v>
      </c>
      <c r="AI35" s="323">
        <f t="shared" si="14"/>
        <v>0.951467268623025</v>
      </c>
      <c r="AJ35" s="287">
        <v>59.6</v>
      </c>
      <c r="AK35" s="290">
        <f t="shared" si="6"/>
        <v>368.59999999999997</v>
      </c>
      <c r="AL35" s="535">
        <f t="shared" si="7"/>
        <v>1933</v>
      </c>
      <c r="AM35" s="303">
        <v>26.2</v>
      </c>
      <c r="AN35" s="288">
        <v>25</v>
      </c>
      <c r="AO35" s="277"/>
      <c r="AP35" s="334"/>
      <c r="AQ35" s="277"/>
      <c r="AR35" s="277"/>
      <c r="AS35" s="277"/>
      <c r="AT35" s="277"/>
      <c r="AU35" s="277"/>
      <c r="AV35" s="277"/>
    </row>
    <row r="36" spans="1:48" x14ac:dyDescent="0.2">
      <c r="A36" s="335">
        <v>1934</v>
      </c>
      <c r="B36" s="281">
        <v>51.3</v>
      </c>
      <c r="C36" s="282">
        <v>1105.4000000000001</v>
      </c>
      <c r="D36" s="283">
        <v>106.4</v>
      </c>
      <c r="E36" s="284">
        <v>240.3</v>
      </c>
      <c r="F36" s="307">
        <v>85.5</v>
      </c>
      <c r="G36" s="286">
        <v>84.3</v>
      </c>
      <c r="H36" s="282">
        <v>96.9</v>
      </c>
      <c r="I36" s="321">
        <v>22.2</v>
      </c>
      <c r="J36" s="277"/>
      <c r="K36" s="277"/>
      <c r="L36" s="114"/>
      <c r="M36" s="323"/>
      <c r="N36" s="323"/>
      <c r="O36" s="323">
        <f t="shared" si="3"/>
        <v>1934</v>
      </c>
      <c r="P36" s="547">
        <f t="shared" si="4"/>
        <v>0.9707602339181286</v>
      </c>
      <c r="Q36" s="547">
        <f t="shared" si="15"/>
        <v>0.9901393160846752</v>
      </c>
      <c r="R36" s="547">
        <f t="shared" si="16"/>
        <v>1.0169172932330828</v>
      </c>
      <c r="S36" s="547">
        <f t="shared" si="17"/>
        <v>1.021223470661673</v>
      </c>
      <c r="T36" s="547">
        <f t="shared" si="18"/>
        <v>1.0023391812865496</v>
      </c>
      <c r="U36" s="547">
        <f t="shared" si="19"/>
        <v>0.96441281138790036</v>
      </c>
      <c r="V36" s="547">
        <f t="shared" si="20"/>
        <v>1.0753353973168214</v>
      </c>
      <c r="W36" s="547">
        <f t="shared" si="21"/>
        <v>1.0045045045045045</v>
      </c>
      <c r="X36" s="547">
        <f t="shared" si="22"/>
        <v>1</v>
      </c>
      <c r="Y36" s="547">
        <f t="shared" si="23"/>
        <v>1</v>
      </c>
      <c r="Z36" s="547">
        <f t="shared" si="24"/>
        <v>1</v>
      </c>
      <c r="AA36" s="323"/>
      <c r="AB36" s="323"/>
      <c r="AC36" s="323">
        <f t="shared" si="8"/>
        <v>1934</v>
      </c>
      <c r="AD36" s="323">
        <f t="shared" si="9"/>
        <v>0.68879668049792575</v>
      </c>
      <c r="AE36" s="323">
        <f t="shared" si="10"/>
        <v>0.63667035076493506</v>
      </c>
      <c r="AF36" s="323">
        <f t="shared" si="11"/>
        <v>1.6906250000000016</v>
      </c>
      <c r="AG36" s="323">
        <f t="shared" si="12"/>
        <v>1.7860262008733623</v>
      </c>
      <c r="AH36" s="323">
        <f t="shared" si="13"/>
        <v>0.80168381665107569</v>
      </c>
      <c r="AI36" s="323">
        <f t="shared" si="14"/>
        <v>0.91760722347629808</v>
      </c>
      <c r="AJ36" s="287">
        <v>56.7</v>
      </c>
      <c r="AK36" s="290">
        <f t="shared" si="6"/>
        <v>384.00000000000006</v>
      </c>
      <c r="AL36" s="535">
        <f t="shared" si="7"/>
        <v>1934</v>
      </c>
      <c r="AM36" s="303">
        <v>27.8</v>
      </c>
      <c r="AN36" s="288">
        <v>28.6</v>
      </c>
      <c r="AO36" s="334"/>
      <c r="AP36" s="334"/>
      <c r="AQ36" s="277"/>
      <c r="AR36" s="277"/>
      <c r="AS36" s="277"/>
      <c r="AT36" s="334"/>
      <c r="AU36" s="334"/>
      <c r="AV36" s="277"/>
    </row>
    <row r="37" spans="1:48" x14ac:dyDescent="0.2">
      <c r="A37" s="336">
        <v>1935</v>
      </c>
      <c r="B37" s="281">
        <v>49.8</v>
      </c>
      <c r="C37" s="282">
        <v>1094.5</v>
      </c>
      <c r="D37" s="283">
        <v>108.2</v>
      </c>
      <c r="E37" s="284">
        <v>245.4</v>
      </c>
      <c r="F37" s="307">
        <v>85.7</v>
      </c>
      <c r="G37" s="286">
        <v>81.3</v>
      </c>
      <c r="H37" s="282">
        <v>104.2</v>
      </c>
      <c r="I37" s="321">
        <v>22.3</v>
      </c>
      <c r="J37" s="277"/>
      <c r="K37" s="277"/>
      <c r="L37" s="114"/>
      <c r="M37" s="323"/>
      <c r="N37" s="323"/>
      <c r="O37" s="323">
        <f t="shared" si="3"/>
        <v>1935</v>
      </c>
      <c r="P37" s="547">
        <f t="shared" si="4"/>
        <v>1.1285140562248996</v>
      </c>
      <c r="Q37" s="547">
        <f t="shared" si="15"/>
        <v>1.0554591137505711</v>
      </c>
      <c r="R37" s="547">
        <f t="shared" si="16"/>
        <v>1.0295748613678373</v>
      </c>
      <c r="S37" s="547">
        <f t="shared" si="17"/>
        <v>1.0863895680521598</v>
      </c>
      <c r="T37" s="547">
        <f t="shared" si="18"/>
        <v>1.0618436406067677</v>
      </c>
      <c r="U37" s="547">
        <f t="shared" si="19"/>
        <v>1.0270602706027061</v>
      </c>
      <c r="V37" s="547">
        <f t="shared" si="20"/>
        <v>1.147792706333973</v>
      </c>
      <c r="W37" s="547">
        <f t="shared" si="21"/>
        <v>1.0627802690582959</v>
      </c>
      <c r="X37" s="547">
        <f t="shared" si="22"/>
        <v>1</v>
      </c>
      <c r="Y37" s="547">
        <f t="shared" si="23"/>
        <v>1</v>
      </c>
      <c r="Z37" s="547">
        <f t="shared" si="24"/>
        <v>1</v>
      </c>
      <c r="AA37" s="323"/>
      <c r="AB37" s="323"/>
      <c r="AC37" s="323">
        <f t="shared" si="8"/>
        <v>1935</v>
      </c>
      <c r="AD37" s="323">
        <f t="shared" si="9"/>
        <v>0.77731673582296046</v>
      </c>
      <c r="AE37" s="323">
        <f t="shared" si="10"/>
        <v>0.67197952416962359</v>
      </c>
      <c r="AF37" s="323">
        <f t="shared" si="11"/>
        <v>1.7406250000000014</v>
      </c>
      <c r="AG37" s="323">
        <f t="shared" si="12"/>
        <v>1.940320232896652</v>
      </c>
      <c r="AH37" s="323">
        <f t="shared" si="13"/>
        <v>0.85126286248830674</v>
      </c>
      <c r="AI37" s="323">
        <f t="shared" si="14"/>
        <v>0.94243792325056452</v>
      </c>
      <c r="AJ37" s="287">
        <v>55.1</v>
      </c>
      <c r="AK37" s="290">
        <f t="shared" si="6"/>
        <v>364.80000000000007</v>
      </c>
      <c r="AL37" s="535">
        <f t="shared" si="7"/>
        <v>1935</v>
      </c>
      <c r="AM37" s="303">
        <v>26</v>
      </c>
      <c r="AN37" s="288">
        <v>28.6</v>
      </c>
      <c r="AO37" s="334"/>
      <c r="AP37" s="334"/>
      <c r="AQ37" s="277"/>
      <c r="AR37" s="277"/>
      <c r="AS37" s="277"/>
      <c r="AT37" s="334"/>
      <c r="AU37" s="334"/>
      <c r="AV37" s="277"/>
    </row>
    <row r="38" spans="1:48" x14ac:dyDescent="0.2">
      <c r="A38" s="335">
        <v>1936</v>
      </c>
      <c r="B38" s="281">
        <v>56.2</v>
      </c>
      <c r="C38" s="282">
        <v>1155.2</v>
      </c>
      <c r="D38" s="283">
        <v>111.4</v>
      </c>
      <c r="E38" s="284">
        <v>266.60000000000002</v>
      </c>
      <c r="F38" s="307">
        <v>91</v>
      </c>
      <c r="G38" s="286">
        <v>83.5</v>
      </c>
      <c r="H38" s="282">
        <v>119.6</v>
      </c>
      <c r="I38" s="321">
        <v>23.7</v>
      </c>
      <c r="J38" s="277"/>
      <c r="K38" s="277"/>
      <c r="L38" s="114"/>
      <c r="M38" s="323"/>
      <c r="N38" s="323"/>
      <c r="O38" s="323">
        <f t="shared" si="3"/>
        <v>1936</v>
      </c>
      <c r="P38" s="547">
        <f t="shared" si="4"/>
        <v>0.90569395017793586</v>
      </c>
      <c r="Q38" s="547">
        <f t="shared" si="15"/>
        <v>0.97463642659279781</v>
      </c>
      <c r="R38" s="547">
        <f t="shared" si="16"/>
        <v>1.0089766606822261</v>
      </c>
      <c r="S38" s="547">
        <f t="shared" si="17"/>
        <v>1.0086271567891971</v>
      </c>
      <c r="T38" s="547">
        <f t="shared" si="18"/>
        <v>0.9527472527472528</v>
      </c>
      <c r="U38" s="547">
        <f t="shared" si="19"/>
        <v>0.95688622754491026</v>
      </c>
      <c r="V38" s="547">
        <f t="shared" si="20"/>
        <v>0.96070234113712383</v>
      </c>
      <c r="W38" s="547">
        <f t="shared" si="21"/>
        <v>1</v>
      </c>
      <c r="X38" s="547">
        <f t="shared" si="22"/>
        <v>1</v>
      </c>
      <c r="Y38" s="547">
        <f t="shared" si="23"/>
        <v>1</v>
      </c>
      <c r="Z38" s="547">
        <f t="shared" si="24"/>
        <v>1</v>
      </c>
      <c r="AA38" s="323"/>
      <c r="AB38" s="323"/>
      <c r="AC38" s="323">
        <f t="shared" si="8"/>
        <v>1936</v>
      </c>
      <c r="AD38" s="323">
        <f t="shared" si="9"/>
        <v>0.70401106500691613</v>
      </c>
      <c r="AE38" s="323">
        <f t="shared" si="10"/>
        <v>0.65493572218021057</v>
      </c>
      <c r="AF38" s="323">
        <f t="shared" si="11"/>
        <v>1.7562500000000012</v>
      </c>
      <c r="AG38" s="323">
        <f t="shared" si="12"/>
        <v>1.9570596797671029</v>
      </c>
      <c r="AH38" s="323">
        <f t="shared" si="13"/>
        <v>0.81103835360149668</v>
      </c>
      <c r="AI38" s="323">
        <f t="shared" si="14"/>
        <v>0.90180586907449234</v>
      </c>
      <c r="AJ38" s="287">
        <v>55.9</v>
      </c>
      <c r="AK38" s="290">
        <f t="shared" si="6"/>
        <v>370.99999999999994</v>
      </c>
      <c r="AL38" s="535">
        <f t="shared" si="7"/>
        <v>1936</v>
      </c>
      <c r="AM38" s="303">
        <v>26.3</v>
      </c>
      <c r="AN38" s="288">
        <v>29.7</v>
      </c>
      <c r="AO38" s="334"/>
      <c r="AP38" s="334"/>
      <c r="AQ38" s="277"/>
      <c r="AR38" s="277"/>
      <c r="AS38" s="277"/>
      <c r="AT38" s="334"/>
      <c r="AU38" s="334"/>
      <c r="AV38" s="277"/>
    </row>
    <row r="39" spans="1:48" x14ac:dyDescent="0.2">
      <c r="A39" s="335">
        <v>1937</v>
      </c>
      <c r="B39" s="281">
        <v>50.9</v>
      </c>
      <c r="C39" s="282">
        <v>1125.9000000000001</v>
      </c>
      <c r="D39" s="283">
        <v>112.4</v>
      </c>
      <c r="E39" s="284">
        <v>268.89999999999998</v>
      </c>
      <c r="F39" s="307">
        <v>86.7</v>
      </c>
      <c r="G39" s="286">
        <v>79.900000000000006</v>
      </c>
      <c r="H39" s="282">
        <v>114.9</v>
      </c>
      <c r="I39" s="321">
        <v>23.7</v>
      </c>
      <c r="J39" s="277"/>
      <c r="K39" s="277"/>
      <c r="L39" s="114"/>
      <c r="M39" s="323"/>
      <c r="N39" s="323"/>
      <c r="O39" s="323">
        <f t="shared" si="3"/>
        <v>1937</v>
      </c>
      <c r="P39" s="547">
        <f t="shared" si="4"/>
        <v>0.92730844793713174</v>
      </c>
      <c r="Q39" s="547">
        <f t="shared" si="15"/>
        <v>0.94502176036948216</v>
      </c>
      <c r="R39" s="547">
        <f t="shared" si="16"/>
        <v>1.0222419928825623</v>
      </c>
      <c r="S39" s="547">
        <f t="shared" si="17"/>
        <v>1.0029750836742284</v>
      </c>
      <c r="T39" s="547">
        <f t="shared" si="18"/>
        <v>0.99077277970011535</v>
      </c>
      <c r="U39" s="547">
        <f t="shared" si="19"/>
        <v>0.96871088861076349</v>
      </c>
      <c r="V39" s="547">
        <f t="shared" si="20"/>
        <v>0.69973890339425593</v>
      </c>
      <c r="W39" s="547">
        <f t="shared" si="21"/>
        <v>1.0084388185654007</v>
      </c>
      <c r="X39" s="547">
        <f t="shared" si="22"/>
        <v>1</v>
      </c>
      <c r="Y39" s="547">
        <f t="shared" si="23"/>
        <v>1</v>
      </c>
      <c r="Z39" s="547">
        <f t="shared" si="24"/>
        <v>1</v>
      </c>
      <c r="AA39" s="323"/>
      <c r="AB39" s="323"/>
      <c r="AC39" s="323">
        <f t="shared" si="8"/>
        <v>1937</v>
      </c>
      <c r="AD39" s="323">
        <f t="shared" si="9"/>
        <v>0.65283540802213058</v>
      </c>
      <c r="AE39" s="323">
        <f t="shared" si="10"/>
        <v>0.61892850910360064</v>
      </c>
      <c r="AF39" s="323">
        <f t="shared" si="11"/>
        <v>1.7953125000000014</v>
      </c>
      <c r="AG39" s="323">
        <f t="shared" si="12"/>
        <v>1.9628820960698687</v>
      </c>
      <c r="AH39" s="323">
        <f t="shared" si="13"/>
        <v>0.80355472404115991</v>
      </c>
      <c r="AI39" s="323">
        <f t="shared" si="14"/>
        <v>0.87358916478555326</v>
      </c>
      <c r="AJ39" s="287">
        <v>53.8</v>
      </c>
      <c r="AK39" s="290">
        <f t="shared" si="6"/>
        <v>358.4000000000002</v>
      </c>
      <c r="AL39" s="535">
        <f t="shared" si="7"/>
        <v>1937</v>
      </c>
      <c r="AM39" s="303">
        <v>26.1</v>
      </c>
      <c r="AN39" s="288">
        <v>30.8</v>
      </c>
      <c r="AO39" s="334"/>
      <c r="AP39" s="334"/>
      <c r="AQ39" s="277"/>
      <c r="AR39" s="277"/>
      <c r="AS39" s="277"/>
      <c r="AT39" s="334"/>
      <c r="AU39" s="334"/>
      <c r="AV39" s="277"/>
    </row>
    <row r="40" spans="1:48" x14ac:dyDescent="0.2">
      <c r="A40" s="335">
        <v>1938</v>
      </c>
      <c r="B40" s="281">
        <v>47.2</v>
      </c>
      <c r="C40" s="282">
        <v>1064</v>
      </c>
      <c r="D40" s="283">
        <v>114.9</v>
      </c>
      <c r="E40" s="284">
        <v>269.7</v>
      </c>
      <c r="F40" s="307">
        <v>85.9</v>
      </c>
      <c r="G40" s="286">
        <v>77.400000000000006</v>
      </c>
      <c r="H40" s="282">
        <v>80.400000000000006</v>
      </c>
      <c r="I40" s="321">
        <v>23.9</v>
      </c>
      <c r="J40" s="277"/>
      <c r="K40" s="277"/>
      <c r="L40" s="114"/>
      <c r="M40" s="323"/>
      <c r="N40" s="323"/>
      <c r="O40" s="323">
        <f t="shared" si="3"/>
        <v>1938</v>
      </c>
      <c r="P40" s="547">
        <f t="shared" si="4"/>
        <v>0.97457627118644063</v>
      </c>
      <c r="Q40" s="547">
        <f t="shared" si="15"/>
        <v>0.99661654135338351</v>
      </c>
      <c r="R40" s="547">
        <f t="shared" si="16"/>
        <v>1.0226283724978242</v>
      </c>
      <c r="S40" s="547">
        <f t="shared" si="17"/>
        <v>1.021505376344086</v>
      </c>
      <c r="T40" s="547">
        <f t="shared" si="18"/>
        <v>1.0221187427240976</v>
      </c>
      <c r="U40" s="547">
        <f t="shared" si="19"/>
        <v>1.0710594315245479</v>
      </c>
      <c r="V40" s="547">
        <f t="shared" si="20"/>
        <v>0.94154228855721389</v>
      </c>
      <c r="W40" s="547">
        <f t="shared" si="21"/>
        <v>1.0669456066945606</v>
      </c>
      <c r="X40" s="547">
        <f t="shared" si="22"/>
        <v>1</v>
      </c>
      <c r="Y40" s="547">
        <f t="shared" si="23"/>
        <v>1</v>
      </c>
      <c r="Z40" s="547">
        <f t="shared" si="24"/>
        <v>1</v>
      </c>
      <c r="AA40" s="323"/>
      <c r="AB40" s="323"/>
      <c r="AC40" s="323">
        <f t="shared" si="8"/>
        <v>1938</v>
      </c>
      <c r="AD40" s="323">
        <f t="shared" si="9"/>
        <v>0.63623789764868655</v>
      </c>
      <c r="AE40" s="323">
        <f t="shared" si="10"/>
        <v>0.61683439008783658</v>
      </c>
      <c r="AF40" s="323">
        <f t="shared" si="11"/>
        <v>1.8359375000000016</v>
      </c>
      <c r="AG40" s="323">
        <f t="shared" si="12"/>
        <v>2.0050946142649195</v>
      </c>
      <c r="AH40" s="323">
        <f t="shared" si="13"/>
        <v>0.82132834424695955</v>
      </c>
      <c r="AI40" s="323">
        <f t="shared" si="14"/>
        <v>0.93566591422121925</v>
      </c>
      <c r="AJ40" s="287">
        <v>49.1</v>
      </c>
      <c r="AK40" s="290">
        <f t="shared" si="6"/>
        <v>339.40000000000003</v>
      </c>
      <c r="AL40" s="535">
        <f t="shared" si="7"/>
        <v>1938</v>
      </c>
      <c r="AM40" s="303">
        <v>25.2</v>
      </c>
      <c r="AN40" s="288">
        <v>25.1</v>
      </c>
      <c r="AO40" s="334"/>
      <c r="AP40" s="334"/>
      <c r="AQ40" s="277"/>
      <c r="AR40" s="277"/>
      <c r="AS40" s="277"/>
      <c r="AT40" s="334"/>
      <c r="AU40" s="334"/>
      <c r="AV40" s="277"/>
    </row>
    <row r="41" spans="1:48" x14ac:dyDescent="0.2">
      <c r="A41" s="335">
        <v>1939</v>
      </c>
      <c r="B41" s="281">
        <v>46</v>
      </c>
      <c r="C41" s="282">
        <v>1060.4000000000001</v>
      </c>
      <c r="D41" s="283">
        <v>117.5</v>
      </c>
      <c r="E41" s="284">
        <v>275.5</v>
      </c>
      <c r="F41" s="307">
        <v>87.8</v>
      </c>
      <c r="G41" s="286">
        <v>82.9</v>
      </c>
      <c r="H41" s="282">
        <v>75.7</v>
      </c>
      <c r="I41" s="321">
        <v>25.5</v>
      </c>
      <c r="J41" s="277"/>
      <c r="K41" s="277"/>
      <c r="L41" s="114"/>
      <c r="M41" s="323"/>
      <c r="N41" s="323"/>
      <c r="O41" s="323">
        <f t="shared" si="3"/>
        <v>1939</v>
      </c>
      <c r="P41" s="547">
        <f t="shared" si="4"/>
        <v>1.0304347826086957</v>
      </c>
      <c r="Q41" s="547">
        <f t="shared" si="15"/>
        <v>1.01508864579404</v>
      </c>
      <c r="R41" s="547">
        <f t="shared" si="16"/>
        <v>1.0238297872340425</v>
      </c>
      <c r="S41" s="547">
        <f t="shared" si="17"/>
        <v>1.0617059891107079</v>
      </c>
      <c r="T41" s="547">
        <f t="shared" si="18"/>
        <v>1.0353075170842825</v>
      </c>
      <c r="U41" s="547">
        <f t="shared" si="19"/>
        <v>0.98311218335343786</v>
      </c>
      <c r="V41" s="547">
        <f t="shared" si="20"/>
        <v>0.92866578599735794</v>
      </c>
      <c r="W41" s="547">
        <f t="shared" si="21"/>
        <v>1.0431372549019609</v>
      </c>
      <c r="X41" s="547">
        <f t="shared" si="22"/>
        <v>1</v>
      </c>
      <c r="Y41" s="547">
        <f t="shared" si="23"/>
        <v>1</v>
      </c>
      <c r="Z41" s="547">
        <f t="shared" si="24"/>
        <v>1</v>
      </c>
      <c r="AA41" s="323"/>
      <c r="AB41" s="323"/>
      <c r="AC41" s="323">
        <f t="shared" si="8"/>
        <v>1939</v>
      </c>
      <c r="AD41" s="323">
        <f t="shared" si="9"/>
        <v>0.6556016597510379</v>
      </c>
      <c r="AE41" s="323">
        <f t="shared" si="10"/>
        <v>0.62614158571345468</v>
      </c>
      <c r="AF41" s="323">
        <f t="shared" si="11"/>
        <v>1.8796875000000015</v>
      </c>
      <c r="AG41" s="323">
        <f t="shared" si="12"/>
        <v>2.1288209606986896</v>
      </c>
      <c r="AH41" s="323">
        <f t="shared" si="13"/>
        <v>0.85032740879326452</v>
      </c>
      <c r="AI41" s="323">
        <f t="shared" si="14"/>
        <v>0.9198645598194134</v>
      </c>
      <c r="AJ41" s="287">
        <v>47.1</v>
      </c>
      <c r="AK41" s="290">
        <f t="shared" si="6"/>
        <v>327.90000000000009</v>
      </c>
      <c r="AL41" s="535">
        <f t="shared" si="7"/>
        <v>1939</v>
      </c>
      <c r="AM41" s="303">
        <v>24.6</v>
      </c>
      <c r="AN41" s="288">
        <v>24.7</v>
      </c>
      <c r="AO41" s="334"/>
      <c r="AP41" s="334"/>
      <c r="AQ41" s="277"/>
      <c r="AR41" s="277"/>
      <c r="AS41" s="277"/>
      <c r="AT41" s="334"/>
      <c r="AU41" s="334"/>
      <c r="AV41" s="277"/>
    </row>
    <row r="42" spans="1:48" x14ac:dyDescent="0.2">
      <c r="A42" s="335">
        <v>1940</v>
      </c>
      <c r="B42" s="281">
        <v>47.4</v>
      </c>
      <c r="C42" s="282">
        <v>1076.4000000000001</v>
      </c>
      <c r="D42" s="283">
        <v>120.3</v>
      </c>
      <c r="E42" s="284">
        <v>292.5</v>
      </c>
      <c r="F42" s="307">
        <v>90.9</v>
      </c>
      <c r="G42" s="286">
        <v>81.5</v>
      </c>
      <c r="H42" s="282">
        <v>70.3</v>
      </c>
      <c r="I42" s="321">
        <v>26.6</v>
      </c>
      <c r="J42" s="277"/>
      <c r="K42" s="277"/>
      <c r="L42" s="114"/>
      <c r="M42" s="323"/>
      <c r="N42" s="323"/>
      <c r="O42" s="323">
        <f t="shared" si="3"/>
        <v>1940</v>
      </c>
      <c r="P42" s="547">
        <f t="shared" si="4"/>
        <v>0.97468354430379756</v>
      </c>
      <c r="Q42" s="547">
        <f t="shared" si="15"/>
        <v>0.97538089929394278</v>
      </c>
      <c r="R42" s="547">
        <f t="shared" si="16"/>
        <v>0.99833748960931001</v>
      </c>
      <c r="S42" s="547">
        <f t="shared" si="17"/>
        <v>0.99179487179487191</v>
      </c>
      <c r="T42" s="547">
        <f t="shared" si="18"/>
        <v>0.98019801980198007</v>
      </c>
      <c r="U42" s="547">
        <f t="shared" si="19"/>
        <v>0.92147239263803671</v>
      </c>
      <c r="V42" s="547">
        <f t="shared" si="20"/>
        <v>0.90753911806543386</v>
      </c>
      <c r="W42" s="547">
        <f t="shared" si="21"/>
        <v>0.95488721804511267</v>
      </c>
      <c r="X42" s="547">
        <f t="shared" si="22"/>
        <v>1</v>
      </c>
      <c r="Y42" s="547">
        <f t="shared" si="23"/>
        <v>1</v>
      </c>
      <c r="Z42" s="547">
        <f t="shared" si="24"/>
        <v>1</v>
      </c>
      <c r="AA42" s="323"/>
      <c r="AB42" s="323"/>
      <c r="AC42" s="323">
        <f t="shared" si="8"/>
        <v>1940</v>
      </c>
      <c r="AD42" s="323">
        <f t="shared" si="9"/>
        <v>0.63900414937759398</v>
      </c>
      <c r="AE42" s="323">
        <f t="shared" si="10"/>
        <v>0.6107265429585248</v>
      </c>
      <c r="AF42" s="323">
        <f t="shared" si="11"/>
        <v>1.8765625000000015</v>
      </c>
      <c r="AG42" s="323">
        <f t="shared" si="12"/>
        <v>2.1113537117903931</v>
      </c>
      <c r="AH42" s="323">
        <f t="shared" si="13"/>
        <v>0.83348924228250665</v>
      </c>
      <c r="AI42" s="323">
        <f t="shared" si="14"/>
        <v>0.84762979683972928</v>
      </c>
      <c r="AJ42" s="287">
        <v>45.9</v>
      </c>
      <c r="AK42" s="290">
        <f t="shared" si="6"/>
        <v>327.60000000000008</v>
      </c>
      <c r="AL42" s="535">
        <f t="shared" si="7"/>
        <v>1940</v>
      </c>
      <c r="AM42" s="303">
        <v>24.6</v>
      </c>
      <c r="AN42" s="288">
        <v>26.2</v>
      </c>
      <c r="AO42" s="334"/>
      <c r="AP42" s="334"/>
      <c r="AQ42" s="277"/>
      <c r="AR42" s="277"/>
      <c r="AS42" s="277"/>
      <c r="AT42" s="334"/>
      <c r="AU42" s="334"/>
      <c r="AV42" s="277"/>
    </row>
    <row r="43" spans="1:48" x14ac:dyDescent="0.2">
      <c r="A43" s="335">
        <v>1941</v>
      </c>
      <c r="B43" s="281">
        <v>46.2</v>
      </c>
      <c r="C43" s="282">
        <v>1049.9000000000001</v>
      </c>
      <c r="D43" s="283">
        <v>120.1</v>
      </c>
      <c r="E43" s="284">
        <v>290.10000000000002</v>
      </c>
      <c r="F43" s="307">
        <v>89.1</v>
      </c>
      <c r="G43" s="286">
        <v>75.099999999999994</v>
      </c>
      <c r="H43" s="282">
        <v>63.8</v>
      </c>
      <c r="I43" s="321">
        <v>25.4</v>
      </c>
      <c r="J43" s="277"/>
      <c r="K43" s="277"/>
      <c r="L43" s="114"/>
      <c r="M43" s="323"/>
      <c r="N43" s="323"/>
      <c r="O43" s="323">
        <f t="shared" si="3"/>
        <v>1941</v>
      </c>
      <c r="P43" s="547">
        <f t="shared" si="4"/>
        <v>1.0930735930735931</v>
      </c>
      <c r="Q43" s="547">
        <f t="shared" si="15"/>
        <v>0.98514144204209908</v>
      </c>
      <c r="R43" s="547">
        <f t="shared" si="16"/>
        <v>1.0158201498751041</v>
      </c>
      <c r="S43" s="547">
        <f t="shared" si="17"/>
        <v>1.0165460186142707</v>
      </c>
      <c r="T43" s="547">
        <f t="shared" si="18"/>
        <v>1.0112233445566778</v>
      </c>
      <c r="U43" s="547">
        <f t="shared" si="19"/>
        <v>0.96404793608521988</v>
      </c>
      <c r="V43" s="547">
        <f t="shared" si="20"/>
        <v>0.87304075235109724</v>
      </c>
      <c r="W43" s="547">
        <f t="shared" si="21"/>
        <v>1</v>
      </c>
      <c r="X43" s="547">
        <f t="shared" si="22"/>
        <v>1</v>
      </c>
      <c r="Y43" s="547">
        <f t="shared" si="23"/>
        <v>1</v>
      </c>
      <c r="Z43" s="547">
        <f t="shared" si="24"/>
        <v>1</v>
      </c>
      <c r="AA43" s="323"/>
      <c r="AB43" s="323"/>
      <c r="AC43" s="323">
        <f t="shared" si="8"/>
        <v>1941</v>
      </c>
      <c r="AD43" s="323">
        <f t="shared" si="9"/>
        <v>0.6984785615491016</v>
      </c>
      <c r="AE43" s="323">
        <f t="shared" si="10"/>
        <v>0.60165202722354705</v>
      </c>
      <c r="AF43" s="323">
        <f t="shared" si="11"/>
        <v>1.9062500000000013</v>
      </c>
      <c r="AG43" s="323">
        <f t="shared" si="12"/>
        <v>2.1462882096069866</v>
      </c>
      <c r="AH43" s="323">
        <f t="shared" si="13"/>
        <v>0.84284377923292753</v>
      </c>
      <c r="AI43" s="323">
        <f t="shared" si="14"/>
        <v>0.81715575620767522</v>
      </c>
      <c r="AJ43" s="287">
        <v>44.5</v>
      </c>
      <c r="AK43" s="290">
        <f t="shared" si="6"/>
        <v>321.00000000000006</v>
      </c>
      <c r="AL43" s="535">
        <f t="shared" si="7"/>
        <v>1941</v>
      </c>
      <c r="AM43" s="303">
        <v>25</v>
      </c>
      <c r="AN43" s="288">
        <v>30</v>
      </c>
      <c r="AO43" s="334"/>
      <c r="AP43" s="334"/>
      <c r="AQ43" s="277"/>
      <c r="AR43" s="277"/>
      <c r="AS43" s="277"/>
      <c r="AT43" s="334"/>
      <c r="AU43" s="334"/>
      <c r="AV43" s="277"/>
    </row>
    <row r="44" spans="1:48" x14ac:dyDescent="0.2">
      <c r="A44" s="335">
        <v>1942</v>
      </c>
      <c r="B44" s="281">
        <v>50.5</v>
      </c>
      <c r="C44" s="269">
        <v>1034.3</v>
      </c>
      <c r="D44" s="283">
        <v>122</v>
      </c>
      <c r="E44" s="284">
        <v>294.89999999999998</v>
      </c>
      <c r="F44" s="307">
        <v>90.1</v>
      </c>
      <c r="G44" s="286">
        <v>72.400000000000006</v>
      </c>
      <c r="H44" s="282">
        <v>55.7</v>
      </c>
      <c r="I44" s="321">
        <v>25.4</v>
      </c>
      <c r="J44" s="277"/>
      <c r="K44" s="277"/>
      <c r="L44" s="114"/>
      <c r="M44" s="323"/>
      <c r="N44" s="323"/>
      <c r="O44" s="323">
        <f t="shared" si="3"/>
        <v>1942</v>
      </c>
      <c r="P44" s="547">
        <f t="shared" si="4"/>
        <v>1.108910891089109</v>
      </c>
      <c r="Q44" s="547">
        <f t="shared" si="15"/>
        <v>1.0511457024074253</v>
      </c>
      <c r="R44" s="547">
        <f t="shared" si="16"/>
        <v>1.0188524590163934</v>
      </c>
      <c r="S44" s="547">
        <f t="shared" si="17"/>
        <v>1.0769752458460498</v>
      </c>
      <c r="T44" s="547">
        <f t="shared" si="18"/>
        <v>1.0521642619311875</v>
      </c>
      <c r="U44" s="547">
        <f t="shared" si="19"/>
        <v>1.020718232044199</v>
      </c>
      <c r="V44" s="547">
        <f t="shared" si="20"/>
        <v>1.2046678635547574</v>
      </c>
      <c r="W44" s="547">
        <f t="shared" si="21"/>
        <v>1.0669291338582678</v>
      </c>
      <c r="X44" s="547">
        <f t="shared" si="22"/>
        <v>1</v>
      </c>
      <c r="Y44" s="547">
        <f t="shared" si="23"/>
        <v>1</v>
      </c>
      <c r="Z44" s="547">
        <f t="shared" si="24"/>
        <v>1</v>
      </c>
      <c r="AA44" s="323"/>
      <c r="AB44" s="323"/>
      <c r="AC44" s="323">
        <f t="shared" si="8"/>
        <v>1942</v>
      </c>
      <c r="AD44" s="323">
        <f t="shared" si="9"/>
        <v>0.77455048409405336</v>
      </c>
      <c r="AE44" s="323">
        <f t="shared" si="10"/>
        <v>0.63242394276074676</v>
      </c>
      <c r="AF44" s="323">
        <f t="shared" si="11"/>
        <v>1.9421875000000013</v>
      </c>
      <c r="AG44" s="323">
        <f t="shared" si="12"/>
        <v>2.3114992721979624</v>
      </c>
      <c r="AH44" s="323">
        <f t="shared" si="13"/>
        <v>0.88681010289990592</v>
      </c>
      <c r="AI44" s="323">
        <f t="shared" si="14"/>
        <v>0.83408577878103873</v>
      </c>
      <c r="AJ44" s="287">
        <v>43.1</v>
      </c>
      <c r="AK44" s="290">
        <f t="shared" si="6"/>
        <v>305.59999999999991</v>
      </c>
      <c r="AL44" s="535">
        <f t="shared" si="7"/>
        <v>1942</v>
      </c>
      <c r="AM44" s="303">
        <v>25.8</v>
      </c>
      <c r="AN44" s="288">
        <v>21.1</v>
      </c>
      <c r="AO44" s="334"/>
      <c r="AP44" s="334"/>
      <c r="AQ44" s="277"/>
      <c r="AR44" s="277"/>
      <c r="AS44" s="277"/>
      <c r="AT44" s="334"/>
      <c r="AU44" s="334"/>
      <c r="AV44" s="277"/>
    </row>
    <row r="45" spans="1:48" x14ac:dyDescent="0.2">
      <c r="A45" s="335">
        <v>1943</v>
      </c>
      <c r="B45" s="281">
        <v>56</v>
      </c>
      <c r="C45" s="269">
        <v>1087.2</v>
      </c>
      <c r="D45" s="283">
        <v>124.3</v>
      </c>
      <c r="E45" s="284">
        <v>317.60000000000002</v>
      </c>
      <c r="F45" s="307">
        <v>94.8</v>
      </c>
      <c r="G45" s="286">
        <v>73.900000000000006</v>
      </c>
      <c r="H45" s="282">
        <v>67.099999999999994</v>
      </c>
      <c r="I45" s="321">
        <v>27.1</v>
      </c>
      <c r="J45" s="277"/>
      <c r="K45" s="277"/>
      <c r="L45" s="114"/>
      <c r="M45" s="323"/>
      <c r="N45" s="323"/>
      <c r="O45" s="323">
        <f t="shared" si="3"/>
        <v>1943</v>
      </c>
      <c r="P45" s="547">
        <f t="shared" si="4"/>
        <v>0.95357142857142851</v>
      </c>
      <c r="Q45" s="547">
        <f t="shared" si="15"/>
        <v>0.97691317144959522</v>
      </c>
      <c r="R45" s="547">
        <f t="shared" si="16"/>
        <v>1.0362027353177796</v>
      </c>
      <c r="S45" s="547">
        <f t="shared" si="17"/>
        <v>0.99055415617128462</v>
      </c>
      <c r="T45" s="547">
        <f t="shared" si="18"/>
        <v>0.98628691983122363</v>
      </c>
      <c r="U45" s="547">
        <f t="shared" si="19"/>
        <v>0.93369418132611626</v>
      </c>
      <c r="V45" s="547">
        <f t="shared" si="20"/>
        <v>0.91803278688524603</v>
      </c>
      <c r="W45" s="547">
        <f t="shared" si="21"/>
        <v>0.97047970479704793</v>
      </c>
      <c r="X45" s="547">
        <f t="shared" si="22"/>
        <v>1</v>
      </c>
      <c r="Y45" s="547">
        <f t="shared" si="23"/>
        <v>1</v>
      </c>
      <c r="Z45" s="547">
        <f t="shared" si="24"/>
        <v>1</v>
      </c>
      <c r="AA45" s="323"/>
      <c r="AB45" s="323"/>
      <c r="AC45" s="323">
        <f t="shared" si="8"/>
        <v>1943</v>
      </c>
      <c r="AD45" s="323">
        <f t="shared" si="9"/>
        <v>0.73858921161825797</v>
      </c>
      <c r="AE45" s="323">
        <f t="shared" si="10"/>
        <v>0.61782327962305839</v>
      </c>
      <c r="AF45" s="323">
        <f t="shared" si="11"/>
        <v>2.0125000000000015</v>
      </c>
      <c r="AG45" s="323">
        <f t="shared" si="12"/>
        <v>2.2896652110625912</v>
      </c>
      <c r="AH45" s="323">
        <f t="shared" si="13"/>
        <v>0.87464920486435871</v>
      </c>
      <c r="AI45" s="323">
        <f t="shared" si="14"/>
        <v>0.77878103837471802</v>
      </c>
      <c r="AJ45" s="287">
        <v>42.5</v>
      </c>
      <c r="AK45" s="290">
        <f t="shared" si="6"/>
        <v>311.00000000000006</v>
      </c>
      <c r="AL45" s="535">
        <f t="shared" si="7"/>
        <v>1943</v>
      </c>
      <c r="AM45" s="303">
        <v>25.8</v>
      </c>
      <c r="AN45" s="288">
        <v>17.7</v>
      </c>
      <c r="AO45" s="334"/>
      <c r="AP45" s="334"/>
      <c r="AQ45" s="277"/>
      <c r="AR45" s="277"/>
      <c r="AS45" s="277"/>
      <c r="AT45" s="334"/>
      <c r="AU45" s="334"/>
      <c r="AV45" s="277"/>
    </row>
    <row r="46" spans="1:48" x14ac:dyDescent="0.2">
      <c r="A46" s="302">
        <v>1944</v>
      </c>
      <c r="B46" s="281">
        <v>53.4</v>
      </c>
      <c r="C46" s="282">
        <v>1062.0999999999999</v>
      </c>
      <c r="D46" s="283">
        <v>128.80000000000001</v>
      </c>
      <c r="E46" s="284">
        <v>314.60000000000002</v>
      </c>
      <c r="F46" s="307">
        <v>93.5</v>
      </c>
      <c r="G46" s="286">
        <v>69</v>
      </c>
      <c r="H46" s="282">
        <v>61.6</v>
      </c>
      <c r="I46" s="321">
        <v>26.3</v>
      </c>
      <c r="J46" s="277"/>
      <c r="K46" s="277"/>
      <c r="L46" s="114"/>
      <c r="M46" s="323"/>
      <c r="N46" s="323"/>
      <c r="O46" s="323">
        <f t="shared" si="3"/>
        <v>1944</v>
      </c>
      <c r="P46" s="547">
        <f t="shared" si="4"/>
        <v>0.95880149812734095</v>
      </c>
      <c r="Q46" s="547">
        <f t="shared" si="15"/>
        <v>0.99623387628283588</v>
      </c>
      <c r="R46" s="547">
        <f t="shared" si="16"/>
        <v>1.0403726708074532</v>
      </c>
      <c r="S46" s="547">
        <f t="shared" si="17"/>
        <v>1.0181182453909727</v>
      </c>
      <c r="T46" s="547">
        <f t="shared" si="18"/>
        <v>1.0427807486631016</v>
      </c>
      <c r="U46" s="547">
        <f t="shared" si="19"/>
        <v>0.96376811594202894</v>
      </c>
      <c r="V46" s="547">
        <f t="shared" si="20"/>
        <v>0.83766233766233766</v>
      </c>
      <c r="W46" s="547">
        <f t="shared" si="21"/>
        <v>0</v>
      </c>
      <c r="X46" s="547">
        <f t="shared" si="22"/>
        <v>1</v>
      </c>
      <c r="Y46" s="547">
        <f t="shared" si="23"/>
        <v>1</v>
      </c>
      <c r="Z46" s="547">
        <f t="shared" si="24"/>
        <v>1</v>
      </c>
      <c r="AA46" s="323"/>
      <c r="AB46" s="323"/>
      <c r="AC46" s="323">
        <f t="shared" si="8"/>
        <v>1944</v>
      </c>
      <c r="AD46" s="323">
        <f t="shared" si="9"/>
        <v>0.70816044260027744</v>
      </c>
      <c r="AE46" s="323">
        <f t="shared" si="10"/>
        <v>0.61549648071665386</v>
      </c>
      <c r="AF46" s="323">
        <f t="shared" si="11"/>
        <v>2.0937500000000013</v>
      </c>
      <c r="AG46" s="323">
        <f t="shared" si="12"/>
        <v>2.3311499272197969</v>
      </c>
      <c r="AH46" s="323">
        <f t="shared" si="13"/>
        <v>0.91206735266604244</v>
      </c>
      <c r="AI46" s="323">
        <f t="shared" si="14"/>
        <v>0.75056433408577894</v>
      </c>
      <c r="AJ46" s="287">
        <v>41.2</v>
      </c>
      <c r="AK46" s="290">
        <f t="shared" si="6"/>
        <v>299.99999999999983</v>
      </c>
      <c r="AL46" s="535">
        <f t="shared" si="7"/>
        <v>1944</v>
      </c>
      <c r="AM46" s="303">
        <v>24.9</v>
      </c>
      <c r="AN46" s="288">
        <v>18.3</v>
      </c>
      <c r="AO46" s="277"/>
      <c r="AP46" s="334"/>
      <c r="AQ46" s="277"/>
      <c r="AR46" s="277"/>
      <c r="AS46" s="277"/>
      <c r="AT46" s="277"/>
      <c r="AU46" s="277"/>
      <c r="AV46" s="277"/>
    </row>
    <row r="47" spans="1:48" x14ac:dyDescent="0.2">
      <c r="A47" s="333">
        <v>1945</v>
      </c>
      <c r="B47" s="281">
        <v>51.2</v>
      </c>
      <c r="C47" s="282">
        <v>1058.0999999999999</v>
      </c>
      <c r="D47" s="283">
        <v>134</v>
      </c>
      <c r="E47" s="284">
        <v>320.3</v>
      </c>
      <c r="F47" s="307">
        <v>97.5</v>
      </c>
      <c r="G47" s="286">
        <v>66.5</v>
      </c>
      <c r="H47" s="282">
        <v>51.6</v>
      </c>
      <c r="I47" s="322"/>
      <c r="J47" s="277"/>
      <c r="K47" s="277"/>
      <c r="L47" s="114"/>
      <c r="M47" s="323"/>
      <c r="N47" s="323"/>
      <c r="O47" s="323">
        <f t="shared" si="3"/>
        <v>1945</v>
      </c>
      <c r="P47" s="547">
        <f t="shared" si="4"/>
        <v>0.900390625</v>
      </c>
      <c r="Q47" s="547">
        <f t="shared" si="15"/>
        <v>0.94178244022304136</v>
      </c>
      <c r="R47" s="547">
        <f t="shared" si="16"/>
        <v>0.97014925373134331</v>
      </c>
      <c r="S47" s="547">
        <f t="shared" si="17"/>
        <v>0.9569153918201686</v>
      </c>
      <c r="T47" s="547">
        <f t="shared" si="18"/>
        <v>0.92</v>
      </c>
      <c r="U47" s="547">
        <f t="shared" si="19"/>
        <v>0.87669172932330819</v>
      </c>
      <c r="V47" s="547">
        <f t="shared" si="20"/>
        <v>0.86240310077519378</v>
      </c>
      <c r="W47" s="547">
        <f t="shared" si="21"/>
        <v>1</v>
      </c>
      <c r="X47" s="547">
        <f t="shared" si="22"/>
        <v>1</v>
      </c>
      <c r="Y47" s="547">
        <f t="shared" si="23"/>
        <v>1</v>
      </c>
      <c r="Z47" s="547">
        <f t="shared" si="24"/>
        <v>1</v>
      </c>
      <c r="AA47" s="323"/>
      <c r="AB47" s="323"/>
      <c r="AC47" s="323">
        <f t="shared" si="8"/>
        <v>1945</v>
      </c>
      <c r="AD47" s="323">
        <f t="shared" si="9"/>
        <v>0.63762102351314043</v>
      </c>
      <c r="AE47" s="323">
        <f t="shared" si="10"/>
        <v>0.57966377755802434</v>
      </c>
      <c r="AF47" s="323">
        <f t="shared" si="11"/>
        <v>2.0312500000000013</v>
      </c>
      <c r="AG47" s="323">
        <f t="shared" si="12"/>
        <v>2.2307132459970895</v>
      </c>
      <c r="AH47" s="323">
        <f t="shared" si="13"/>
        <v>0.83910196445275909</v>
      </c>
      <c r="AI47" s="323">
        <f t="shared" si="14"/>
        <v>0.65801354401805878</v>
      </c>
      <c r="AJ47" s="287">
        <v>39.9</v>
      </c>
      <c r="AK47" s="290">
        <f t="shared" si="6"/>
        <v>297.09999999999991</v>
      </c>
      <c r="AL47" s="535">
        <f t="shared" si="7"/>
        <v>1945</v>
      </c>
      <c r="AM47" s="303">
        <v>23.9</v>
      </c>
      <c r="AN47" s="288">
        <v>21.2</v>
      </c>
      <c r="AO47" s="334"/>
      <c r="AP47" s="334"/>
      <c r="AQ47" s="277"/>
      <c r="AR47" s="277"/>
      <c r="AS47" s="277"/>
      <c r="AT47" s="334"/>
      <c r="AU47" s="334"/>
      <c r="AV47" s="277"/>
    </row>
    <row r="48" spans="1:48" x14ac:dyDescent="0.2">
      <c r="A48" s="333">
        <v>1946</v>
      </c>
      <c r="B48" s="281">
        <v>46.1</v>
      </c>
      <c r="C48" s="282">
        <v>996.5</v>
      </c>
      <c r="D48" s="283">
        <v>130</v>
      </c>
      <c r="E48" s="284">
        <v>306.5</v>
      </c>
      <c r="F48" s="307">
        <v>89.7</v>
      </c>
      <c r="G48" s="286">
        <v>58.3</v>
      </c>
      <c r="H48" s="282">
        <v>44.5</v>
      </c>
      <c r="I48" s="321">
        <v>24.8</v>
      </c>
      <c r="J48" s="277"/>
      <c r="K48" s="277"/>
      <c r="L48" s="114"/>
      <c r="M48" s="323"/>
      <c r="N48" s="323"/>
      <c r="O48" s="323">
        <f t="shared" si="3"/>
        <v>1946</v>
      </c>
      <c r="P48" s="547">
        <f t="shared" si="4"/>
        <v>1.0108459869848156</v>
      </c>
      <c r="Q48" s="547">
        <f t="shared" si="15"/>
        <v>1.0111389864525842</v>
      </c>
      <c r="R48" s="547">
        <f t="shared" si="16"/>
        <v>1.0176923076923077</v>
      </c>
      <c r="S48" s="547">
        <f t="shared" si="17"/>
        <v>1.0476345840130505</v>
      </c>
      <c r="T48" s="547">
        <f t="shared" si="18"/>
        <v>1.0189520624303234</v>
      </c>
      <c r="U48" s="547">
        <f t="shared" si="19"/>
        <v>0.96054888507718705</v>
      </c>
      <c r="V48" s="547">
        <f t="shared" si="20"/>
        <v>0.96853932584269664</v>
      </c>
      <c r="W48" s="547">
        <f t="shared" si="21"/>
        <v>1.0564516129032258</v>
      </c>
      <c r="X48" s="547">
        <f t="shared" si="22"/>
        <v>1</v>
      </c>
      <c r="Y48" s="547">
        <f t="shared" si="23"/>
        <v>1</v>
      </c>
      <c r="Z48" s="547">
        <f t="shared" si="24"/>
        <v>1</v>
      </c>
      <c r="AA48" s="323"/>
      <c r="AB48" s="323"/>
      <c r="AC48" s="323">
        <f t="shared" si="8"/>
        <v>1946</v>
      </c>
      <c r="AD48" s="323">
        <f t="shared" si="9"/>
        <v>0.64453665283540873</v>
      </c>
      <c r="AE48" s="323">
        <f t="shared" si="10"/>
        <v>0.58612064452329693</v>
      </c>
      <c r="AF48" s="323">
        <f t="shared" si="11"/>
        <v>2.0671875000000015</v>
      </c>
      <c r="AG48" s="323">
        <f t="shared" si="12"/>
        <v>2.3369723435225627</v>
      </c>
      <c r="AH48" s="323">
        <f t="shared" si="13"/>
        <v>0.85500467726847484</v>
      </c>
      <c r="AI48" s="323">
        <f t="shared" si="14"/>
        <v>0.63205417607223491</v>
      </c>
      <c r="AJ48" s="287">
        <v>36.4</v>
      </c>
      <c r="AK48" s="290">
        <f t="shared" si="6"/>
        <v>285</v>
      </c>
      <c r="AL48" s="535">
        <f t="shared" si="7"/>
        <v>1946</v>
      </c>
      <c r="AM48" s="303">
        <v>28.4</v>
      </c>
      <c r="AN48" s="288">
        <v>23.9</v>
      </c>
      <c r="AO48" s="334"/>
      <c r="AP48" s="334"/>
      <c r="AQ48" s="277"/>
      <c r="AR48" s="277"/>
      <c r="AS48" s="277"/>
      <c r="AT48" s="334"/>
      <c r="AU48" s="334"/>
      <c r="AV48" s="277"/>
    </row>
    <row r="49" spans="1:48" x14ac:dyDescent="0.2">
      <c r="A49" s="337">
        <v>1947</v>
      </c>
      <c r="B49" s="281">
        <v>46.6</v>
      </c>
      <c r="C49" s="282">
        <v>1007.6</v>
      </c>
      <c r="D49" s="283">
        <v>132.30000000000001</v>
      </c>
      <c r="E49" s="284">
        <v>321.10000000000002</v>
      </c>
      <c r="F49" s="307">
        <v>91.4</v>
      </c>
      <c r="G49" s="286">
        <v>56</v>
      </c>
      <c r="H49" s="282">
        <v>43.1</v>
      </c>
      <c r="I49" s="321">
        <v>26.2</v>
      </c>
      <c r="J49" s="277"/>
      <c r="K49" s="277"/>
      <c r="L49" s="114"/>
      <c r="M49" s="323"/>
      <c r="N49" s="323"/>
      <c r="O49" s="323">
        <f t="shared" si="3"/>
        <v>1947</v>
      </c>
      <c r="P49" s="547">
        <f t="shared" si="4"/>
        <v>0.96566523605150212</v>
      </c>
      <c r="Q49" s="547">
        <f t="shared" si="15"/>
        <v>0.98114331083763395</v>
      </c>
      <c r="R49" s="547">
        <f t="shared" si="16"/>
        <v>1.0196523053665911</v>
      </c>
      <c r="S49" s="547">
        <f t="shared" si="17"/>
        <v>1.0049828713796325</v>
      </c>
      <c r="T49" s="547">
        <f t="shared" si="18"/>
        <v>0.98140043763676144</v>
      </c>
      <c r="U49" s="547">
        <f t="shared" si="19"/>
        <v>0.9464285714285714</v>
      </c>
      <c r="V49" s="547">
        <f t="shared" si="20"/>
        <v>0.89791183294663579</v>
      </c>
      <c r="W49" s="547">
        <f t="shared" si="21"/>
        <v>1.0076335877862594</v>
      </c>
      <c r="X49" s="547">
        <f t="shared" si="22"/>
        <v>1</v>
      </c>
      <c r="Y49" s="547">
        <f t="shared" si="23"/>
        <v>1</v>
      </c>
      <c r="Z49" s="547">
        <f t="shared" si="24"/>
        <v>1</v>
      </c>
      <c r="AA49" s="323"/>
      <c r="AB49" s="323"/>
      <c r="AC49" s="323">
        <f t="shared" si="8"/>
        <v>1947</v>
      </c>
      <c r="AD49" s="323">
        <f t="shared" si="9"/>
        <v>0.62240663900415005</v>
      </c>
      <c r="AE49" s="323">
        <f t="shared" si="10"/>
        <v>0.57506834971787546</v>
      </c>
      <c r="AF49" s="323">
        <f t="shared" si="11"/>
        <v>2.1078125000000014</v>
      </c>
      <c r="AG49" s="323">
        <f t="shared" si="12"/>
        <v>2.3486171761280938</v>
      </c>
      <c r="AH49" s="323">
        <f t="shared" si="13"/>
        <v>0.8391019644527592</v>
      </c>
      <c r="AI49" s="323">
        <f t="shared" si="14"/>
        <v>0.59819413092550799</v>
      </c>
      <c r="AJ49" s="287">
        <v>33.5</v>
      </c>
      <c r="AK49" s="290">
        <f t="shared" si="6"/>
        <v>283.59999999999997</v>
      </c>
      <c r="AL49" s="535">
        <f t="shared" si="7"/>
        <v>1947</v>
      </c>
      <c r="AM49" s="303">
        <v>28.6</v>
      </c>
      <c r="AN49" s="288">
        <v>22.8</v>
      </c>
      <c r="AO49" s="334"/>
      <c r="AP49" s="334"/>
      <c r="AQ49" s="277"/>
      <c r="AR49" s="277"/>
      <c r="AS49" s="277"/>
      <c r="AT49" s="334"/>
      <c r="AU49" s="334"/>
      <c r="AV49" s="277"/>
    </row>
    <row r="50" spans="1:48" x14ac:dyDescent="0.2">
      <c r="A50" s="335">
        <v>1948</v>
      </c>
      <c r="B50" s="281">
        <v>45</v>
      </c>
      <c r="C50" s="269">
        <v>988.6</v>
      </c>
      <c r="D50" s="283">
        <v>134.9</v>
      </c>
      <c r="E50" s="284">
        <v>322.7</v>
      </c>
      <c r="F50" s="307">
        <v>89.7</v>
      </c>
      <c r="G50" s="286">
        <v>53</v>
      </c>
      <c r="H50" s="282">
        <v>38.700000000000003</v>
      </c>
      <c r="I50" s="321">
        <v>26.4</v>
      </c>
      <c r="J50" s="277"/>
      <c r="K50" s="277"/>
      <c r="L50" s="114"/>
      <c r="M50" s="323"/>
      <c r="N50" s="323"/>
      <c r="O50" s="323">
        <f t="shared" si="3"/>
        <v>1948</v>
      </c>
      <c r="P50" s="547">
        <f t="shared" si="4"/>
        <v>0.87333333333333329</v>
      </c>
      <c r="Q50" s="547">
        <f t="shared" si="15"/>
        <v>0.98219704632814075</v>
      </c>
      <c r="R50" s="547">
        <f t="shared" si="16"/>
        <v>1.0289103039288363</v>
      </c>
      <c r="S50" s="547">
        <f t="shared" si="17"/>
        <v>1.0808800743724822</v>
      </c>
      <c r="T50" s="547">
        <f t="shared" si="18"/>
        <v>1.124860646599777</v>
      </c>
      <c r="U50" s="547">
        <f t="shared" si="19"/>
        <v>0.32830188679245281</v>
      </c>
      <c r="V50" s="547">
        <f t="shared" si="20"/>
        <v>0.77519379844961234</v>
      </c>
      <c r="W50" s="547">
        <f t="shared" si="21"/>
        <v>0.64015151515151514</v>
      </c>
      <c r="X50" s="547">
        <f t="shared" si="22"/>
        <v>1</v>
      </c>
      <c r="Y50" s="547">
        <f t="shared" si="23"/>
        <v>1</v>
      </c>
      <c r="Z50" s="547">
        <f t="shared" si="24"/>
        <v>1</v>
      </c>
      <c r="AA50" s="323"/>
      <c r="AB50" s="323"/>
      <c r="AC50" s="323">
        <f t="shared" si="8"/>
        <v>1948</v>
      </c>
      <c r="AD50" s="323">
        <f t="shared" si="9"/>
        <v>0.54356846473029097</v>
      </c>
      <c r="AE50" s="323">
        <f t="shared" si="10"/>
        <v>0.56483043452969561</v>
      </c>
      <c r="AF50" s="323">
        <f t="shared" si="11"/>
        <v>2.168750000000002</v>
      </c>
      <c r="AG50" s="323">
        <f t="shared" si="12"/>
        <v>2.5385735080058232</v>
      </c>
      <c r="AH50" s="323">
        <f t="shared" si="13"/>
        <v>0.94387277829747385</v>
      </c>
      <c r="AI50" s="323">
        <f t="shared" si="14"/>
        <v>0.19638826185101582</v>
      </c>
      <c r="AJ50" s="287">
        <v>30</v>
      </c>
      <c r="AK50" s="290">
        <f t="shared" si="6"/>
        <v>274.59999999999991</v>
      </c>
      <c r="AL50" s="535">
        <f t="shared" si="7"/>
        <v>1948</v>
      </c>
      <c r="AM50" s="303">
        <v>26.8</v>
      </c>
      <c r="AN50" s="288">
        <v>22.1</v>
      </c>
      <c r="AO50" s="334"/>
      <c r="AP50" s="334"/>
      <c r="AQ50" s="277"/>
      <c r="AR50" s="277"/>
      <c r="AS50" s="277"/>
      <c r="AT50" s="334"/>
      <c r="AU50" s="334"/>
      <c r="AV50" s="277"/>
    </row>
    <row r="51" spans="1:48" x14ac:dyDescent="0.2">
      <c r="A51" s="275">
        <v>1949</v>
      </c>
      <c r="B51" s="281">
        <v>39.299999999999997</v>
      </c>
      <c r="C51" s="351">
        <v>971</v>
      </c>
      <c r="D51" s="341">
        <v>138.80000000000001</v>
      </c>
      <c r="E51" s="360">
        <v>348.8</v>
      </c>
      <c r="F51" s="307">
        <v>100.9</v>
      </c>
      <c r="G51" s="344">
        <v>17.399999999999999</v>
      </c>
      <c r="H51" s="340">
        <v>30</v>
      </c>
      <c r="I51" s="321">
        <v>16.899999999999999</v>
      </c>
      <c r="J51" s="277"/>
      <c r="K51" s="277"/>
      <c r="L51" s="114"/>
      <c r="M51" s="349"/>
      <c r="N51" s="349"/>
      <c r="O51" s="323">
        <f t="shared" si="3"/>
        <v>1949</v>
      </c>
      <c r="P51" s="547">
        <f t="shared" si="4"/>
        <v>0.95419847328244278</v>
      </c>
      <c r="Q51" s="547">
        <f t="shared" si="15"/>
        <v>0.99258496395468587</v>
      </c>
      <c r="R51" s="547">
        <f t="shared" si="16"/>
        <v>1.0072046109510087</v>
      </c>
      <c r="S51" s="547">
        <f t="shared" si="17"/>
        <v>1.0192087155963303</v>
      </c>
      <c r="T51" s="547">
        <f t="shared" si="18"/>
        <v>1.0307234886025767</v>
      </c>
      <c r="U51" s="547">
        <f t="shared" si="19"/>
        <v>0.94252873563218387</v>
      </c>
      <c r="V51" s="547">
        <f t="shared" si="20"/>
        <v>1.0433333333333334</v>
      </c>
      <c r="W51" s="547">
        <f t="shared" si="21"/>
        <v>0.95857988165680474</v>
      </c>
      <c r="X51" s="547">
        <f t="shared" si="22"/>
        <v>1</v>
      </c>
      <c r="Y51" s="547">
        <f t="shared" si="23"/>
        <v>1</v>
      </c>
      <c r="Z51" s="547">
        <f t="shared" si="24"/>
        <v>1</v>
      </c>
      <c r="AA51" s="349"/>
      <c r="AB51" s="349"/>
      <c r="AC51" s="323">
        <f t="shared" si="8"/>
        <v>1949</v>
      </c>
      <c r="AD51" s="323">
        <f t="shared" si="9"/>
        <v>0.51867219917012497</v>
      </c>
      <c r="AE51" s="323">
        <f t="shared" si="10"/>
        <v>0.56064219649816749</v>
      </c>
      <c r="AF51" s="323">
        <f t="shared" si="11"/>
        <v>2.184375000000002</v>
      </c>
      <c r="AG51" s="323">
        <f t="shared" si="12"/>
        <v>2.5873362445414854</v>
      </c>
      <c r="AH51" s="323">
        <f t="shared" si="13"/>
        <v>0.9728718428437787</v>
      </c>
      <c r="AI51" s="323">
        <f t="shared" si="14"/>
        <v>0.1851015801354402</v>
      </c>
      <c r="AJ51" s="361">
        <v>26.3</v>
      </c>
      <c r="AK51" s="290">
        <f t="shared" si="6"/>
        <v>269.50000000000006</v>
      </c>
      <c r="AL51" s="535">
        <f t="shared" si="7"/>
        <v>1949</v>
      </c>
      <c r="AM51" s="346"/>
      <c r="AN51" s="288">
        <v>21.3</v>
      </c>
      <c r="AO51" s="323"/>
      <c r="AP51" s="507">
        <v>20.5</v>
      </c>
      <c r="AQ51" s="362">
        <v>43.2</v>
      </c>
      <c r="AR51" s="277"/>
      <c r="AS51" s="277"/>
      <c r="AT51" s="323"/>
      <c r="AU51" s="323"/>
      <c r="AV51" s="277"/>
    </row>
    <row r="52" spans="1:48" x14ac:dyDescent="0.2">
      <c r="A52" s="275">
        <v>1950</v>
      </c>
      <c r="B52" s="281">
        <v>37.5</v>
      </c>
      <c r="C52" s="282">
        <v>963.8</v>
      </c>
      <c r="D52" s="341">
        <v>139.80000000000001</v>
      </c>
      <c r="E52" s="284">
        <v>355.5</v>
      </c>
      <c r="F52" s="343">
        <v>104</v>
      </c>
      <c r="G52" s="286">
        <v>16.399999999999999</v>
      </c>
      <c r="H52" s="282">
        <v>31.3</v>
      </c>
      <c r="I52" s="367">
        <v>16.2</v>
      </c>
      <c r="J52" s="277"/>
      <c r="K52" s="277"/>
      <c r="L52" s="114"/>
      <c r="M52" s="323"/>
      <c r="N52" s="323"/>
      <c r="O52" s="323">
        <f t="shared" si="3"/>
        <v>1950</v>
      </c>
      <c r="P52" s="547">
        <f t="shared" si="4"/>
        <v>1.024</v>
      </c>
      <c r="Q52" s="547">
        <f t="shared" si="15"/>
        <v>1.0030089230130734</v>
      </c>
      <c r="R52" s="547">
        <f t="shared" si="16"/>
        <v>1.0057224606580828</v>
      </c>
      <c r="S52" s="547">
        <f t="shared" si="17"/>
        <v>1.0011251758087201</v>
      </c>
      <c r="T52" s="547">
        <f t="shared" si="18"/>
        <v>1.0259615384615386</v>
      </c>
      <c r="U52" s="547">
        <f t="shared" si="19"/>
        <v>0.89634146341463417</v>
      </c>
      <c r="V52" s="547">
        <f t="shared" si="20"/>
        <v>1.0031948881789137</v>
      </c>
      <c r="W52" s="547">
        <f t="shared" si="21"/>
        <v>1.0061728395061729</v>
      </c>
      <c r="X52" s="547">
        <f t="shared" si="22"/>
        <v>1</v>
      </c>
      <c r="Y52" s="547">
        <f t="shared" si="23"/>
        <v>1</v>
      </c>
      <c r="Z52" s="547">
        <f t="shared" si="24"/>
        <v>1</v>
      </c>
      <c r="AA52" s="323"/>
      <c r="AB52" s="323"/>
      <c r="AC52" s="323">
        <f t="shared" si="8"/>
        <v>1950</v>
      </c>
      <c r="AD52" s="323">
        <f t="shared" si="9"/>
        <v>0.53112033195020802</v>
      </c>
      <c r="AE52" s="323">
        <f t="shared" si="10"/>
        <v>0.56232912570531091</v>
      </c>
      <c r="AF52" s="323">
        <f t="shared" si="11"/>
        <v>2.1968750000000017</v>
      </c>
      <c r="AG52" s="323">
        <f t="shared" si="12"/>
        <v>2.5902474526928683</v>
      </c>
      <c r="AH52" s="323">
        <f t="shared" si="13"/>
        <v>0.99812909260991534</v>
      </c>
      <c r="AI52" s="323">
        <f t="shared" si="14"/>
        <v>0.16591422121896165</v>
      </c>
      <c r="AJ52" s="345">
        <v>22.5</v>
      </c>
      <c r="AK52" s="290">
        <f t="shared" si="6"/>
        <v>256.8</v>
      </c>
      <c r="AL52" s="535">
        <f t="shared" si="7"/>
        <v>1950</v>
      </c>
      <c r="AM52" s="366"/>
      <c r="AN52" s="288">
        <v>31.3</v>
      </c>
      <c r="AO52" s="349"/>
      <c r="AP52" s="508">
        <v>20.399999999999999</v>
      </c>
      <c r="AQ52" s="362">
        <v>40.5</v>
      </c>
      <c r="AR52" s="277"/>
      <c r="AS52" s="277"/>
      <c r="AT52" s="275"/>
      <c r="AU52" s="275"/>
      <c r="AV52" s="277"/>
    </row>
    <row r="53" spans="1:48" x14ac:dyDescent="0.2">
      <c r="A53" s="335">
        <v>1951</v>
      </c>
      <c r="B53" s="281">
        <v>38.4</v>
      </c>
      <c r="C53" s="282">
        <v>966.7</v>
      </c>
      <c r="D53" s="341">
        <v>140.6</v>
      </c>
      <c r="E53" s="284">
        <v>355.9</v>
      </c>
      <c r="F53" s="343">
        <v>106.7</v>
      </c>
      <c r="G53" s="344">
        <v>14.7</v>
      </c>
      <c r="H53" s="340">
        <v>31.4</v>
      </c>
      <c r="I53" s="321">
        <v>16.3</v>
      </c>
      <c r="J53" s="277"/>
      <c r="K53" s="277"/>
      <c r="L53" s="114"/>
      <c r="M53" s="349"/>
      <c r="N53" s="349"/>
      <c r="O53" s="323">
        <f t="shared" si="3"/>
        <v>1951</v>
      </c>
      <c r="P53" s="547">
        <f t="shared" si="4"/>
        <v>0.9765625</v>
      </c>
      <c r="Q53" s="547">
        <f t="shared" si="15"/>
        <v>0.99451743043343321</v>
      </c>
      <c r="R53" s="547">
        <f t="shared" si="16"/>
        <v>1.0192034139402562</v>
      </c>
      <c r="S53" s="547">
        <f t="shared" si="17"/>
        <v>1.0019668446192751</v>
      </c>
      <c r="T53" s="547">
        <f t="shared" si="18"/>
        <v>1.000937207122774</v>
      </c>
      <c r="U53" s="547">
        <f t="shared" si="19"/>
        <v>0.90476190476190488</v>
      </c>
      <c r="V53" s="547">
        <f t="shared" si="20"/>
        <v>0.94585987261146498</v>
      </c>
      <c r="W53" s="547">
        <f t="shared" si="21"/>
        <v>1.0061349693251533</v>
      </c>
      <c r="X53" s="547">
        <f t="shared" si="22"/>
        <v>1</v>
      </c>
      <c r="Y53" s="547">
        <f t="shared" si="23"/>
        <v>1</v>
      </c>
      <c r="Z53" s="547">
        <f t="shared" si="24"/>
        <v>1</v>
      </c>
      <c r="AA53" s="349"/>
      <c r="AB53" s="349"/>
      <c r="AC53" s="323">
        <f t="shared" si="8"/>
        <v>1951</v>
      </c>
      <c r="AD53" s="323">
        <f t="shared" si="9"/>
        <v>0.51867219917012497</v>
      </c>
      <c r="AE53" s="323">
        <f t="shared" si="10"/>
        <v>0.55924611715432482</v>
      </c>
      <c r="AF53" s="323">
        <f t="shared" si="11"/>
        <v>2.239062500000002</v>
      </c>
      <c r="AG53" s="323">
        <f t="shared" si="12"/>
        <v>2.5953420669577882</v>
      </c>
      <c r="AH53" s="323">
        <f t="shared" si="13"/>
        <v>0.99906454630495733</v>
      </c>
      <c r="AI53" s="323">
        <f t="shared" si="14"/>
        <v>0.1501128668171558</v>
      </c>
      <c r="AJ53" s="287">
        <v>20.100000000000001</v>
      </c>
      <c r="AK53" s="290">
        <f t="shared" si="6"/>
        <v>258.89999999999998</v>
      </c>
      <c r="AL53" s="535">
        <f t="shared" si="7"/>
        <v>1951</v>
      </c>
      <c r="AM53" s="366"/>
      <c r="AN53" s="288">
        <v>24.1</v>
      </c>
      <c r="AO53" s="323"/>
      <c r="AP53" s="507">
        <v>20.8</v>
      </c>
      <c r="AQ53" s="362">
        <v>41.2</v>
      </c>
      <c r="AR53" s="277"/>
      <c r="AS53" s="277"/>
      <c r="AT53" s="275"/>
      <c r="AU53" s="275"/>
      <c r="AV53" s="277"/>
    </row>
    <row r="54" spans="1:48" x14ac:dyDescent="0.2">
      <c r="A54" s="335">
        <v>1952</v>
      </c>
      <c r="B54" s="281">
        <v>37.5</v>
      </c>
      <c r="C54" s="282">
        <v>961.4</v>
      </c>
      <c r="D54" s="341">
        <v>143.30000000000001</v>
      </c>
      <c r="E54" s="284">
        <v>356.6</v>
      </c>
      <c r="F54" s="343">
        <v>106.8</v>
      </c>
      <c r="G54" s="344">
        <v>13.3</v>
      </c>
      <c r="H54" s="340">
        <v>29.7</v>
      </c>
      <c r="I54" s="321">
        <v>16.399999999999999</v>
      </c>
      <c r="J54" s="277"/>
      <c r="K54" s="277"/>
      <c r="L54" s="114"/>
      <c r="M54" s="349"/>
      <c r="N54" s="349"/>
      <c r="O54" s="323">
        <f t="shared" si="3"/>
        <v>1952</v>
      </c>
      <c r="P54" s="547">
        <f t="shared" si="4"/>
        <v>0.96266666666666667</v>
      </c>
      <c r="Q54" s="547">
        <f t="shared" si="15"/>
        <v>0.99750364052423557</v>
      </c>
      <c r="R54" s="547">
        <f t="shared" si="16"/>
        <v>1.0104675505931613</v>
      </c>
      <c r="S54" s="547">
        <f t="shared" si="17"/>
        <v>1.0106561974200783</v>
      </c>
      <c r="T54" s="547">
        <f t="shared" si="18"/>
        <v>1.0046816479400749</v>
      </c>
      <c r="U54" s="547">
        <f t="shared" si="19"/>
        <v>0</v>
      </c>
      <c r="V54" s="547">
        <f t="shared" si="20"/>
        <v>1.1111111111111112</v>
      </c>
      <c r="W54" s="547">
        <f t="shared" si="21"/>
        <v>0.99390243902439035</v>
      </c>
      <c r="X54" s="547">
        <f t="shared" si="22"/>
        <v>1</v>
      </c>
      <c r="Y54" s="547">
        <f t="shared" si="23"/>
        <v>1</v>
      </c>
      <c r="Z54" s="547">
        <f t="shared" si="24"/>
        <v>1</v>
      </c>
      <c r="AA54" s="349"/>
      <c r="AB54" s="349"/>
      <c r="AC54" s="323">
        <f t="shared" si="8"/>
        <v>1952</v>
      </c>
      <c r="AD54" s="323">
        <f t="shared" si="9"/>
        <v>0.49930843706777361</v>
      </c>
      <c r="AE54" s="323">
        <f t="shared" si="10"/>
        <v>0.55785003781048215</v>
      </c>
      <c r="AF54" s="323">
        <f t="shared" si="11"/>
        <v>2.262500000000002</v>
      </c>
      <c r="AG54" s="323">
        <f t="shared" si="12"/>
        <v>2.6229985443959243</v>
      </c>
      <c r="AH54" s="323">
        <f t="shared" si="13"/>
        <v>1.0037418147801678</v>
      </c>
      <c r="AI54" s="323">
        <f t="shared" si="14"/>
        <v>0</v>
      </c>
      <c r="AJ54" s="287">
        <v>15.8</v>
      </c>
      <c r="AK54" s="290">
        <f t="shared" si="6"/>
        <v>258.40000000000003</v>
      </c>
      <c r="AL54" s="535">
        <f t="shared" si="7"/>
        <v>1952</v>
      </c>
      <c r="AM54" s="366"/>
      <c r="AN54" s="288">
        <v>24.3</v>
      </c>
      <c r="AO54" s="323"/>
      <c r="AP54" s="507">
        <v>20.399999999999999</v>
      </c>
      <c r="AQ54" s="362">
        <v>40.9</v>
      </c>
      <c r="AR54" s="277"/>
      <c r="AS54" s="277"/>
      <c r="AT54" s="275"/>
      <c r="AU54" s="275"/>
      <c r="AV54" s="277"/>
    </row>
    <row r="55" spans="1:48" x14ac:dyDescent="0.2">
      <c r="A55" s="275">
        <v>1953</v>
      </c>
      <c r="B55" s="281">
        <v>36.1</v>
      </c>
      <c r="C55" s="282">
        <v>959</v>
      </c>
      <c r="D55" s="341">
        <v>144.80000000000001</v>
      </c>
      <c r="E55" s="284">
        <v>360.4</v>
      </c>
      <c r="F55" s="343">
        <v>107.3</v>
      </c>
      <c r="G55" s="371"/>
      <c r="H55" s="340">
        <v>33</v>
      </c>
      <c r="I55" s="321">
        <v>16.3</v>
      </c>
      <c r="J55" s="277"/>
      <c r="K55" s="277"/>
      <c r="L55" s="114"/>
      <c r="M55" s="349"/>
      <c r="N55" s="349"/>
      <c r="O55" s="323">
        <f t="shared" si="3"/>
        <v>1953</v>
      </c>
      <c r="P55" s="547">
        <f t="shared" si="4"/>
        <v>0.93628808864265911</v>
      </c>
      <c r="Q55" s="547">
        <f t="shared" si="15"/>
        <v>0.95828988529718462</v>
      </c>
      <c r="R55" s="547">
        <f t="shared" si="16"/>
        <v>1.0055248618784529</v>
      </c>
      <c r="S55" s="547">
        <f t="shared" si="17"/>
        <v>0.96420643729189792</v>
      </c>
      <c r="T55" s="547">
        <f t="shared" si="18"/>
        <v>0.97017707362534944</v>
      </c>
      <c r="U55" s="547">
        <f t="shared" si="19"/>
        <v>1</v>
      </c>
      <c r="V55" s="547">
        <f t="shared" si="20"/>
        <v>0.76969696969696966</v>
      </c>
      <c r="W55" s="547">
        <f t="shared" si="21"/>
        <v>0.9570552147239263</v>
      </c>
      <c r="X55" s="547">
        <f t="shared" si="22"/>
        <v>1</v>
      </c>
      <c r="Y55" s="547">
        <f t="shared" si="23"/>
        <v>1</v>
      </c>
      <c r="Z55" s="547">
        <f t="shared" si="24"/>
        <v>1</v>
      </c>
      <c r="AA55" s="349"/>
      <c r="AB55" s="349"/>
      <c r="AC55" s="323">
        <f t="shared" si="8"/>
        <v>1953</v>
      </c>
      <c r="AD55" s="323">
        <f t="shared" si="9"/>
        <v>0.4674965421853392</v>
      </c>
      <c r="AE55" s="323">
        <f t="shared" si="10"/>
        <v>0.534582048746437</v>
      </c>
      <c r="AF55" s="323">
        <f t="shared" si="11"/>
        <v>2.2750000000000017</v>
      </c>
      <c r="AG55" s="323">
        <f t="shared" si="12"/>
        <v>2.5291120815138282</v>
      </c>
      <c r="AH55" s="323">
        <f t="shared" si="13"/>
        <v>0.9738072965388207</v>
      </c>
      <c r="AI55" s="323">
        <f t="shared" si="14"/>
        <v>0</v>
      </c>
      <c r="AJ55" s="287">
        <v>12.4</v>
      </c>
      <c r="AK55" s="290">
        <f t="shared" si="6"/>
        <v>265.00000000000006</v>
      </c>
      <c r="AL55" s="535">
        <f t="shared" si="7"/>
        <v>1953</v>
      </c>
      <c r="AM55" s="366"/>
      <c r="AN55" s="288">
        <v>24</v>
      </c>
      <c r="AO55" s="323"/>
      <c r="AP55" s="507">
        <v>20.399999999999999</v>
      </c>
      <c r="AQ55" s="362">
        <v>40.1</v>
      </c>
      <c r="AR55" s="283">
        <v>12.6</v>
      </c>
      <c r="AS55" s="277"/>
      <c r="AT55" s="275"/>
      <c r="AU55" s="275"/>
      <c r="AV55" s="277"/>
    </row>
    <row r="56" spans="1:48" x14ac:dyDescent="0.2">
      <c r="A56" s="376">
        <v>1954</v>
      </c>
      <c r="B56" s="386">
        <v>33.799999999999997</v>
      </c>
      <c r="C56" s="387">
        <v>919</v>
      </c>
      <c r="D56" s="388">
        <v>145.6</v>
      </c>
      <c r="E56" s="389">
        <v>347.5</v>
      </c>
      <c r="F56" s="343">
        <v>104.1</v>
      </c>
      <c r="G56" s="390">
        <v>10.6</v>
      </c>
      <c r="H56" s="387">
        <v>25.4</v>
      </c>
      <c r="I56" s="392">
        <v>15.6</v>
      </c>
      <c r="J56" s="277"/>
      <c r="K56" s="277"/>
      <c r="L56" s="114"/>
      <c r="M56" s="415"/>
      <c r="N56" s="415"/>
      <c r="O56" s="323">
        <f t="shared" si="3"/>
        <v>1954</v>
      </c>
      <c r="P56" s="547">
        <f t="shared" si="4"/>
        <v>0.99112426035502965</v>
      </c>
      <c r="Q56" s="547">
        <f t="shared" si="15"/>
        <v>1.0124047878128399</v>
      </c>
      <c r="R56" s="547">
        <f t="shared" si="16"/>
        <v>1.0061813186813187</v>
      </c>
      <c r="S56" s="547">
        <f t="shared" si="17"/>
        <v>1.023884892086331</v>
      </c>
      <c r="T56" s="547">
        <f t="shared" si="18"/>
        <v>1.0182516810758886</v>
      </c>
      <c r="U56" s="547">
        <f t="shared" si="19"/>
        <v>0</v>
      </c>
      <c r="V56" s="547">
        <f t="shared" si="20"/>
        <v>1.0669291338582678</v>
      </c>
      <c r="W56" s="547">
        <f t="shared" si="21"/>
        <v>0.99358974358974361</v>
      </c>
      <c r="X56" s="547">
        <f t="shared" si="22"/>
        <v>1</v>
      </c>
      <c r="Y56" s="547">
        <f t="shared" si="23"/>
        <v>1</v>
      </c>
      <c r="Z56" s="547">
        <f t="shared" si="24"/>
        <v>1</v>
      </c>
      <c r="AA56" s="415"/>
      <c r="AB56" s="415"/>
      <c r="AC56" s="323">
        <f t="shared" si="8"/>
        <v>1954</v>
      </c>
      <c r="AD56" s="323">
        <f t="shared" si="9"/>
        <v>0.46334716459197822</v>
      </c>
      <c r="AE56" s="323">
        <f t="shared" si="10"/>
        <v>0.54121342562968977</v>
      </c>
      <c r="AF56" s="323">
        <f t="shared" si="11"/>
        <v>2.2890625000000018</v>
      </c>
      <c r="AG56" s="323">
        <f t="shared" si="12"/>
        <v>2.589519650655022</v>
      </c>
      <c r="AH56" s="323">
        <f t="shared" si="13"/>
        <v>0.99158091674462057</v>
      </c>
      <c r="AI56" s="323">
        <f t="shared" si="14"/>
        <v>0</v>
      </c>
      <c r="AJ56" s="345"/>
      <c r="AK56" s="290">
        <f t="shared" si="6"/>
        <v>251.99999999999994</v>
      </c>
      <c r="AL56" s="535">
        <f t="shared" si="7"/>
        <v>1954</v>
      </c>
      <c r="AM56" s="346"/>
      <c r="AN56" s="391">
        <v>22.1</v>
      </c>
      <c r="AO56" s="415"/>
      <c r="AP56" s="509">
        <v>18.8</v>
      </c>
      <c r="AQ56" s="394">
        <v>39.4</v>
      </c>
      <c r="AR56" s="388">
        <v>12.5</v>
      </c>
      <c r="AS56" s="277"/>
      <c r="AT56" s="275"/>
      <c r="AU56" s="275"/>
      <c r="AV56" s="277"/>
    </row>
    <row r="57" spans="1:48" x14ac:dyDescent="0.2">
      <c r="A57" s="376">
        <v>1955</v>
      </c>
      <c r="B57" s="386">
        <v>33.5</v>
      </c>
      <c r="C57" s="387">
        <v>930.4</v>
      </c>
      <c r="D57" s="388">
        <v>146.5</v>
      </c>
      <c r="E57" s="389">
        <v>355.8</v>
      </c>
      <c r="F57" s="343">
        <v>106</v>
      </c>
      <c r="G57" s="371"/>
      <c r="H57" s="387">
        <v>27.1</v>
      </c>
      <c r="I57" s="392">
        <v>15.5</v>
      </c>
      <c r="J57" s="277"/>
      <c r="K57" s="277"/>
      <c r="L57" s="114"/>
      <c r="M57" s="415"/>
      <c r="N57" s="415"/>
      <c r="O57" s="323">
        <f t="shared" si="3"/>
        <v>1955</v>
      </c>
      <c r="P57" s="547">
        <f t="shared" si="4"/>
        <v>0.9850746268656716</v>
      </c>
      <c r="Q57" s="547">
        <f t="shared" si="15"/>
        <v>1.0050515907136717</v>
      </c>
      <c r="R57" s="547">
        <f t="shared" si="16"/>
        <v>1.0088737201365188</v>
      </c>
      <c r="S57" s="547">
        <f t="shared" si="17"/>
        <v>1.0129286115795391</v>
      </c>
      <c r="T57" s="547">
        <f t="shared" si="18"/>
        <v>1.0028301886792452</v>
      </c>
      <c r="U57" s="547">
        <f t="shared" si="19"/>
        <v>1</v>
      </c>
      <c r="V57" s="547">
        <f t="shared" si="20"/>
        <v>1.0405904059040589</v>
      </c>
      <c r="W57" s="547">
        <f t="shared" si="21"/>
        <v>1.0129032258064516</v>
      </c>
      <c r="X57" s="547">
        <f t="shared" si="22"/>
        <v>1</v>
      </c>
      <c r="Y57" s="547">
        <f t="shared" si="23"/>
        <v>1</v>
      </c>
      <c r="Z57" s="547">
        <f t="shared" si="24"/>
        <v>1</v>
      </c>
      <c r="AA57" s="415"/>
      <c r="AB57" s="415"/>
      <c r="AC57" s="323">
        <f t="shared" si="8"/>
        <v>1955</v>
      </c>
      <c r="AD57" s="323">
        <f t="shared" si="9"/>
        <v>0.45643153526970986</v>
      </c>
      <c r="AE57" s="323">
        <f t="shared" si="10"/>
        <v>0.54394741434471516</v>
      </c>
      <c r="AF57" s="323">
        <f t="shared" si="11"/>
        <v>2.309375000000002</v>
      </c>
      <c r="AG57" s="323">
        <f t="shared" si="12"/>
        <v>2.6229985443959243</v>
      </c>
      <c r="AH57" s="323">
        <f t="shared" si="13"/>
        <v>0.99438727782974679</v>
      </c>
      <c r="AI57" s="323">
        <f t="shared" si="14"/>
        <v>0</v>
      </c>
      <c r="AJ57" s="345"/>
      <c r="AK57" s="290">
        <f t="shared" si="6"/>
        <v>261.49999999999994</v>
      </c>
      <c r="AL57" s="535">
        <f t="shared" si="7"/>
        <v>1955</v>
      </c>
      <c r="AM57" s="346"/>
      <c r="AN57" s="391">
        <v>23.4</v>
      </c>
      <c r="AO57" s="415"/>
      <c r="AP57" s="509">
        <v>19.8</v>
      </c>
      <c r="AQ57" s="394">
        <v>39</v>
      </c>
      <c r="AR57" s="388">
        <v>12.5</v>
      </c>
      <c r="AS57" s="397">
        <v>10.199999999999999</v>
      </c>
      <c r="AT57" s="275"/>
      <c r="AU57" s="275"/>
      <c r="AV57" s="277"/>
    </row>
    <row r="58" spans="1:48" x14ac:dyDescent="0.2">
      <c r="A58" s="376">
        <v>1956</v>
      </c>
      <c r="B58" s="386">
        <v>33</v>
      </c>
      <c r="C58" s="387">
        <v>935.1</v>
      </c>
      <c r="D58" s="388">
        <v>147.80000000000001</v>
      </c>
      <c r="E58" s="389">
        <v>360.4</v>
      </c>
      <c r="F58" s="343">
        <v>106.3</v>
      </c>
      <c r="G58" s="371"/>
      <c r="H58" s="387">
        <v>28.2</v>
      </c>
      <c r="I58" s="392">
        <v>15.7</v>
      </c>
      <c r="J58" s="277"/>
      <c r="K58" s="277"/>
      <c r="L58" s="114"/>
      <c r="M58" s="415"/>
      <c r="N58" s="415"/>
      <c r="O58" s="323">
        <f t="shared" si="3"/>
        <v>1956</v>
      </c>
      <c r="P58" s="547">
        <f t="shared" si="4"/>
        <v>1.0060606060606061</v>
      </c>
      <c r="Q58" s="547">
        <f t="shared" si="15"/>
        <v>1.0251310020318682</v>
      </c>
      <c r="R58" s="547">
        <f t="shared" si="16"/>
        <v>1.0054127198917455</v>
      </c>
      <c r="S58" s="547">
        <f t="shared" si="17"/>
        <v>1.0235849056603774</v>
      </c>
      <c r="T58" s="547">
        <f t="shared" si="18"/>
        <v>1.0366886171213547</v>
      </c>
      <c r="U58" s="547">
        <f t="shared" si="19"/>
        <v>1</v>
      </c>
      <c r="V58" s="547">
        <f t="shared" si="20"/>
        <v>1.2695035460992907</v>
      </c>
      <c r="W58" s="547">
        <f t="shared" si="21"/>
        <v>1.0191082802547771</v>
      </c>
      <c r="X58" s="547">
        <f t="shared" si="22"/>
        <v>1</v>
      </c>
      <c r="Y58" s="547">
        <f t="shared" si="23"/>
        <v>1</v>
      </c>
      <c r="Z58" s="547">
        <f t="shared" si="24"/>
        <v>1</v>
      </c>
      <c r="AA58" s="415"/>
      <c r="AB58" s="415"/>
      <c r="AC58" s="323">
        <f t="shared" si="8"/>
        <v>1956</v>
      </c>
      <c r="AD58" s="323">
        <f t="shared" si="9"/>
        <v>0.45919778699861724</v>
      </c>
      <c r="AE58" s="323">
        <f t="shared" si="10"/>
        <v>0.55761735791984168</v>
      </c>
      <c r="AF58" s="323">
        <f t="shared" si="11"/>
        <v>2.3218750000000017</v>
      </c>
      <c r="AG58" s="323">
        <f t="shared" si="12"/>
        <v>2.6848617176128093</v>
      </c>
      <c r="AH58" s="323">
        <f t="shared" si="13"/>
        <v>1.0308699719363885</v>
      </c>
      <c r="AI58" s="323">
        <f t="shared" si="14"/>
        <v>0</v>
      </c>
      <c r="AJ58" s="345"/>
      <c r="AK58" s="290">
        <f t="shared" si="6"/>
        <v>259.40000000000003</v>
      </c>
      <c r="AL58" s="535">
        <f t="shared" si="7"/>
        <v>1956</v>
      </c>
      <c r="AM58" s="346"/>
      <c r="AN58" s="407">
        <v>23.7</v>
      </c>
      <c r="AO58" s="415"/>
      <c r="AP58" s="509">
        <v>19.100000000000001</v>
      </c>
      <c r="AQ58" s="394">
        <v>38.6</v>
      </c>
      <c r="AR58" s="388">
        <v>12.6</v>
      </c>
      <c r="AS58" s="397">
        <v>10.7</v>
      </c>
      <c r="AT58" s="275"/>
      <c r="AU58" s="275"/>
      <c r="AV58" s="277"/>
    </row>
    <row r="59" spans="1:48" x14ac:dyDescent="0.2">
      <c r="A59" s="275">
        <v>1957</v>
      </c>
      <c r="B59" s="386">
        <v>33.200000000000003</v>
      </c>
      <c r="C59" s="387">
        <v>958.6</v>
      </c>
      <c r="D59" s="388">
        <v>148.6</v>
      </c>
      <c r="E59" s="389">
        <v>368.9</v>
      </c>
      <c r="F59" s="410">
        <v>110.2</v>
      </c>
      <c r="G59" s="371"/>
      <c r="H59" s="369">
        <v>35.799999999999997</v>
      </c>
      <c r="I59" s="392">
        <v>16</v>
      </c>
      <c r="J59" s="277"/>
      <c r="K59" s="277"/>
      <c r="L59" s="114"/>
      <c r="M59" s="275"/>
      <c r="N59" s="275"/>
      <c r="O59" s="323">
        <f t="shared" si="3"/>
        <v>1957</v>
      </c>
      <c r="P59" s="547">
        <f t="shared" si="4"/>
        <v>0.93072289156626498</v>
      </c>
      <c r="Q59" s="547">
        <f t="shared" si="15"/>
        <v>0.99186313373669932</v>
      </c>
      <c r="R59" s="547">
        <f t="shared" si="16"/>
        <v>0.9878869448183043</v>
      </c>
      <c r="S59" s="547">
        <f t="shared" si="17"/>
        <v>0.99674708593114669</v>
      </c>
      <c r="T59" s="547">
        <f t="shared" si="18"/>
        <v>0.999092558983666</v>
      </c>
      <c r="U59" s="547">
        <f t="shared" si="19"/>
        <v>1</v>
      </c>
      <c r="V59" s="547">
        <f t="shared" si="20"/>
        <v>0.92458100558659229</v>
      </c>
      <c r="W59" s="547">
        <f t="shared" si="21"/>
        <v>0.99375000000000002</v>
      </c>
      <c r="X59" s="547">
        <f t="shared" si="22"/>
        <v>1</v>
      </c>
      <c r="Y59" s="547">
        <f t="shared" si="23"/>
        <v>1</v>
      </c>
      <c r="Z59" s="547">
        <f t="shared" si="24"/>
        <v>1</v>
      </c>
      <c r="AA59" s="275"/>
      <c r="AB59" s="275"/>
      <c r="AC59" s="323">
        <f t="shared" si="8"/>
        <v>1957</v>
      </c>
      <c r="AD59" s="323">
        <f t="shared" si="9"/>
        <v>0.42738589211618289</v>
      </c>
      <c r="AE59" s="323">
        <f t="shared" si="10"/>
        <v>0.55308010005235286</v>
      </c>
      <c r="AF59" s="323">
        <f t="shared" si="11"/>
        <v>2.293750000000002</v>
      </c>
      <c r="AG59" s="323">
        <f t="shared" si="12"/>
        <v>2.6761280931586611</v>
      </c>
      <c r="AH59" s="323">
        <f t="shared" si="13"/>
        <v>1.0299345182413464</v>
      </c>
      <c r="AI59" s="323">
        <f t="shared" si="14"/>
        <v>0</v>
      </c>
      <c r="AJ59" s="411"/>
      <c r="AK59" s="290">
        <f t="shared" si="6"/>
        <v>261.90000000000003</v>
      </c>
      <c r="AL59" s="535">
        <f t="shared" si="7"/>
        <v>1957</v>
      </c>
      <c r="AM59" s="346"/>
      <c r="AN59" s="408">
        <v>22.7</v>
      </c>
      <c r="AO59" s="415"/>
      <c r="AP59" s="509">
        <v>19.5</v>
      </c>
      <c r="AQ59" s="394">
        <v>39.1</v>
      </c>
      <c r="AR59" s="388">
        <v>12.8</v>
      </c>
      <c r="AS59" s="397">
        <v>11.3</v>
      </c>
      <c r="AT59" s="275"/>
      <c r="AU59" s="275"/>
      <c r="AV59" s="277"/>
    </row>
    <row r="60" spans="1:48" x14ac:dyDescent="0.2">
      <c r="A60" s="275">
        <v>1958</v>
      </c>
      <c r="B60" s="386">
        <v>30.9</v>
      </c>
      <c r="C60" s="387">
        <v>950.8</v>
      </c>
      <c r="D60" s="388">
        <v>146.80000000000001</v>
      </c>
      <c r="E60" s="389">
        <v>367.7</v>
      </c>
      <c r="F60" s="410">
        <v>110.1</v>
      </c>
      <c r="G60" s="371"/>
      <c r="H60" s="387">
        <v>33.1</v>
      </c>
      <c r="I60" s="392">
        <v>15.9</v>
      </c>
      <c r="J60" s="277"/>
      <c r="K60" s="414">
        <v>10.7</v>
      </c>
      <c r="L60" s="114"/>
      <c r="M60" s="415"/>
      <c r="N60" s="415"/>
      <c r="O60" s="323">
        <f t="shared" si="3"/>
        <v>1958</v>
      </c>
      <c r="P60" s="547">
        <f t="shared" si="4"/>
        <v>0.99352750809061496</v>
      </c>
      <c r="Q60" s="547">
        <f t="shared" si="15"/>
        <v>0.98716870004206991</v>
      </c>
      <c r="R60" s="547">
        <f t="shared" si="16"/>
        <v>1.0034059945504088</v>
      </c>
      <c r="S60" s="547">
        <f t="shared" si="17"/>
        <v>0.98776176230622792</v>
      </c>
      <c r="T60" s="547">
        <f t="shared" si="18"/>
        <v>0.98455949137148058</v>
      </c>
      <c r="U60" s="547">
        <f t="shared" si="19"/>
        <v>1</v>
      </c>
      <c r="V60" s="547">
        <f t="shared" si="20"/>
        <v>0.94259818731117817</v>
      </c>
      <c r="W60" s="547">
        <f t="shared" si="21"/>
        <v>1</v>
      </c>
      <c r="X60" s="547">
        <f t="shared" si="22"/>
        <v>1</v>
      </c>
      <c r="Y60" s="547">
        <f t="shared" si="23"/>
        <v>0.99065420560747663</v>
      </c>
      <c r="Z60" s="547">
        <f t="shared" si="24"/>
        <v>1</v>
      </c>
      <c r="AA60" s="415"/>
      <c r="AB60" s="415"/>
      <c r="AC60" s="323">
        <f t="shared" si="8"/>
        <v>1958</v>
      </c>
      <c r="AD60" s="323">
        <f t="shared" si="9"/>
        <v>0.42461964038727557</v>
      </c>
      <c r="AE60" s="323">
        <f t="shared" si="10"/>
        <v>0.54598336338781916</v>
      </c>
      <c r="AF60" s="323">
        <f t="shared" si="11"/>
        <v>2.301562500000002</v>
      </c>
      <c r="AG60" s="323">
        <f t="shared" si="12"/>
        <v>2.6433770014556042</v>
      </c>
      <c r="AH60" s="323">
        <f t="shared" si="13"/>
        <v>1.014031805425631</v>
      </c>
      <c r="AI60" s="323">
        <f t="shared" si="14"/>
        <v>0</v>
      </c>
      <c r="AJ60" s="413">
        <v>7.1</v>
      </c>
      <c r="AK60" s="290">
        <f t="shared" si="6"/>
        <v>255.09999999999988</v>
      </c>
      <c r="AL60" s="535">
        <f t="shared" si="7"/>
        <v>1958</v>
      </c>
      <c r="AM60" s="346"/>
      <c r="AN60" s="407">
        <v>21.3</v>
      </c>
      <c r="AO60" s="415"/>
      <c r="AP60" s="509">
        <v>19.899999999999999</v>
      </c>
      <c r="AQ60" s="394">
        <v>39.799999999999997</v>
      </c>
      <c r="AR60" s="388">
        <v>12.4</v>
      </c>
      <c r="AS60" s="397">
        <v>10.8</v>
      </c>
      <c r="AT60" s="415"/>
      <c r="AU60" s="415"/>
      <c r="AV60" s="277"/>
    </row>
    <row r="61" spans="1:48" x14ac:dyDescent="0.2">
      <c r="A61" s="405">
        <v>1959</v>
      </c>
      <c r="B61" s="386">
        <v>30.7</v>
      </c>
      <c r="C61" s="387">
        <v>938.6</v>
      </c>
      <c r="D61" s="421">
        <v>147.30000000000001</v>
      </c>
      <c r="E61" s="389">
        <v>363.2</v>
      </c>
      <c r="F61" s="410">
        <v>108.4</v>
      </c>
      <c r="G61" s="390">
        <v>7</v>
      </c>
      <c r="H61" s="387">
        <v>31.2</v>
      </c>
      <c r="I61" s="392">
        <v>15.9</v>
      </c>
      <c r="J61" s="277"/>
      <c r="K61" s="414">
        <v>10.6</v>
      </c>
      <c r="L61" s="114"/>
      <c r="M61" s="415"/>
      <c r="N61" s="415"/>
      <c r="O61" s="323">
        <f t="shared" si="3"/>
        <v>1959</v>
      </c>
      <c r="P61" s="547">
        <f t="shared" si="4"/>
        <v>1.009771986970684</v>
      </c>
      <c r="Q61" s="547">
        <f t="shared" si="15"/>
        <v>1.0171532069038995</v>
      </c>
      <c r="R61" s="547">
        <f t="shared" si="16"/>
        <v>1.0128988458927357</v>
      </c>
      <c r="S61" s="547">
        <f t="shared" si="17"/>
        <v>1.0159691629955947</v>
      </c>
      <c r="T61" s="547">
        <f t="shared" si="18"/>
        <v>0.99630996309963094</v>
      </c>
      <c r="U61" s="547">
        <f t="shared" si="19"/>
        <v>0.95714285714285718</v>
      </c>
      <c r="V61" s="547">
        <f t="shared" si="20"/>
        <v>1.1955128205128205</v>
      </c>
      <c r="W61" s="547">
        <f t="shared" si="21"/>
        <v>1.050314465408805</v>
      </c>
      <c r="X61" s="547">
        <f t="shared" si="22"/>
        <v>1</v>
      </c>
      <c r="Y61" s="547">
        <f t="shared" si="23"/>
        <v>1</v>
      </c>
      <c r="Z61" s="547">
        <f t="shared" si="24"/>
        <v>1</v>
      </c>
      <c r="AA61" s="415"/>
      <c r="AB61" s="415"/>
      <c r="AC61" s="323">
        <f t="shared" si="8"/>
        <v>1959</v>
      </c>
      <c r="AD61" s="323">
        <f t="shared" si="9"/>
        <v>0.42876901798063655</v>
      </c>
      <c r="AE61" s="323">
        <f t="shared" si="10"/>
        <v>0.55534872898609744</v>
      </c>
      <c r="AF61" s="323">
        <f t="shared" si="11"/>
        <v>2.3312500000000016</v>
      </c>
      <c r="AG61" s="323">
        <f t="shared" si="12"/>
        <v>2.6855895196506552</v>
      </c>
      <c r="AH61" s="323">
        <f t="shared" si="13"/>
        <v>1.0102899906454625</v>
      </c>
      <c r="AI61" s="323">
        <f t="shared" si="14"/>
        <v>0</v>
      </c>
      <c r="AJ61" s="413">
        <v>6.5</v>
      </c>
      <c r="AK61" s="290">
        <f t="shared" si="6"/>
        <v>244.3</v>
      </c>
      <c r="AL61" s="535">
        <f t="shared" si="7"/>
        <v>1959</v>
      </c>
      <c r="AM61" s="346"/>
      <c r="AN61" s="407">
        <v>21.5</v>
      </c>
      <c r="AO61" s="415"/>
      <c r="AP61" s="509">
        <v>19.600000000000001</v>
      </c>
      <c r="AQ61" s="394">
        <v>38.5</v>
      </c>
      <c r="AR61" s="388">
        <v>12.3</v>
      </c>
      <c r="AS61" s="397">
        <v>10.9</v>
      </c>
      <c r="AT61" s="275"/>
      <c r="AU61" s="275"/>
      <c r="AV61" s="277"/>
    </row>
    <row r="62" spans="1:48" x14ac:dyDescent="0.2">
      <c r="A62" s="405">
        <v>1960</v>
      </c>
      <c r="B62" s="386">
        <v>31</v>
      </c>
      <c r="C62" s="424">
        <v>954.7</v>
      </c>
      <c r="D62" s="421">
        <v>149.19999999999999</v>
      </c>
      <c r="E62" s="389">
        <v>369</v>
      </c>
      <c r="F62" s="410">
        <v>108</v>
      </c>
      <c r="G62" s="390">
        <v>6.7</v>
      </c>
      <c r="H62" s="387">
        <v>37.299999999999997</v>
      </c>
      <c r="I62" s="392">
        <v>16.7</v>
      </c>
      <c r="J62" s="277"/>
      <c r="K62" s="414">
        <v>10.6</v>
      </c>
      <c r="L62" s="114"/>
      <c r="M62" s="415"/>
      <c r="N62" s="415"/>
      <c r="O62" s="323">
        <f t="shared" si="3"/>
        <v>1960</v>
      </c>
      <c r="P62" s="547">
        <f t="shared" si="4"/>
        <v>0.95483870967741935</v>
      </c>
      <c r="Q62" s="547">
        <f t="shared" si="15"/>
        <v>0.99046820990887185</v>
      </c>
      <c r="R62" s="547">
        <f t="shared" si="16"/>
        <v>1.0046916890080431</v>
      </c>
      <c r="S62" s="547">
        <f t="shared" si="17"/>
        <v>1.0037940379403794</v>
      </c>
      <c r="T62" s="547">
        <f t="shared" si="18"/>
        <v>0.98425925925925928</v>
      </c>
      <c r="U62" s="547">
        <f t="shared" si="19"/>
        <v>0.91044776119402981</v>
      </c>
      <c r="V62" s="547">
        <f t="shared" si="20"/>
        <v>0.86595174262734587</v>
      </c>
      <c r="W62" s="547">
        <f t="shared" si="21"/>
        <v>1.005988023952096</v>
      </c>
      <c r="X62" s="547">
        <f t="shared" si="22"/>
        <v>1</v>
      </c>
      <c r="Y62" s="547">
        <f t="shared" si="23"/>
        <v>1.0283018867924529</v>
      </c>
      <c r="Z62" s="547">
        <f t="shared" si="24"/>
        <v>1</v>
      </c>
      <c r="AA62" s="415"/>
      <c r="AB62" s="415"/>
      <c r="AC62" s="323">
        <f t="shared" si="8"/>
        <v>1960</v>
      </c>
      <c r="AD62" s="323">
        <f t="shared" si="9"/>
        <v>0.40940525587828519</v>
      </c>
      <c r="AE62" s="323">
        <f t="shared" si="10"/>
        <v>0.55005526147402717</v>
      </c>
      <c r="AF62" s="323">
        <f t="shared" si="11"/>
        <v>2.3421875000000019</v>
      </c>
      <c r="AG62" s="323">
        <f t="shared" si="12"/>
        <v>2.6957787481804951</v>
      </c>
      <c r="AH62" s="323">
        <f t="shared" si="13"/>
        <v>0.9943872778297469</v>
      </c>
      <c r="AI62" s="323">
        <f t="shared" si="14"/>
        <v>0</v>
      </c>
      <c r="AJ62" s="413">
        <v>6.1</v>
      </c>
      <c r="AK62" s="290">
        <f t="shared" si="6"/>
        <v>247.40000000000003</v>
      </c>
      <c r="AL62" s="535">
        <f t="shared" si="7"/>
        <v>1960</v>
      </c>
      <c r="AM62" s="346"/>
      <c r="AN62" s="407">
        <v>21.3</v>
      </c>
      <c r="AO62" s="415"/>
      <c r="AP62" s="509">
        <v>20</v>
      </c>
      <c r="AQ62" s="394">
        <v>37.4</v>
      </c>
      <c r="AR62" s="388">
        <v>12.2</v>
      </c>
      <c r="AS62" s="397">
        <v>11.3</v>
      </c>
      <c r="AT62" s="415"/>
      <c r="AU62" s="415"/>
      <c r="AV62" s="277"/>
    </row>
    <row r="63" spans="1:48" x14ac:dyDescent="0.2">
      <c r="A63" s="405">
        <v>1961</v>
      </c>
      <c r="B63" s="386">
        <v>29.6</v>
      </c>
      <c r="C63" s="387">
        <v>945.6</v>
      </c>
      <c r="D63" s="388">
        <v>149.9</v>
      </c>
      <c r="E63" s="389">
        <v>370.4</v>
      </c>
      <c r="F63" s="410">
        <v>106.3</v>
      </c>
      <c r="G63" s="390">
        <v>6.1</v>
      </c>
      <c r="H63" s="387">
        <v>32.299999999999997</v>
      </c>
      <c r="I63" s="392">
        <v>16.8</v>
      </c>
      <c r="J63" s="277"/>
      <c r="K63" s="414">
        <v>10.9</v>
      </c>
      <c r="L63" s="114"/>
      <c r="M63" s="415"/>
      <c r="N63" s="415"/>
      <c r="O63" s="323">
        <f t="shared" si="3"/>
        <v>1961</v>
      </c>
      <c r="P63" s="547">
        <f t="shared" si="4"/>
        <v>1.0236486486486487</v>
      </c>
      <c r="Q63" s="547">
        <f t="shared" si="15"/>
        <v>1</v>
      </c>
      <c r="R63" s="547">
        <f t="shared" si="16"/>
        <v>1</v>
      </c>
      <c r="S63" s="547">
        <f t="shared" si="17"/>
        <v>1</v>
      </c>
      <c r="T63" s="547">
        <f t="shared" si="18"/>
        <v>1</v>
      </c>
      <c r="U63" s="547">
        <f t="shared" si="19"/>
        <v>1</v>
      </c>
      <c r="V63" s="547">
        <f t="shared" si="20"/>
        <v>1</v>
      </c>
      <c r="W63" s="547">
        <f t="shared" si="21"/>
        <v>1</v>
      </c>
      <c r="X63" s="547">
        <f t="shared" si="22"/>
        <v>1</v>
      </c>
      <c r="Y63" s="547">
        <f t="shared" si="23"/>
        <v>1</v>
      </c>
      <c r="Z63" s="547">
        <f t="shared" si="24"/>
        <v>1</v>
      </c>
      <c r="AA63" s="415"/>
      <c r="AB63" s="415"/>
      <c r="AC63" s="323">
        <f t="shared" si="8"/>
        <v>1961</v>
      </c>
      <c r="AD63" s="323">
        <f t="shared" si="9"/>
        <v>0.41908713692946087</v>
      </c>
      <c r="AE63" s="323">
        <f t="shared" si="10"/>
        <v>0.55005526147402717</v>
      </c>
      <c r="AF63" s="323">
        <f t="shared" si="11"/>
        <v>2.3421875000000019</v>
      </c>
      <c r="AG63" s="323">
        <f t="shared" si="12"/>
        <v>2.6957787481804951</v>
      </c>
      <c r="AH63" s="323">
        <f t="shared" si="13"/>
        <v>0.9943872778297469</v>
      </c>
      <c r="AI63" s="323">
        <f t="shared" si="14"/>
        <v>0</v>
      </c>
      <c r="AJ63" s="413">
        <v>5.0999999999999996</v>
      </c>
      <c r="AK63" s="290">
        <f t="shared" si="6"/>
        <v>245.90000000000012</v>
      </c>
      <c r="AL63" s="535">
        <f t="shared" si="7"/>
        <v>1961</v>
      </c>
      <c r="AM63" s="346"/>
      <c r="AN63" s="407">
        <v>22</v>
      </c>
      <c r="AO63" s="415"/>
      <c r="AP63" s="509">
        <v>19.8</v>
      </c>
      <c r="AQ63" s="394">
        <v>34.6</v>
      </c>
      <c r="AR63" s="388">
        <v>11.4</v>
      </c>
      <c r="AS63" s="397">
        <v>11.7</v>
      </c>
      <c r="AT63" s="415"/>
      <c r="AU63" s="415"/>
      <c r="AV63" s="277"/>
    </row>
    <row r="64" spans="1:48" x14ac:dyDescent="0.2">
      <c r="A64" s="405">
        <v>1962</v>
      </c>
      <c r="B64" s="386">
        <v>30.3</v>
      </c>
      <c r="C64" s="387">
        <v>945.6</v>
      </c>
      <c r="D64" s="388">
        <v>149.9</v>
      </c>
      <c r="E64" s="389">
        <v>370.4</v>
      </c>
      <c r="F64" s="410">
        <v>106.3</v>
      </c>
      <c r="G64" s="390">
        <v>6.1</v>
      </c>
      <c r="H64" s="387">
        <v>32.299999999999997</v>
      </c>
      <c r="I64" s="392">
        <v>16.8</v>
      </c>
      <c r="J64" s="277"/>
      <c r="K64" s="414">
        <v>10.9</v>
      </c>
      <c r="L64" s="114"/>
      <c r="M64" s="415"/>
      <c r="N64" s="415"/>
      <c r="O64" s="323">
        <f t="shared" si="3"/>
        <v>1962</v>
      </c>
      <c r="P64" s="547">
        <f t="shared" si="4"/>
        <v>1</v>
      </c>
      <c r="Q64" s="547">
        <f t="shared" si="15"/>
        <v>1.017554991539763</v>
      </c>
      <c r="R64" s="547">
        <f t="shared" si="16"/>
        <v>1.010006671114076</v>
      </c>
      <c r="S64" s="547">
        <f t="shared" si="17"/>
        <v>1.013768898488121</v>
      </c>
      <c r="T64" s="547">
        <f t="shared" si="18"/>
        <v>1.0037629350893698</v>
      </c>
      <c r="U64" s="547">
        <f t="shared" si="19"/>
        <v>0.98360655737704927</v>
      </c>
      <c r="V64" s="547">
        <f t="shared" si="20"/>
        <v>1.1609907120743035</v>
      </c>
      <c r="W64" s="547">
        <f t="shared" si="21"/>
        <v>1.0238095238095237</v>
      </c>
      <c r="X64" s="547">
        <f t="shared" si="22"/>
        <v>1</v>
      </c>
      <c r="Y64" s="547">
        <f t="shared" si="23"/>
        <v>1.0091743119266054</v>
      </c>
      <c r="Z64" s="547">
        <f t="shared" si="24"/>
        <v>1</v>
      </c>
      <c r="AA64" s="415"/>
      <c r="AB64" s="415"/>
      <c r="AC64" s="323">
        <f t="shared" si="8"/>
        <v>1962</v>
      </c>
      <c r="AD64" s="323">
        <f t="shared" si="9"/>
        <v>0.41908713692946087</v>
      </c>
      <c r="AE64" s="323">
        <f t="shared" si="10"/>
        <v>0.55971147693560586</v>
      </c>
      <c r="AF64" s="323">
        <f t="shared" si="11"/>
        <v>2.3656250000000019</v>
      </c>
      <c r="AG64" s="323">
        <f t="shared" si="12"/>
        <v>2.7328966521106262</v>
      </c>
      <c r="AH64" s="323">
        <f t="shared" si="13"/>
        <v>0.99812909260991534</v>
      </c>
      <c r="AI64" s="323">
        <f t="shared" si="14"/>
        <v>0</v>
      </c>
      <c r="AJ64" s="413">
        <v>5.0999999999999996</v>
      </c>
      <c r="AK64" s="290">
        <f t="shared" si="6"/>
        <v>245.2000000000001</v>
      </c>
      <c r="AL64" s="535">
        <f t="shared" si="7"/>
        <v>1962</v>
      </c>
      <c r="AM64" s="346"/>
      <c r="AN64" s="407">
        <v>22</v>
      </c>
      <c r="AO64" s="415"/>
      <c r="AP64" s="509">
        <v>19.8</v>
      </c>
      <c r="AQ64" s="394">
        <v>34.6</v>
      </c>
      <c r="AR64" s="388">
        <v>11.4</v>
      </c>
      <c r="AS64" s="397">
        <v>11.7</v>
      </c>
      <c r="AT64" s="415"/>
      <c r="AU64" s="415"/>
      <c r="AV64" s="277"/>
    </row>
    <row r="65" spans="1:48" x14ac:dyDescent="0.2">
      <c r="A65" s="405">
        <v>1963</v>
      </c>
      <c r="B65" s="386">
        <v>30.3</v>
      </c>
      <c r="C65" s="387">
        <v>962.2</v>
      </c>
      <c r="D65" s="388">
        <v>151.4</v>
      </c>
      <c r="E65" s="389">
        <v>375.5</v>
      </c>
      <c r="F65" s="410">
        <v>106.7</v>
      </c>
      <c r="G65" s="390">
        <v>6</v>
      </c>
      <c r="H65" s="387">
        <v>37.5</v>
      </c>
      <c r="I65" s="392">
        <v>17.2</v>
      </c>
      <c r="J65" s="277"/>
      <c r="K65" s="414">
        <v>11</v>
      </c>
      <c r="L65" s="114"/>
      <c r="M65" s="415"/>
      <c r="N65" s="415"/>
      <c r="O65" s="323">
        <f t="shared" si="3"/>
        <v>1963</v>
      </c>
      <c r="P65" s="547">
        <f t="shared" si="4"/>
        <v>0.98019801980198007</v>
      </c>
      <c r="Q65" s="547">
        <f t="shared" si="15"/>
        <v>0.97765537310330497</v>
      </c>
      <c r="R65" s="547">
        <f t="shared" si="16"/>
        <v>1.0006605019815058</v>
      </c>
      <c r="S65" s="547">
        <f t="shared" si="17"/>
        <v>0.97496671105193078</v>
      </c>
      <c r="T65" s="547">
        <f t="shared" si="18"/>
        <v>0.97188378631677597</v>
      </c>
      <c r="U65" s="547">
        <f t="shared" si="19"/>
        <v>0.96666666666666667</v>
      </c>
      <c r="V65" s="547">
        <f t="shared" si="20"/>
        <v>0.82933333333333337</v>
      </c>
      <c r="W65" s="547">
        <f t="shared" si="21"/>
        <v>0.98255813953488369</v>
      </c>
      <c r="X65" s="547">
        <f t="shared" si="22"/>
        <v>1</v>
      </c>
      <c r="Y65" s="547">
        <f t="shared" si="23"/>
        <v>0.98181818181818192</v>
      </c>
      <c r="Z65" s="547">
        <f t="shared" si="24"/>
        <v>1</v>
      </c>
      <c r="AA65" s="415"/>
      <c r="AB65" s="415"/>
      <c r="AC65" s="323">
        <f t="shared" si="8"/>
        <v>1963</v>
      </c>
      <c r="AD65" s="323">
        <f t="shared" si="9"/>
        <v>0.4107883817427388</v>
      </c>
      <c r="AE65" s="323">
        <f t="shared" si="10"/>
        <v>0.54720493281368165</v>
      </c>
      <c r="AF65" s="323">
        <f t="shared" si="11"/>
        <v>2.3671875000000013</v>
      </c>
      <c r="AG65" s="323">
        <f t="shared" si="12"/>
        <v>2.6644832605531299</v>
      </c>
      <c r="AH65" s="323">
        <f t="shared" si="13"/>
        <v>0.97006548175865248</v>
      </c>
      <c r="AI65" s="323">
        <f t="shared" si="14"/>
        <v>0</v>
      </c>
      <c r="AJ65" s="413">
        <v>4.9000000000000004</v>
      </c>
      <c r="AK65" s="290">
        <f t="shared" si="6"/>
        <v>249.90000000000003</v>
      </c>
      <c r="AL65" s="535">
        <f t="shared" si="7"/>
        <v>1963</v>
      </c>
      <c r="AM65" s="346"/>
      <c r="AN65" s="407">
        <v>23.1</v>
      </c>
      <c r="AO65" s="415"/>
      <c r="AP65" s="509">
        <v>19.899999999999999</v>
      </c>
      <c r="AQ65" s="394">
        <v>33.299999999999997</v>
      </c>
      <c r="AR65" s="388">
        <v>11</v>
      </c>
      <c r="AS65" s="397">
        <v>11.9</v>
      </c>
      <c r="AT65" s="415"/>
      <c r="AU65" s="415"/>
      <c r="AV65" s="277"/>
    </row>
    <row r="66" spans="1:48" x14ac:dyDescent="0.2">
      <c r="A66" s="275">
        <v>1964</v>
      </c>
      <c r="B66" s="386">
        <f>54.3-24.6</f>
        <v>29.699999999999996</v>
      </c>
      <c r="C66" s="387">
        <v>940.7</v>
      </c>
      <c r="D66" s="388">
        <v>151.5</v>
      </c>
      <c r="E66" s="389">
        <v>366.1</v>
      </c>
      <c r="F66" s="410">
        <v>103.7</v>
      </c>
      <c r="G66" s="390">
        <v>5.8</v>
      </c>
      <c r="H66" s="387">
        <v>31.1</v>
      </c>
      <c r="I66" s="392">
        <v>16.899999999999999</v>
      </c>
      <c r="J66" s="277"/>
      <c r="K66" s="414">
        <v>10.8</v>
      </c>
      <c r="L66" s="114"/>
      <c r="M66" s="415"/>
      <c r="N66" s="415"/>
      <c r="O66" s="323">
        <f t="shared" si="3"/>
        <v>1964</v>
      </c>
      <c r="P66" s="547">
        <f t="shared" si="4"/>
        <v>0.96632996632996637</v>
      </c>
      <c r="Q66" s="547">
        <f t="shared" si="15"/>
        <v>1.0041458488359731</v>
      </c>
      <c r="R66" s="547">
        <f t="shared" si="16"/>
        <v>1.0151815181518153</v>
      </c>
      <c r="S66" s="547">
        <f t="shared" si="17"/>
        <v>1.0051898388418463</v>
      </c>
      <c r="T66" s="547">
        <f t="shared" si="18"/>
        <v>1.0019286403085825</v>
      </c>
      <c r="U66" s="547">
        <f t="shared" si="19"/>
        <v>0.94827586206896552</v>
      </c>
      <c r="V66" s="547">
        <f t="shared" si="20"/>
        <v>1.0289389067524115</v>
      </c>
      <c r="W66" s="547">
        <f t="shared" si="21"/>
        <v>1.0118343195266273</v>
      </c>
      <c r="X66" s="547">
        <f t="shared" si="22"/>
        <v>1</v>
      </c>
      <c r="Y66" s="547">
        <f t="shared" si="23"/>
        <v>1.0277777777777777</v>
      </c>
      <c r="Z66" s="547">
        <f t="shared" si="24"/>
        <v>1</v>
      </c>
      <c r="AA66" s="415"/>
      <c r="AB66" s="415"/>
      <c r="AC66" s="323">
        <f t="shared" si="8"/>
        <v>1964</v>
      </c>
      <c r="AD66" s="323">
        <f t="shared" si="9"/>
        <v>0.39695712309820214</v>
      </c>
      <c r="AE66" s="323">
        <f t="shared" si="10"/>
        <v>0.54947356174742601</v>
      </c>
      <c r="AF66" s="323">
        <f t="shared" si="11"/>
        <v>2.403125000000002</v>
      </c>
      <c r="AG66" s="323">
        <f t="shared" si="12"/>
        <v>2.6783114992721977</v>
      </c>
      <c r="AH66" s="323">
        <f t="shared" si="13"/>
        <v>0.9719363891487367</v>
      </c>
      <c r="AI66" s="323">
        <f t="shared" si="14"/>
        <v>0</v>
      </c>
      <c r="AJ66" s="413">
        <v>4.3</v>
      </c>
      <c r="AK66" s="290">
        <f t="shared" si="6"/>
        <v>248.50000000000006</v>
      </c>
      <c r="AL66" s="535">
        <f t="shared" si="7"/>
        <v>1964</v>
      </c>
      <c r="AM66" s="346"/>
      <c r="AN66" s="407">
        <v>24.6</v>
      </c>
      <c r="AO66" s="415"/>
      <c r="AP66" s="509">
        <v>19.399999999999999</v>
      </c>
      <c r="AQ66" s="394">
        <v>31.6</v>
      </c>
      <c r="AR66" s="388">
        <v>10.6</v>
      </c>
      <c r="AS66" s="397">
        <v>12.1</v>
      </c>
      <c r="AT66" s="415"/>
      <c r="AU66" s="415"/>
      <c r="AV66" s="277"/>
    </row>
    <row r="67" spans="1:48" x14ac:dyDescent="0.2">
      <c r="A67" s="405">
        <v>1965</v>
      </c>
      <c r="B67" s="386">
        <f>55.8-27.1</f>
        <v>28.699999999999996</v>
      </c>
      <c r="C67" s="387">
        <v>944.6</v>
      </c>
      <c r="D67" s="388">
        <v>153.80000000000001</v>
      </c>
      <c r="E67" s="389">
        <v>368</v>
      </c>
      <c r="F67" s="410">
        <v>103.9</v>
      </c>
      <c r="G67" s="390">
        <v>5.5</v>
      </c>
      <c r="H67" s="387">
        <v>32</v>
      </c>
      <c r="I67" s="392">
        <v>17.100000000000001</v>
      </c>
      <c r="J67" s="277"/>
      <c r="K67" s="414">
        <v>11.1</v>
      </c>
      <c r="L67" s="114"/>
      <c r="M67" s="415"/>
      <c r="N67" s="415"/>
      <c r="O67" s="323">
        <f t="shared" ref="O67:O118" si="25">A67</f>
        <v>1965</v>
      </c>
      <c r="P67" s="547">
        <f t="shared" ref="P67:P117" si="26">IF(B67&gt;0,B68/B67,1)</f>
        <v>1.0801393728222999</v>
      </c>
      <c r="Q67" s="547">
        <f t="shared" si="15"/>
        <v>1.0084691933093373</v>
      </c>
      <c r="R67" s="547">
        <f t="shared" si="16"/>
        <v>1.0097529258777633</v>
      </c>
      <c r="S67" s="547">
        <f t="shared" si="17"/>
        <v>1.0100543478260868</v>
      </c>
      <c r="T67" s="547">
        <f t="shared" si="18"/>
        <v>1.0076997112608277</v>
      </c>
      <c r="U67" s="547">
        <f t="shared" si="19"/>
        <v>0.96363636363636362</v>
      </c>
      <c r="V67" s="547">
        <f t="shared" si="20"/>
        <v>1.015625</v>
      </c>
      <c r="W67" s="547">
        <f t="shared" si="21"/>
        <v>1.0350877192982455</v>
      </c>
      <c r="X67" s="547">
        <f t="shared" si="22"/>
        <v>1</v>
      </c>
      <c r="Y67" s="547">
        <f t="shared" si="23"/>
        <v>0.98198198198198205</v>
      </c>
      <c r="Z67" s="547">
        <f t="shared" si="24"/>
        <v>1</v>
      </c>
      <c r="AA67" s="415"/>
      <c r="AB67" s="415"/>
      <c r="AC67" s="323">
        <f t="shared" si="8"/>
        <v>1965</v>
      </c>
      <c r="AD67" s="323">
        <f t="shared" si="9"/>
        <v>0.42876901798063655</v>
      </c>
      <c r="AE67" s="323">
        <f t="shared" si="10"/>
        <v>0.55412715956023506</v>
      </c>
      <c r="AF67" s="323">
        <f t="shared" si="11"/>
        <v>2.426562500000002</v>
      </c>
      <c r="AG67" s="323">
        <f t="shared" si="12"/>
        <v>2.7052401746724883</v>
      </c>
      <c r="AH67" s="323">
        <f t="shared" si="13"/>
        <v>0.97942001870907347</v>
      </c>
      <c r="AI67" s="323">
        <f t="shared" si="14"/>
        <v>0</v>
      </c>
      <c r="AJ67" s="413">
        <v>4.0999999999999996</v>
      </c>
      <c r="AK67" s="290">
        <f t="shared" ref="AK67:AK100" si="27">C67-AJ67-H67-G67-F67-E67-D67-B67</f>
        <v>248.60000000000002</v>
      </c>
      <c r="AL67" s="535">
        <f t="shared" ref="AL67:AL100" si="28">A67</f>
        <v>1965</v>
      </c>
      <c r="AM67" s="346"/>
      <c r="AN67" s="407">
        <v>25.4</v>
      </c>
      <c r="AO67" s="415"/>
      <c r="AP67" s="509">
        <v>19.7</v>
      </c>
      <c r="AQ67" s="394">
        <v>28.6</v>
      </c>
      <c r="AR67" s="388">
        <v>10.1</v>
      </c>
      <c r="AS67" s="397">
        <v>12.8</v>
      </c>
      <c r="AT67" s="415"/>
      <c r="AU67" s="415"/>
      <c r="AV67" s="277"/>
    </row>
    <row r="68" spans="1:48" x14ac:dyDescent="0.2">
      <c r="A68" s="405">
        <v>1966</v>
      </c>
      <c r="B68" s="386">
        <v>31</v>
      </c>
      <c r="C68" s="387">
        <v>952.6</v>
      </c>
      <c r="D68" s="388">
        <v>155.30000000000001</v>
      </c>
      <c r="E68" s="389">
        <v>371.7</v>
      </c>
      <c r="F68" s="410">
        <v>104.7</v>
      </c>
      <c r="G68" s="390">
        <v>5.3</v>
      </c>
      <c r="H68" s="387">
        <v>32.5</v>
      </c>
      <c r="I68" s="392">
        <v>17.7</v>
      </c>
      <c r="J68" s="277"/>
      <c r="K68" s="414">
        <v>10.9</v>
      </c>
      <c r="L68" s="114"/>
      <c r="M68" s="415"/>
      <c r="N68" s="415"/>
      <c r="O68" s="323">
        <f t="shared" si="25"/>
        <v>1966</v>
      </c>
      <c r="P68" s="547">
        <f t="shared" si="26"/>
        <v>0.9838709677419355</v>
      </c>
      <c r="Q68" s="547">
        <f t="shared" si="15"/>
        <v>0.98425362166701658</v>
      </c>
      <c r="R68" s="547">
        <f t="shared" si="16"/>
        <v>1.0141661300708307</v>
      </c>
      <c r="S68" s="547">
        <f t="shared" si="17"/>
        <v>0.98278181329028791</v>
      </c>
      <c r="T68" s="547">
        <f t="shared" si="18"/>
        <v>0.97803247373447955</v>
      </c>
      <c r="U68" s="547">
        <f t="shared" si="19"/>
        <v>0.94339622641509435</v>
      </c>
      <c r="V68" s="547">
        <f t="shared" si="20"/>
        <v>0.88615384615384618</v>
      </c>
      <c r="W68" s="547">
        <f t="shared" si="21"/>
        <v>1.0056497175141244</v>
      </c>
      <c r="X68" s="547">
        <f t="shared" si="22"/>
        <v>1</v>
      </c>
      <c r="Y68" s="547">
        <f t="shared" si="23"/>
        <v>0.99082568807339455</v>
      </c>
      <c r="Z68" s="547">
        <f t="shared" si="24"/>
        <v>1</v>
      </c>
      <c r="AA68" s="415"/>
      <c r="AB68" s="415"/>
      <c r="AC68" s="323">
        <f t="shared" ref="AC68:AC118" si="29">O68</f>
        <v>1966</v>
      </c>
      <c r="AD68" s="323">
        <f t="shared" ref="AD68:AD117" si="30">P68*AD67</f>
        <v>0.42185338865836824</v>
      </c>
      <c r="AE68" s="323">
        <f t="shared" ref="AE68:AE117" si="31">Q68*AE67</f>
        <v>0.54540166366121812</v>
      </c>
      <c r="AF68" s="323">
        <f t="shared" ref="AF68:AF117" si="32">R68*AF67</f>
        <v>2.4609375000000022</v>
      </c>
      <c r="AG68" s="323">
        <f t="shared" ref="AG68:AG117" si="33">S68*AG67</f>
        <v>2.6586608442503632</v>
      </c>
      <c r="AH68" s="323">
        <f t="shared" ref="AH68:AH117" si="34">T68*AH67</f>
        <v>0.95790458372310539</v>
      </c>
      <c r="AI68" s="323">
        <f t="shared" ref="AI68:AI117" si="35">U68*AI67</f>
        <v>0</v>
      </c>
      <c r="AJ68" s="413">
        <v>3.9</v>
      </c>
      <c r="AK68" s="290">
        <f t="shared" si="27"/>
        <v>248.20000000000005</v>
      </c>
      <c r="AL68" s="535">
        <f t="shared" si="28"/>
        <v>1966</v>
      </c>
      <c r="AM68" s="346"/>
      <c r="AN68" s="407">
        <v>27.1</v>
      </c>
      <c r="AO68" s="415"/>
      <c r="AP68" s="509">
        <v>19.899999999999999</v>
      </c>
      <c r="AQ68" s="394">
        <v>26.4</v>
      </c>
      <c r="AR68" s="388">
        <v>9.3000000000000007</v>
      </c>
      <c r="AS68" s="409">
        <v>13.6</v>
      </c>
      <c r="AT68" s="415"/>
      <c r="AU68" s="415"/>
      <c r="AV68" s="277"/>
    </row>
    <row r="69" spans="1:48" x14ac:dyDescent="0.2">
      <c r="A69" s="405">
        <v>1967</v>
      </c>
      <c r="B69" s="386">
        <v>30.5</v>
      </c>
      <c r="C69" s="387">
        <v>937.6</v>
      </c>
      <c r="D69" s="388">
        <v>157.5</v>
      </c>
      <c r="E69" s="389">
        <v>365.3</v>
      </c>
      <c r="F69" s="410">
        <v>102.4</v>
      </c>
      <c r="G69" s="390">
        <v>5</v>
      </c>
      <c r="H69" s="387">
        <v>28.8</v>
      </c>
      <c r="I69" s="392">
        <v>17.8</v>
      </c>
      <c r="J69" s="277"/>
      <c r="K69" s="414">
        <v>10.8</v>
      </c>
      <c r="L69" s="114"/>
      <c r="M69" s="415"/>
      <c r="N69" s="415"/>
      <c r="O69" s="323">
        <f t="shared" si="25"/>
        <v>1967</v>
      </c>
      <c r="P69" s="547">
        <f t="shared" si="26"/>
        <v>1.8885245901639345</v>
      </c>
      <c r="Q69" s="547">
        <f t="shared" si="15"/>
        <v>1.0323165529010239</v>
      </c>
      <c r="R69" s="547">
        <f t="shared" si="16"/>
        <v>1.0146031746031747</v>
      </c>
      <c r="S69" s="547">
        <f t="shared" si="17"/>
        <v>1.0224473035860935</v>
      </c>
      <c r="T69" s="547">
        <f t="shared" si="18"/>
        <v>1.03515625</v>
      </c>
      <c r="U69" s="547">
        <f t="shared" si="19"/>
        <v>0.94000000000000006</v>
      </c>
      <c r="V69" s="547">
        <f t="shared" si="20"/>
        <v>1.28125</v>
      </c>
      <c r="W69" s="547">
        <f t="shared" si="21"/>
        <v>1.0786516853932584</v>
      </c>
      <c r="X69" s="547">
        <f t="shared" si="22"/>
        <v>1</v>
      </c>
      <c r="Y69" s="547">
        <f t="shared" si="23"/>
        <v>0.99074074074074059</v>
      </c>
      <c r="Z69" s="547">
        <f t="shared" si="24"/>
        <v>1</v>
      </c>
      <c r="AA69" s="415"/>
      <c r="AB69" s="415"/>
      <c r="AC69" s="323">
        <f t="shared" si="29"/>
        <v>1967</v>
      </c>
      <c r="AD69" s="323">
        <f t="shared" si="30"/>
        <v>0.79668049792531181</v>
      </c>
      <c r="AE69" s="323">
        <f t="shared" si="31"/>
        <v>0.5630271653772323</v>
      </c>
      <c r="AF69" s="323">
        <f t="shared" si="32"/>
        <v>2.4968750000000024</v>
      </c>
      <c r="AG69" s="323">
        <f t="shared" si="33"/>
        <v>2.7183406113537107</v>
      </c>
      <c r="AH69" s="323">
        <f t="shared" si="34"/>
        <v>0.99158091674462079</v>
      </c>
      <c r="AI69" s="323">
        <f t="shared" si="35"/>
        <v>0</v>
      </c>
      <c r="AJ69" s="275"/>
      <c r="AK69" s="290">
        <f t="shared" si="27"/>
        <v>248.10000000000008</v>
      </c>
      <c r="AL69" s="535">
        <f t="shared" si="28"/>
        <v>1967</v>
      </c>
      <c r="AM69" s="346"/>
      <c r="AN69" s="407">
        <v>26.8</v>
      </c>
      <c r="AO69" s="415"/>
      <c r="AP69" s="509">
        <v>19</v>
      </c>
      <c r="AQ69" s="394">
        <v>24.5</v>
      </c>
      <c r="AR69" s="388">
        <v>8.8000000000000007</v>
      </c>
      <c r="AS69" s="397">
        <v>14.1</v>
      </c>
      <c r="AT69" s="275"/>
      <c r="AU69" s="275"/>
      <c r="AV69" s="277"/>
    </row>
    <row r="70" spans="1:48" x14ac:dyDescent="0.2">
      <c r="A70" s="275">
        <v>1968</v>
      </c>
      <c r="B70" s="386">
        <v>57.6</v>
      </c>
      <c r="C70" s="378">
        <v>967.9</v>
      </c>
      <c r="D70" s="388">
        <v>159.80000000000001</v>
      </c>
      <c r="E70" s="389">
        <v>373.5</v>
      </c>
      <c r="F70" s="410">
        <v>106</v>
      </c>
      <c r="G70" s="390">
        <v>4.7</v>
      </c>
      <c r="H70" s="387">
        <v>36.9</v>
      </c>
      <c r="I70" s="392">
        <v>19.2</v>
      </c>
      <c r="J70" s="277"/>
      <c r="K70" s="414">
        <v>10.7</v>
      </c>
      <c r="L70" s="114"/>
      <c r="M70" s="415"/>
      <c r="N70" s="415"/>
      <c r="O70" s="323">
        <f t="shared" si="25"/>
        <v>1968</v>
      </c>
      <c r="P70" s="547">
        <f t="shared" si="26"/>
        <v>0.52256944444444442</v>
      </c>
      <c r="Q70" s="547">
        <f t="shared" si="15"/>
        <v>0.98605227812790575</v>
      </c>
      <c r="R70" s="547">
        <f t="shared" si="16"/>
        <v>1.0037546933667083</v>
      </c>
      <c r="S70" s="547">
        <f t="shared" si="17"/>
        <v>0.9828647925033468</v>
      </c>
      <c r="T70" s="547">
        <f t="shared" si="18"/>
        <v>0.97075471698113214</v>
      </c>
      <c r="U70" s="547">
        <f t="shared" si="19"/>
        <v>1</v>
      </c>
      <c r="V70" s="547">
        <f t="shared" si="20"/>
        <v>0.91869918699186992</v>
      </c>
      <c r="W70" s="547">
        <f t="shared" si="21"/>
        <v>0.99479166666666674</v>
      </c>
      <c r="X70" s="547">
        <f t="shared" si="22"/>
        <v>1</v>
      </c>
      <c r="Y70" s="547">
        <f t="shared" si="23"/>
        <v>1.0373831775700935</v>
      </c>
      <c r="Z70" s="547">
        <f t="shared" si="24"/>
        <v>1</v>
      </c>
      <c r="AA70" s="415"/>
      <c r="AB70" s="415"/>
      <c r="AC70" s="323">
        <f t="shared" si="29"/>
        <v>1968</v>
      </c>
      <c r="AD70" s="323">
        <f t="shared" si="30"/>
        <v>0.41632088520055355</v>
      </c>
      <c r="AE70" s="323">
        <f t="shared" si="31"/>
        <v>0.55517421906811704</v>
      </c>
      <c r="AF70" s="323">
        <f t="shared" si="32"/>
        <v>2.5062500000000023</v>
      </c>
      <c r="AG70" s="323">
        <f t="shared" si="33"/>
        <v>2.6717612809315856</v>
      </c>
      <c r="AH70" s="323">
        <f t="shared" si="34"/>
        <v>0.96258185219831593</v>
      </c>
      <c r="AI70" s="323">
        <f t="shared" si="35"/>
        <v>0</v>
      </c>
      <c r="AJ70" s="418">
        <v>3.2</v>
      </c>
      <c r="AK70" s="290">
        <f t="shared" si="27"/>
        <v>226.1999999999999</v>
      </c>
      <c r="AL70" s="535">
        <f t="shared" si="28"/>
        <v>1968</v>
      </c>
      <c r="AM70" s="346"/>
      <c r="AN70" s="408"/>
      <c r="AO70" s="415"/>
      <c r="AP70" s="509">
        <v>16.8</v>
      </c>
      <c r="AQ70" s="394">
        <v>22</v>
      </c>
      <c r="AR70" s="388">
        <v>8.4</v>
      </c>
      <c r="AS70" s="397">
        <v>14.6</v>
      </c>
      <c r="AT70" s="275"/>
      <c r="AU70" s="275"/>
      <c r="AV70" s="277"/>
    </row>
    <row r="71" spans="1:48" x14ac:dyDescent="0.2">
      <c r="A71" s="405">
        <v>1969</v>
      </c>
      <c r="B71" s="386">
        <v>30.1</v>
      </c>
      <c r="C71" s="387">
        <v>954.4</v>
      </c>
      <c r="D71" s="388">
        <v>160.4</v>
      </c>
      <c r="E71" s="389">
        <v>367.1</v>
      </c>
      <c r="F71" s="410">
        <v>102.9</v>
      </c>
      <c r="G71" s="390">
        <v>4.7</v>
      </c>
      <c r="H71" s="387">
        <v>33.9</v>
      </c>
      <c r="I71" s="392">
        <v>19.100000000000001</v>
      </c>
      <c r="J71" s="277"/>
      <c r="K71" s="414">
        <v>11.1</v>
      </c>
      <c r="L71" s="114"/>
      <c r="M71" s="415"/>
      <c r="N71" s="415"/>
      <c r="O71" s="323">
        <f t="shared" si="25"/>
        <v>1969</v>
      </c>
      <c r="P71" s="547">
        <f t="shared" si="26"/>
        <v>1.8737541528239201</v>
      </c>
      <c r="Q71" s="547">
        <f t="shared" si="15"/>
        <v>0.99046521374685659</v>
      </c>
      <c r="R71" s="547">
        <f t="shared" si="16"/>
        <v>1.0149625935162094</v>
      </c>
      <c r="S71" s="547">
        <f t="shared" si="17"/>
        <v>0.98610732770362297</v>
      </c>
      <c r="T71" s="547">
        <f t="shared" si="18"/>
        <v>0.9902818270165209</v>
      </c>
      <c r="U71" s="547">
        <f t="shared" si="19"/>
        <v>0</v>
      </c>
      <c r="V71" s="547">
        <f t="shared" si="20"/>
        <v>0.91150442477876104</v>
      </c>
      <c r="W71" s="547">
        <f t="shared" si="21"/>
        <v>0.9895287958115182</v>
      </c>
      <c r="X71" s="547">
        <f t="shared" si="22"/>
        <v>1</v>
      </c>
      <c r="Y71" s="547">
        <f t="shared" si="23"/>
        <v>0</v>
      </c>
      <c r="Z71" s="547">
        <f t="shared" si="24"/>
        <v>1</v>
      </c>
      <c r="AA71" s="415"/>
      <c r="AB71" s="415"/>
      <c r="AC71" s="323">
        <f t="shared" si="29"/>
        <v>1969</v>
      </c>
      <c r="AD71" s="323">
        <f t="shared" si="30"/>
        <v>0.78008298755186767</v>
      </c>
      <c r="AE71" s="323">
        <f t="shared" si="31"/>
        <v>0.54988075155604677</v>
      </c>
      <c r="AF71" s="323">
        <f t="shared" si="32"/>
        <v>2.5437500000000024</v>
      </c>
      <c r="AG71" s="323">
        <f t="shared" si="33"/>
        <v>2.6346433770014546</v>
      </c>
      <c r="AH71" s="323">
        <f t="shared" si="34"/>
        <v>0.95322731524789495</v>
      </c>
      <c r="AI71" s="323">
        <f t="shared" si="35"/>
        <v>0</v>
      </c>
      <c r="AJ71" s="346"/>
      <c r="AK71" s="290">
        <f t="shared" si="27"/>
        <v>255.29999999999998</v>
      </c>
      <c r="AL71" s="535">
        <f t="shared" si="28"/>
        <v>1969</v>
      </c>
      <c r="AM71" s="346"/>
      <c r="AN71" s="407">
        <v>27.7</v>
      </c>
      <c r="AO71" s="415"/>
      <c r="AP71" s="509">
        <v>16.399999999999999</v>
      </c>
      <c r="AQ71" s="394">
        <v>21.4</v>
      </c>
      <c r="AR71" s="388">
        <v>8.4</v>
      </c>
      <c r="AS71" s="397">
        <v>14.8</v>
      </c>
      <c r="AT71" s="405"/>
      <c r="AU71" s="405"/>
      <c r="AV71" s="277"/>
    </row>
    <row r="72" spans="1:48" x14ac:dyDescent="0.2">
      <c r="A72" s="405">
        <v>1970</v>
      </c>
      <c r="B72" s="386">
        <v>56.4</v>
      </c>
      <c r="C72" s="369">
        <v>945.3</v>
      </c>
      <c r="D72" s="388">
        <v>162.80000000000001</v>
      </c>
      <c r="E72" s="389">
        <v>362</v>
      </c>
      <c r="F72" s="410">
        <v>101.9</v>
      </c>
      <c r="G72" s="371"/>
      <c r="H72" s="387">
        <v>30.9</v>
      </c>
      <c r="I72" s="392">
        <v>18.899999999999999</v>
      </c>
      <c r="J72" s="277"/>
      <c r="K72" s="304"/>
      <c r="L72" s="114"/>
      <c r="M72" s="415"/>
      <c r="N72" s="415"/>
      <c r="O72" s="323">
        <f t="shared" si="25"/>
        <v>1970</v>
      </c>
      <c r="P72" s="547">
        <f t="shared" si="26"/>
        <v>0.97163120567375882</v>
      </c>
      <c r="Q72" s="547">
        <f t="shared" si="15"/>
        <v>0.98593039246799963</v>
      </c>
      <c r="R72" s="547">
        <f t="shared" si="16"/>
        <v>1.0018427518427517</v>
      </c>
      <c r="S72" s="547">
        <f t="shared" si="17"/>
        <v>0.99281767955801103</v>
      </c>
      <c r="T72" s="547">
        <f t="shared" si="18"/>
        <v>0.99214916584887136</v>
      </c>
      <c r="U72" s="547">
        <f t="shared" si="19"/>
        <v>1</v>
      </c>
      <c r="V72" s="547">
        <f t="shared" si="20"/>
        <v>0.8964401294498382</v>
      </c>
      <c r="W72" s="547">
        <f t="shared" si="21"/>
        <v>0.97883597883597895</v>
      </c>
      <c r="X72" s="547">
        <f t="shared" si="22"/>
        <v>1</v>
      </c>
      <c r="Y72" s="547">
        <f t="shared" si="23"/>
        <v>1</v>
      </c>
      <c r="Z72" s="547">
        <f t="shared" si="24"/>
        <v>1</v>
      </c>
      <c r="AA72" s="415"/>
      <c r="AB72" s="415"/>
      <c r="AC72" s="323">
        <f t="shared" si="29"/>
        <v>1970</v>
      </c>
      <c r="AD72" s="323">
        <f t="shared" si="30"/>
        <v>0.75795297372060899</v>
      </c>
      <c r="AE72" s="323">
        <f t="shared" si="31"/>
        <v>0.54214414519225174</v>
      </c>
      <c r="AF72" s="323">
        <f t="shared" si="32"/>
        <v>2.5484375000000021</v>
      </c>
      <c r="AG72" s="323">
        <f t="shared" si="33"/>
        <v>2.6157205240174664</v>
      </c>
      <c r="AH72" s="323">
        <f t="shared" si="34"/>
        <v>0.94574368568755807</v>
      </c>
      <c r="AI72" s="323">
        <f t="shared" si="35"/>
        <v>0</v>
      </c>
      <c r="AJ72" s="346"/>
      <c r="AK72" s="290">
        <f t="shared" si="27"/>
        <v>231.29999999999998</v>
      </c>
      <c r="AL72" s="535">
        <f t="shared" si="28"/>
        <v>1970</v>
      </c>
      <c r="AM72" s="381"/>
      <c r="AN72" s="408"/>
      <c r="AO72" s="415"/>
      <c r="AP72" s="509">
        <v>15.6</v>
      </c>
      <c r="AQ72" s="394">
        <v>21.3</v>
      </c>
      <c r="AR72" s="370"/>
      <c r="AS72" s="397">
        <v>15.5</v>
      </c>
      <c r="AT72" s="275"/>
      <c r="AU72" s="275"/>
      <c r="AV72" s="277"/>
    </row>
    <row r="73" spans="1:48" x14ac:dyDescent="0.2">
      <c r="A73" s="405">
        <v>1971</v>
      </c>
      <c r="B73" s="386">
        <v>54.8</v>
      </c>
      <c r="C73" s="387">
        <v>932</v>
      </c>
      <c r="D73" s="388">
        <v>163.1</v>
      </c>
      <c r="E73" s="389">
        <v>359.4</v>
      </c>
      <c r="F73" s="410">
        <v>101.1</v>
      </c>
      <c r="G73" s="371"/>
      <c r="H73" s="387">
        <v>27.7</v>
      </c>
      <c r="I73" s="392">
        <v>18.5</v>
      </c>
      <c r="J73" s="277"/>
      <c r="K73" s="437"/>
      <c r="L73" s="114"/>
      <c r="M73" s="415"/>
      <c r="N73" s="415"/>
      <c r="O73" s="323">
        <f t="shared" si="25"/>
        <v>1971</v>
      </c>
      <c r="P73" s="547">
        <f t="shared" si="26"/>
        <v>1.0072992700729928</v>
      </c>
      <c r="Q73" s="547">
        <f t="shared" si="15"/>
        <v>1.0068669527896996</v>
      </c>
      <c r="R73" s="547">
        <f t="shared" si="16"/>
        <v>1.0122624156958921</v>
      </c>
      <c r="S73" s="547">
        <f t="shared" si="17"/>
        <v>1.005008347245409</v>
      </c>
      <c r="T73" s="547">
        <f t="shared" si="18"/>
        <v>1.0079129574678538</v>
      </c>
      <c r="U73" s="547">
        <f t="shared" si="19"/>
        <v>1</v>
      </c>
      <c r="V73" s="547">
        <f t="shared" si="20"/>
        <v>1.0794223826714802</v>
      </c>
      <c r="W73" s="547">
        <f t="shared" si="21"/>
        <v>1</v>
      </c>
      <c r="X73" s="547">
        <f t="shared" si="22"/>
        <v>1</v>
      </c>
      <c r="Y73" s="547">
        <f t="shared" si="23"/>
        <v>1</v>
      </c>
      <c r="Z73" s="547">
        <f t="shared" si="24"/>
        <v>1</v>
      </c>
      <c r="AA73" s="415"/>
      <c r="AB73" s="415"/>
      <c r="AC73" s="323">
        <f t="shared" si="29"/>
        <v>1971</v>
      </c>
      <c r="AD73" s="323">
        <f t="shared" si="30"/>
        <v>0.76348547717842374</v>
      </c>
      <c r="AE73" s="323">
        <f t="shared" si="31"/>
        <v>0.54586702344249893</v>
      </c>
      <c r="AF73" s="323">
        <f t="shared" si="32"/>
        <v>2.5796875000000021</v>
      </c>
      <c r="AG73" s="323">
        <f t="shared" si="33"/>
        <v>2.6288209606986892</v>
      </c>
      <c r="AH73" s="323">
        <f t="shared" si="34"/>
        <v>0.95322731524789506</v>
      </c>
      <c r="AI73" s="323">
        <f t="shared" si="35"/>
        <v>0</v>
      </c>
      <c r="AJ73" s="346"/>
      <c r="AK73" s="290">
        <f t="shared" si="27"/>
        <v>225.89999999999992</v>
      </c>
      <c r="AL73" s="535">
        <f t="shared" si="28"/>
        <v>1971</v>
      </c>
      <c r="AM73" s="346"/>
      <c r="AN73" s="407">
        <v>26.3</v>
      </c>
      <c r="AO73" s="415"/>
      <c r="AP73" s="509">
        <v>15.2</v>
      </c>
      <c r="AQ73" s="394">
        <v>18.600000000000001</v>
      </c>
      <c r="AR73" s="427"/>
      <c r="AS73" s="397">
        <v>15.4</v>
      </c>
      <c r="AT73" s="419"/>
      <c r="AU73" s="419"/>
      <c r="AV73" s="277"/>
    </row>
    <row r="74" spans="1:48" x14ac:dyDescent="0.2">
      <c r="A74" s="405">
        <v>1972</v>
      </c>
      <c r="B74" s="386">
        <v>55.2</v>
      </c>
      <c r="C74" s="387">
        <v>938.4</v>
      </c>
      <c r="D74" s="388">
        <v>165.1</v>
      </c>
      <c r="E74" s="389">
        <v>361.2</v>
      </c>
      <c r="F74" s="410">
        <v>101.9</v>
      </c>
      <c r="G74" s="371"/>
      <c r="H74" s="387">
        <v>29.9</v>
      </c>
      <c r="I74" s="392">
        <v>18.5</v>
      </c>
      <c r="J74" s="277"/>
      <c r="K74" s="437"/>
      <c r="L74" s="114"/>
      <c r="M74" s="415"/>
      <c r="N74" s="415"/>
      <c r="O74" s="323">
        <f t="shared" si="25"/>
        <v>1972</v>
      </c>
      <c r="P74" s="547">
        <f t="shared" si="26"/>
        <v>0.51630434782608692</v>
      </c>
      <c r="Q74" s="547">
        <f t="shared" si="15"/>
        <v>0.99477834612105709</v>
      </c>
      <c r="R74" s="547">
        <f t="shared" si="16"/>
        <v>1.0060569351907935</v>
      </c>
      <c r="S74" s="547">
        <f t="shared" si="17"/>
        <v>0.99169435215946844</v>
      </c>
      <c r="T74" s="547">
        <f t="shared" si="18"/>
        <v>0.99509322865554461</v>
      </c>
      <c r="U74" s="547">
        <f t="shared" si="19"/>
        <v>1</v>
      </c>
      <c r="V74" s="547">
        <f t="shared" si="20"/>
        <v>0.98996655518394661</v>
      </c>
      <c r="W74" s="547">
        <f t="shared" si="21"/>
        <v>0.97837837837837849</v>
      </c>
      <c r="X74" s="547">
        <f t="shared" si="22"/>
        <v>1</v>
      </c>
      <c r="Y74" s="547">
        <f t="shared" si="23"/>
        <v>1</v>
      </c>
      <c r="Z74" s="547">
        <f t="shared" si="24"/>
        <v>1</v>
      </c>
      <c r="AA74" s="415"/>
      <c r="AB74" s="415"/>
      <c r="AC74" s="323">
        <f t="shared" si="29"/>
        <v>1972</v>
      </c>
      <c r="AD74" s="323">
        <f t="shared" si="30"/>
        <v>0.39419087136929482</v>
      </c>
      <c r="AE74" s="323">
        <f t="shared" si="31"/>
        <v>0.54301669478215342</v>
      </c>
      <c r="AF74" s="323">
        <f t="shared" si="32"/>
        <v>2.5953125000000021</v>
      </c>
      <c r="AG74" s="323">
        <f t="shared" si="33"/>
        <v>2.6069868995633181</v>
      </c>
      <c r="AH74" s="323">
        <f t="shared" si="34"/>
        <v>0.94855004677268451</v>
      </c>
      <c r="AI74" s="323">
        <f t="shared" si="35"/>
        <v>0</v>
      </c>
      <c r="AJ74" s="346"/>
      <c r="AK74" s="290">
        <f t="shared" si="27"/>
        <v>225.10000000000008</v>
      </c>
      <c r="AL74" s="535">
        <f t="shared" si="28"/>
        <v>1972</v>
      </c>
      <c r="AM74" s="346"/>
      <c r="AN74" s="407">
        <v>26.9</v>
      </c>
      <c r="AO74" s="415"/>
      <c r="AP74" s="509">
        <v>15.5</v>
      </c>
      <c r="AQ74" s="394">
        <v>16.100000000000001</v>
      </c>
      <c r="AR74" s="427"/>
      <c r="AS74" s="397">
        <v>15.6</v>
      </c>
      <c r="AT74" s="419"/>
      <c r="AU74" s="419"/>
      <c r="AV74" s="277"/>
    </row>
    <row r="75" spans="1:48" x14ac:dyDescent="0.2">
      <c r="A75" s="405">
        <v>1973</v>
      </c>
      <c r="B75" s="386">
        <v>28.5</v>
      </c>
      <c r="C75" s="424">
        <v>933.5</v>
      </c>
      <c r="D75" s="388">
        <v>166.1</v>
      </c>
      <c r="E75" s="389">
        <v>358.2</v>
      </c>
      <c r="F75" s="410">
        <v>101.4</v>
      </c>
      <c r="G75" s="371"/>
      <c r="H75" s="387">
        <v>29.6</v>
      </c>
      <c r="I75" s="392">
        <v>18.100000000000001</v>
      </c>
      <c r="J75" s="277"/>
      <c r="K75" s="440"/>
      <c r="L75" s="114"/>
      <c r="M75" s="415"/>
      <c r="N75" s="415"/>
      <c r="O75" s="323">
        <f t="shared" si="25"/>
        <v>1973</v>
      </c>
      <c r="P75" s="547">
        <f t="shared" si="26"/>
        <v>0.95789473684210524</v>
      </c>
      <c r="Q75" s="547">
        <f t="shared" si="15"/>
        <v>0.97129084092126405</v>
      </c>
      <c r="R75" s="547">
        <f t="shared" si="16"/>
        <v>1.0174593618302228</v>
      </c>
      <c r="S75" s="547">
        <f t="shared" si="17"/>
        <v>0.96594081518704633</v>
      </c>
      <c r="T75" s="547">
        <f t="shared" si="18"/>
        <v>0.95857988165680474</v>
      </c>
      <c r="U75" s="547">
        <f t="shared" si="19"/>
        <v>1</v>
      </c>
      <c r="V75" s="547">
        <f t="shared" si="20"/>
        <v>0.8682432432432432</v>
      </c>
      <c r="W75" s="547">
        <f t="shared" si="21"/>
        <v>0.96685082872928174</v>
      </c>
      <c r="X75" s="547">
        <f t="shared" si="22"/>
        <v>1</v>
      </c>
      <c r="Y75" s="547">
        <f t="shared" si="23"/>
        <v>1</v>
      </c>
      <c r="Z75" s="547">
        <f t="shared" si="24"/>
        <v>1</v>
      </c>
      <c r="AA75" s="415"/>
      <c r="AB75" s="415"/>
      <c r="AC75" s="323">
        <f t="shared" si="29"/>
        <v>1973</v>
      </c>
      <c r="AD75" s="323">
        <f t="shared" si="30"/>
        <v>0.37759336099585084</v>
      </c>
      <c r="AE75" s="323">
        <f t="shared" si="31"/>
        <v>0.52742714210924313</v>
      </c>
      <c r="AF75" s="323">
        <f t="shared" si="32"/>
        <v>2.6406250000000022</v>
      </c>
      <c r="AG75" s="323">
        <f t="shared" si="33"/>
        <v>2.5181950509461419</v>
      </c>
      <c r="AH75" s="323">
        <f t="shared" si="34"/>
        <v>0.90926099158091656</v>
      </c>
      <c r="AI75" s="323">
        <f t="shared" si="35"/>
        <v>0</v>
      </c>
      <c r="AJ75" s="346"/>
      <c r="AK75" s="290">
        <f t="shared" si="27"/>
        <v>249.70000000000005</v>
      </c>
      <c r="AL75" s="535">
        <f t="shared" si="28"/>
        <v>1973</v>
      </c>
      <c r="AM75" s="346"/>
      <c r="AN75" s="407">
        <v>26.3</v>
      </c>
      <c r="AO75" s="415"/>
      <c r="AP75" s="509">
        <v>15.4</v>
      </c>
      <c r="AQ75" s="394">
        <v>14.4</v>
      </c>
      <c r="AR75" s="370"/>
      <c r="AS75" s="397">
        <v>15.8</v>
      </c>
      <c r="AT75" s="422"/>
      <c r="AU75" s="422"/>
      <c r="AV75" s="277"/>
    </row>
    <row r="76" spans="1:48" x14ac:dyDescent="0.2">
      <c r="A76" s="405">
        <v>1974</v>
      </c>
      <c r="B76" s="386">
        <v>27.3</v>
      </c>
      <c r="C76" s="387">
        <v>906.7</v>
      </c>
      <c r="D76" s="388">
        <v>169</v>
      </c>
      <c r="E76" s="360">
        <v>346</v>
      </c>
      <c r="F76" s="410">
        <v>97.2</v>
      </c>
      <c r="G76" s="371"/>
      <c r="H76" s="387">
        <v>25.7</v>
      </c>
      <c r="I76" s="392">
        <v>17.5</v>
      </c>
      <c r="J76" s="277"/>
      <c r="K76" s="437"/>
      <c r="L76" s="114"/>
      <c r="M76" s="415"/>
      <c r="N76" s="415"/>
      <c r="O76" s="323">
        <f t="shared" si="25"/>
        <v>1974</v>
      </c>
      <c r="P76" s="547">
        <f t="shared" si="26"/>
        <v>0.97069597069597069</v>
      </c>
      <c r="Q76" s="547">
        <f t="shared" si="15"/>
        <v>0.96889820227197521</v>
      </c>
      <c r="R76" s="547">
        <f t="shared" si="16"/>
        <v>1.0041420118343194</v>
      </c>
      <c r="S76" s="547">
        <f t="shared" si="17"/>
        <v>0.96069364161849702</v>
      </c>
      <c r="T76" s="547">
        <f t="shared" si="18"/>
        <v>0.92695473251028793</v>
      </c>
      <c r="U76" s="547">
        <f t="shared" si="19"/>
        <v>1</v>
      </c>
      <c r="V76" s="547">
        <f t="shared" si="20"/>
        <v>1.0038910505836576</v>
      </c>
      <c r="W76" s="547">
        <f t="shared" si="21"/>
        <v>0.93714285714285706</v>
      </c>
      <c r="X76" s="547">
        <f t="shared" si="22"/>
        <v>1</v>
      </c>
      <c r="Y76" s="547">
        <f t="shared" si="23"/>
        <v>1</v>
      </c>
      <c r="Z76" s="547">
        <f t="shared" si="24"/>
        <v>1</v>
      </c>
      <c r="AA76" s="415"/>
      <c r="AB76" s="415"/>
      <c r="AC76" s="323">
        <f t="shared" si="29"/>
        <v>1974</v>
      </c>
      <c r="AD76" s="323">
        <f t="shared" si="30"/>
        <v>0.3665283540802215</v>
      </c>
      <c r="AE76" s="323">
        <f t="shared" si="31"/>
        <v>0.51102320981909122</v>
      </c>
      <c r="AF76" s="323">
        <f t="shared" si="32"/>
        <v>2.651562500000002</v>
      </c>
      <c r="AG76" s="323">
        <f t="shared" si="33"/>
        <v>2.4192139737991258</v>
      </c>
      <c r="AH76" s="323">
        <f t="shared" si="34"/>
        <v>0.84284377923292764</v>
      </c>
      <c r="AI76" s="323">
        <f t="shared" si="35"/>
        <v>0</v>
      </c>
      <c r="AJ76" s="346"/>
      <c r="AK76" s="290">
        <f t="shared" si="27"/>
        <v>241.49999999999994</v>
      </c>
      <c r="AL76" s="535">
        <f t="shared" si="28"/>
        <v>1974</v>
      </c>
      <c r="AM76" s="346"/>
      <c r="AN76" s="407">
        <v>21.8</v>
      </c>
      <c r="AO76" s="415"/>
      <c r="AP76" s="509">
        <v>15.1</v>
      </c>
      <c r="AQ76" s="394">
        <v>13.5</v>
      </c>
      <c r="AR76" s="427"/>
      <c r="AS76" s="397">
        <v>15.6</v>
      </c>
      <c r="AT76" s="275"/>
      <c r="AU76" s="275"/>
      <c r="AV76" s="277"/>
    </row>
    <row r="77" spans="1:48" x14ac:dyDescent="0.2">
      <c r="A77" s="275">
        <v>1975</v>
      </c>
      <c r="B77" s="386">
        <v>26.5</v>
      </c>
      <c r="C77" s="378">
        <v>878.5</v>
      </c>
      <c r="D77" s="388">
        <v>169.7</v>
      </c>
      <c r="E77" s="389">
        <v>332.4</v>
      </c>
      <c r="F77" s="410">
        <v>90.1</v>
      </c>
      <c r="G77" s="371"/>
      <c r="H77" s="387">
        <v>25.8</v>
      </c>
      <c r="I77" s="392">
        <v>16.399999999999999</v>
      </c>
      <c r="J77" s="277"/>
      <c r="K77" s="414">
        <v>12.6</v>
      </c>
      <c r="L77" s="114"/>
      <c r="M77" s="415"/>
      <c r="N77" s="415"/>
      <c r="O77" s="323">
        <f t="shared" si="25"/>
        <v>1975</v>
      </c>
      <c r="P77" s="547">
        <f t="shared" si="26"/>
        <v>1.7471698113207546</v>
      </c>
      <c r="Q77" s="547">
        <f t="shared" si="15"/>
        <v>0.99897552646556631</v>
      </c>
      <c r="R77" s="547">
        <f t="shared" si="16"/>
        <v>1.0218031820860343</v>
      </c>
      <c r="S77" s="547">
        <f t="shared" si="17"/>
        <v>1.0009025270758123</v>
      </c>
      <c r="T77" s="547">
        <f t="shared" si="18"/>
        <v>0.96226415094339635</v>
      </c>
      <c r="U77" s="547">
        <f t="shared" si="19"/>
        <v>1</v>
      </c>
      <c r="V77" s="547">
        <f t="shared" si="20"/>
        <v>1.1007751937984496</v>
      </c>
      <c r="W77" s="547">
        <f t="shared" si="21"/>
        <v>0.9695121951219513</v>
      </c>
      <c r="X77" s="547">
        <f t="shared" si="22"/>
        <v>1</v>
      </c>
      <c r="Y77" s="547">
        <f t="shared" si="23"/>
        <v>0.97619047619047628</v>
      </c>
      <c r="Z77" s="547">
        <f t="shared" si="24"/>
        <v>1</v>
      </c>
      <c r="AA77" s="415"/>
      <c r="AB77" s="415"/>
      <c r="AC77" s="323">
        <f t="shared" si="29"/>
        <v>1975</v>
      </c>
      <c r="AD77" s="323">
        <f t="shared" si="30"/>
        <v>0.6403872752420473</v>
      </c>
      <c r="AE77" s="323">
        <f t="shared" si="31"/>
        <v>0.51049968006515023</v>
      </c>
      <c r="AF77" s="323">
        <f t="shared" si="32"/>
        <v>2.7093750000000023</v>
      </c>
      <c r="AG77" s="323">
        <f t="shared" si="33"/>
        <v>2.4213973799126629</v>
      </c>
      <c r="AH77" s="323">
        <f t="shared" si="34"/>
        <v>0.81103835360149645</v>
      </c>
      <c r="AI77" s="323">
        <f t="shared" si="35"/>
        <v>0</v>
      </c>
      <c r="AJ77" s="346"/>
      <c r="AK77" s="290">
        <f t="shared" si="27"/>
        <v>234.00000000000006</v>
      </c>
      <c r="AL77" s="535">
        <f t="shared" si="28"/>
        <v>1975</v>
      </c>
      <c r="AM77" s="441"/>
      <c r="AN77" s="407">
        <v>21.3</v>
      </c>
      <c r="AO77" s="415"/>
      <c r="AP77" s="509">
        <v>13.4</v>
      </c>
      <c r="AQ77" s="394">
        <v>12.4</v>
      </c>
      <c r="AR77" s="427"/>
      <c r="AS77" s="397">
        <v>14.7</v>
      </c>
      <c r="AT77" s="419"/>
      <c r="AU77" s="419"/>
      <c r="AV77" s="277"/>
    </row>
    <row r="78" spans="1:48" x14ac:dyDescent="0.2">
      <c r="A78" s="545">
        <v>1976</v>
      </c>
      <c r="B78" s="456">
        <v>46.3</v>
      </c>
      <c r="C78" s="457">
        <v>877.6</v>
      </c>
      <c r="D78" s="458">
        <v>173.4</v>
      </c>
      <c r="E78" s="459">
        <v>332.7</v>
      </c>
      <c r="F78" s="460">
        <v>86.7</v>
      </c>
      <c r="G78" s="371"/>
      <c r="H78" s="387">
        <v>28.4</v>
      </c>
      <c r="I78" s="462">
        <v>15.9</v>
      </c>
      <c r="J78" s="277"/>
      <c r="K78" s="465">
        <v>12.3</v>
      </c>
      <c r="L78" s="114"/>
      <c r="M78" s="415"/>
      <c r="N78" s="415"/>
      <c r="O78" s="323">
        <f t="shared" si="25"/>
        <v>1976</v>
      </c>
      <c r="P78" s="547">
        <f t="shared" si="26"/>
        <v>0.52699784017278617</v>
      </c>
      <c r="Q78" s="547">
        <f t="shared" si="15"/>
        <v>0.98495897903372831</v>
      </c>
      <c r="R78" s="547">
        <f t="shared" si="16"/>
        <v>1.0149942329873125</v>
      </c>
      <c r="S78" s="547">
        <f t="shared" si="17"/>
        <v>0.98316801923654951</v>
      </c>
      <c r="T78" s="547">
        <f t="shared" si="18"/>
        <v>0.95501730103806226</v>
      </c>
      <c r="U78" s="547">
        <f t="shared" si="19"/>
        <v>1</v>
      </c>
      <c r="V78" s="547">
        <f t="shared" si="20"/>
        <v>0.82042253521126762</v>
      </c>
      <c r="W78" s="547">
        <f t="shared" si="21"/>
        <v>0.94339622641509435</v>
      </c>
      <c r="X78" s="547">
        <f t="shared" si="22"/>
        <v>1</v>
      </c>
      <c r="Y78" s="547">
        <f t="shared" si="23"/>
        <v>1.065040650406504</v>
      </c>
      <c r="Z78" s="547">
        <f t="shared" si="24"/>
        <v>1</v>
      </c>
      <c r="AA78" s="415"/>
      <c r="AB78" s="415"/>
      <c r="AC78" s="323">
        <f t="shared" si="29"/>
        <v>1976</v>
      </c>
      <c r="AD78" s="323">
        <f t="shared" si="30"/>
        <v>0.33748271092669446</v>
      </c>
      <c r="AE78" s="323">
        <f t="shared" si="31"/>
        <v>0.50282124367401526</v>
      </c>
      <c r="AF78" s="323">
        <f t="shared" si="32"/>
        <v>2.7500000000000022</v>
      </c>
      <c r="AG78" s="323">
        <f t="shared" si="33"/>
        <v>2.3806404657933036</v>
      </c>
      <c r="AH78" s="323">
        <f t="shared" si="34"/>
        <v>0.77455565949485472</v>
      </c>
      <c r="AI78" s="323">
        <f t="shared" si="35"/>
        <v>0</v>
      </c>
      <c r="AJ78" s="346"/>
      <c r="AK78" s="290">
        <f t="shared" si="27"/>
        <v>210.09999999999997</v>
      </c>
      <c r="AL78" s="535">
        <f t="shared" si="28"/>
        <v>1976</v>
      </c>
      <c r="AM78" s="441"/>
      <c r="AN78" s="461">
        <v>21.6</v>
      </c>
      <c r="AO78" s="511"/>
      <c r="AP78" s="510">
        <v>13.5</v>
      </c>
      <c r="AQ78" s="463">
        <v>11.4</v>
      </c>
      <c r="AR78" s="370"/>
      <c r="AS78" s="464">
        <v>14.5</v>
      </c>
      <c r="AT78" s="275"/>
      <c r="AU78" s="275"/>
      <c r="AV78" s="277"/>
    </row>
    <row r="79" spans="1:48" x14ac:dyDescent="0.2">
      <c r="A79" s="275">
        <v>1977</v>
      </c>
      <c r="B79" s="386">
        <v>24.4</v>
      </c>
      <c r="C79" s="387">
        <v>864.4</v>
      </c>
      <c r="D79" s="388">
        <v>176</v>
      </c>
      <c r="E79" s="389">
        <v>327.10000000000002</v>
      </c>
      <c r="F79" s="410">
        <v>82.8</v>
      </c>
      <c r="G79" s="371"/>
      <c r="H79" s="387">
        <v>23.3</v>
      </c>
      <c r="I79" s="392">
        <v>15</v>
      </c>
      <c r="J79" s="277"/>
      <c r="K79" s="414">
        <v>13.1</v>
      </c>
      <c r="L79" s="114"/>
      <c r="M79" s="415"/>
      <c r="N79" s="415"/>
      <c r="O79" s="323">
        <f t="shared" si="25"/>
        <v>1977</v>
      </c>
      <c r="P79" s="547">
        <f t="shared" si="26"/>
        <v>0.97950819672131151</v>
      </c>
      <c r="Q79" s="547">
        <f t="shared" si="15"/>
        <v>1.004164738546969</v>
      </c>
      <c r="R79" s="547">
        <f t="shared" si="16"/>
        <v>1.0153409090909091</v>
      </c>
      <c r="S79" s="547">
        <f t="shared" si="17"/>
        <v>1.0042800366860287</v>
      </c>
      <c r="T79" s="547">
        <f t="shared" si="18"/>
        <v>0.95531400966183566</v>
      </c>
      <c r="U79" s="547">
        <f t="shared" si="19"/>
        <v>1</v>
      </c>
      <c r="V79" s="547">
        <f t="shared" si="20"/>
        <v>1.1287553648068669</v>
      </c>
      <c r="W79" s="547">
        <f t="shared" si="21"/>
        <v>1.0133333333333332</v>
      </c>
      <c r="X79" s="547">
        <f t="shared" si="22"/>
        <v>1</v>
      </c>
      <c r="Y79" s="547">
        <f t="shared" si="23"/>
        <v>0.93893129770992378</v>
      </c>
      <c r="Z79" s="547">
        <f t="shared" si="24"/>
        <v>1</v>
      </c>
      <c r="AA79" s="415"/>
      <c r="AB79" s="415"/>
      <c r="AC79" s="323">
        <f t="shared" si="29"/>
        <v>1977</v>
      </c>
      <c r="AD79" s="323">
        <f t="shared" si="30"/>
        <v>0.33056708160442616</v>
      </c>
      <c r="AE79" s="323">
        <f t="shared" si="31"/>
        <v>0.50491536268977932</v>
      </c>
      <c r="AF79" s="323">
        <f t="shared" si="32"/>
        <v>2.7921875000000025</v>
      </c>
      <c r="AG79" s="323">
        <f t="shared" si="33"/>
        <v>2.3908296943231435</v>
      </c>
      <c r="AH79" s="323">
        <f t="shared" si="34"/>
        <v>0.7399438727782971</v>
      </c>
      <c r="AI79" s="323">
        <f t="shared" si="35"/>
        <v>0</v>
      </c>
      <c r="AJ79" s="346"/>
      <c r="AK79" s="290">
        <f t="shared" si="27"/>
        <v>230.80000000000004</v>
      </c>
      <c r="AL79" s="535">
        <f t="shared" si="28"/>
        <v>1977</v>
      </c>
      <c r="AM79" s="346"/>
      <c r="AN79" s="407">
        <v>22.5</v>
      </c>
      <c r="AO79" s="415"/>
      <c r="AP79" s="509">
        <v>13.1</v>
      </c>
      <c r="AQ79" s="394">
        <v>10.6</v>
      </c>
      <c r="AR79" s="467"/>
      <c r="AS79" s="397">
        <v>14</v>
      </c>
      <c r="AT79" s="275"/>
      <c r="AU79" s="275"/>
      <c r="AV79" s="277"/>
    </row>
    <row r="80" spans="1:48" x14ac:dyDescent="0.2">
      <c r="A80" s="405">
        <v>1978</v>
      </c>
      <c r="B80" s="386">
        <v>23.9</v>
      </c>
      <c r="C80" s="424">
        <v>868</v>
      </c>
      <c r="D80" s="421">
        <v>178.7</v>
      </c>
      <c r="E80" s="389">
        <v>328.5</v>
      </c>
      <c r="F80" s="410">
        <v>79.099999999999994</v>
      </c>
      <c r="G80" s="371"/>
      <c r="H80" s="387">
        <v>26.3</v>
      </c>
      <c r="I80" s="392">
        <v>15.2</v>
      </c>
      <c r="J80" s="277"/>
      <c r="K80" s="414">
        <v>12.3</v>
      </c>
      <c r="L80" s="114"/>
      <c r="M80" s="415"/>
      <c r="N80" s="415"/>
      <c r="O80" s="323">
        <f t="shared" si="25"/>
        <v>1978</v>
      </c>
      <c r="P80" s="547">
        <f t="shared" si="26"/>
        <v>0.9665271966527198</v>
      </c>
      <c r="Q80" s="547">
        <f t="shared" si="15"/>
        <v>0.9817972350230415</v>
      </c>
      <c r="R80" s="547">
        <f t="shared" si="16"/>
        <v>1.0050363738108563</v>
      </c>
      <c r="S80" s="547">
        <f t="shared" si="17"/>
        <v>0.9939117199391172</v>
      </c>
      <c r="T80" s="547">
        <f t="shared" si="18"/>
        <v>0.95448798988622008</v>
      </c>
      <c r="U80" s="547">
        <f t="shared" si="19"/>
        <v>1</v>
      </c>
      <c r="V80" s="547">
        <f t="shared" si="20"/>
        <v>0.76425855513307983</v>
      </c>
      <c r="W80" s="547">
        <f t="shared" si="21"/>
        <v>0.97368421052631593</v>
      </c>
      <c r="X80" s="547">
        <f t="shared" si="22"/>
        <v>1</v>
      </c>
      <c r="Y80" s="547">
        <f t="shared" si="23"/>
        <v>0.9837398373983739</v>
      </c>
      <c r="Z80" s="547">
        <f t="shared" si="24"/>
        <v>1</v>
      </c>
      <c r="AA80" s="415"/>
      <c r="AB80" s="415"/>
      <c r="AC80" s="323">
        <f t="shared" si="29"/>
        <v>1978</v>
      </c>
      <c r="AD80" s="323">
        <f t="shared" si="30"/>
        <v>0.31950207468879688</v>
      </c>
      <c r="AE80" s="323">
        <f t="shared" si="31"/>
        <v>0.49572450700948151</v>
      </c>
      <c r="AF80" s="323">
        <f t="shared" si="32"/>
        <v>2.806250000000003</v>
      </c>
      <c r="AG80" s="323">
        <f t="shared" si="33"/>
        <v>2.3762736535662294</v>
      </c>
      <c r="AH80" s="323">
        <f t="shared" si="34"/>
        <v>0.7062675397567818</v>
      </c>
      <c r="AI80" s="323">
        <f t="shared" si="35"/>
        <v>0</v>
      </c>
      <c r="AJ80" s="346"/>
      <c r="AK80" s="290">
        <f t="shared" si="27"/>
        <v>231.50000000000003</v>
      </c>
      <c r="AL80" s="535">
        <f t="shared" si="28"/>
        <v>1978</v>
      </c>
      <c r="AM80" s="346"/>
      <c r="AN80" s="407">
        <v>23.6</v>
      </c>
      <c r="AO80" s="415"/>
      <c r="AP80" s="509">
        <v>13</v>
      </c>
      <c r="AQ80" s="394">
        <v>9.9</v>
      </c>
      <c r="AR80" s="427"/>
      <c r="AS80" s="397">
        <v>13.5</v>
      </c>
      <c r="AT80" s="422"/>
      <c r="AU80" s="422"/>
      <c r="AV80" s="277"/>
    </row>
    <row r="81" spans="1:48" x14ac:dyDescent="0.2">
      <c r="A81" s="275">
        <v>1979</v>
      </c>
      <c r="B81" s="386">
        <v>23.1</v>
      </c>
      <c r="C81" s="387">
        <v>852.2</v>
      </c>
      <c r="D81" s="388">
        <v>179.6</v>
      </c>
      <c r="E81" s="389">
        <v>326.5</v>
      </c>
      <c r="F81" s="410">
        <v>75.5</v>
      </c>
      <c r="G81" s="390">
        <v>7</v>
      </c>
      <c r="H81" s="387">
        <v>20.100000000000001</v>
      </c>
      <c r="I81" s="392">
        <v>14.8</v>
      </c>
      <c r="J81" s="277"/>
      <c r="K81" s="414">
        <v>12.1</v>
      </c>
      <c r="L81" s="114"/>
      <c r="M81" s="415"/>
      <c r="N81" s="415"/>
      <c r="O81" s="323">
        <f t="shared" si="25"/>
        <v>1979</v>
      </c>
      <c r="P81" s="547">
        <f t="shared" si="26"/>
        <v>1.0043290043290043</v>
      </c>
      <c r="Q81" s="547">
        <f t="shared" si="15"/>
        <v>1.030626613471016</v>
      </c>
      <c r="R81" s="547">
        <f t="shared" si="16"/>
        <v>1.0239420935412027</v>
      </c>
      <c r="S81" s="547">
        <f t="shared" si="17"/>
        <v>1.0290964777947933</v>
      </c>
      <c r="T81" s="547">
        <f t="shared" si="18"/>
        <v>0.99470198675496679</v>
      </c>
      <c r="U81" s="547">
        <f t="shared" si="19"/>
        <v>1.0571428571428572</v>
      </c>
      <c r="V81" s="547">
        <f t="shared" si="20"/>
        <v>1.1990049751243781</v>
      </c>
      <c r="W81" s="547">
        <f t="shared" si="21"/>
        <v>1.0405405405405406</v>
      </c>
      <c r="X81" s="547">
        <f t="shared" si="22"/>
        <v>1</v>
      </c>
      <c r="Y81" s="547">
        <f t="shared" si="23"/>
        <v>0.98347107438016534</v>
      </c>
      <c r="Z81" s="547">
        <f t="shared" si="24"/>
        <v>1</v>
      </c>
      <c r="AA81" s="415"/>
      <c r="AB81" s="415"/>
      <c r="AC81" s="323">
        <f t="shared" si="29"/>
        <v>1979</v>
      </c>
      <c r="AD81" s="323">
        <f t="shared" si="30"/>
        <v>0.32088520055325054</v>
      </c>
      <c r="AE81" s="323">
        <f t="shared" si="31"/>
        <v>0.51090686987377087</v>
      </c>
      <c r="AF81" s="323">
        <f t="shared" si="32"/>
        <v>2.8734375000000032</v>
      </c>
      <c r="AG81" s="323">
        <f t="shared" si="33"/>
        <v>2.4454148471615715</v>
      </c>
      <c r="AH81" s="323">
        <f t="shared" si="34"/>
        <v>0.70252572497661336</v>
      </c>
      <c r="AI81" s="323">
        <f t="shared" si="35"/>
        <v>0</v>
      </c>
      <c r="AJ81" s="346"/>
      <c r="AK81" s="290">
        <f t="shared" si="27"/>
        <v>220.40000000000003</v>
      </c>
      <c r="AL81" s="535">
        <f t="shared" si="28"/>
        <v>1979</v>
      </c>
      <c r="AM81" s="346"/>
      <c r="AN81" s="407">
        <v>23.8</v>
      </c>
      <c r="AO81" s="415"/>
      <c r="AP81" s="509">
        <v>12.8</v>
      </c>
      <c r="AQ81" s="394">
        <v>10.4</v>
      </c>
      <c r="AR81" s="388">
        <v>6</v>
      </c>
      <c r="AS81" s="409"/>
      <c r="AT81" s="415"/>
      <c r="AU81" s="497">
        <v>3.6</v>
      </c>
      <c r="AV81" s="277"/>
    </row>
    <row r="82" spans="1:48" x14ac:dyDescent="0.2">
      <c r="A82" s="275">
        <v>1980</v>
      </c>
      <c r="B82" s="386">
        <v>23.2</v>
      </c>
      <c r="C82" s="387">
        <v>878.3</v>
      </c>
      <c r="D82" s="388">
        <v>183.9</v>
      </c>
      <c r="E82" s="389">
        <v>336</v>
      </c>
      <c r="F82" s="410">
        <v>75.099999999999994</v>
      </c>
      <c r="G82" s="390">
        <v>7.4</v>
      </c>
      <c r="H82" s="387">
        <v>24.1</v>
      </c>
      <c r="I82" s="392">
        <v>15.4</v>
      </c>
      <c r="J82" s="493">
        <v>24.7</v>
      </c>
      <c r="K82" s="414">
        <v>11.9</v>
      </c>
      <c r="L82" s="114"/>
      <c r="M82" s="415"/>
      <c r="N82" s="415"/>
      <c r="O82" s="323">
        <f t="shared" si="25"/>
        <v>1980</v>
      </c>
      <c r="P82" s="547">
        <f t="shared" si="26"/>
        <v>0.92672413793103448</v>
      </c>
      <c r="Q82" s="547">
        <f t="shared" ref="Q82:Q117" si="36">IF(C82&gt;0,C83/C82,1)</f>
        <v>0.98144142092679043</v>
      </c>
      <c r="R82" s="547">
        <f t="shared" ref="R82:R117" si="37">IF(D82&gt;0,D83/D82,1)</f>
        <v>1</v>
      </c>
      <c r="S82" s="547">
        <f t="shared" ref="S82:S117" si="38">IF(E82&gt;0,E83/E82,1)</f>
        <v>0.9776785714285714</v>
      </c>
      <c r="T82" s="547">
        <f t="shared" ref="T82:T117" si="39">IF(F82&gt;0,F83/F82,1)</f>
        <v>0.94940079893475371</v>
      </c>
      <c r="U82" s="547">
        <f t="shared" ref="U82:U117" si="40">IF(G82&gt;0,G83/G82,1)</f>
        <v>1.0135135135135134</v>
      </c>
      <c r="V82" s="547">
        <f t="shared" ref="V82:V117" si="41">IF(H82&gt;0,H83/H82,1)</f>
        <v>0.97095435684647291</v>
      </c>
      <c r="W82" s="547">
        <f t="shared" ref="W82:W117" si="42">IF(I82&gt;0,I83/I82,1)</f>
        <v>0.98051948051948046</v>
      </c>
      <c r="X82" s="547">
        <f t="shared" ref="X82:X117" si="43">IF(J82&gt;0,J83/J82,1)</f>
        <v>1.0364372469635628</v>
      </c>
      <c r="Y82" s="547">
        <f t="shared" ref="Y82:Y117" si="44">IF(K82&gt;0,K83/K82,1)</f>
        <v>1.0084033613445378</v>
      </c>
      <c r="Z82" s="547">
        <f t="shared" ref="Z82:Z117" si="45">IF(L82&gt;0,L83/L82,1)</f>
        <v>1</v>
      </c>
      <c r="AA82" s="415"/>
      <c r="AB82" s="415"/>
      <c r="AC82" s="323">
        <f t="shared" si="29"/>
        <v>1980</v>
      </c>
      <c r="AD82" s="323">
        <f t="shared" si="30"/>
        <v>0.2973720608575382</v>
      </c>
      <c r="AE82" s="323">
        <f t="shared" si="31"/>
        <v>0.50142516433017248</v>
      </c>
      <c r="AF82" s="323">
        <f t="shared" si="32"/>
        <v>2.8734375000000032</v>
      </c>
      <c r="AG82" s="323">
        <f t="shared" si="33"/>
        <v>2.3908296943231435</v>
      </c>
      <c r="AH82" s="323">
        <f t="shared" si="34"/>
        <v>0.66697848456501374</v>
      </c>
      <c r="AI82" s="323">
        <f t="shared" si="35"/>
        <v>0</v>
      </c>
      <c r="AJ82" s="346"/>
      <c r="AK82" s="290">
        <f t="shared" si="27"/>
        <v>228.59999999999994</v>
      </c>
      <c r="AL82" s="535">
        <f t="shared" si="28"/>
        <v>1980</v>
      </c>
      <c r="AM82" s="346"/>
      <c r="AN82" s="407">
        <v>23.5</v>
      </c>
      <c r="AO82" s="415"/>
      <c r="AP82" s="509">
        <v>13</v>
      </c>
      <c r="AQ82" s="394">
        <v>10.1</v>
      </c>
      <c r="AR82" s="388">
        <v>6.2</v>
      </c>
      <c r="AS82" s="397">
        <v>13.5</v>
      </c>
      <c r="AT82" s="415"/>
      <c r="AU82" s="497">
        <v>4.2</v>
      </c>
      <c r="AV82" s="277"/>
    </row>
    <row r="83" spans="1:48" x14ac:dyDescent="0.2">
      <c r="A83" s="275">
        <v>1981</v>
      </c>
      <c r="B83" s="386">
        <v>21.5</v>
      </c>
      <c r="C83" s="387">
        <v>862</v>
      </c>
      <c r="D83" s="388">
        <v>183.9</v>
      </c>
      <c r="E83" s="389">
        <v>328.5</v>
      </c>
      <c r="F83" s="410">
        <v>71.3</v>
      </c>
      <c r="G83" s="390">
        <v>7.5</v>
      </c>
      <c r="H83" s="387">
        <v>23.4</v>
      </c>
      <c r="I83" s="392">
        <v>15.1</v>
      </c>
      <c r="J83" s="493">
        <v>25.6</v>
      </c>
      <c r="K83" s="414">
        <v>12</v>
      </c>
      <c r="L83" s="114"/>
      <c r="M83" s="415"/>
      <c r="N83" s="415"/>
      <c r="O83" s="323">
        <f t="shared" si="25"/>
        <v>1981</v>
      </c>
      <c r="P83" s="547">
        <f t="shared" si="26"/>
        <v>0.97209302325581393</v>
      </c>
      <c r="Q83" s="547">
        <f t="shared" si="36"/>
        <v>0.98886310904872388</v>
      </c>
      <c r="R83" s="547">
        <f t="shared" si="37"/>
        <v>1.0184883088635128</v>
      </c>
      <c r="S83" s="547">
        <f t="shared" si="38"/>
        <v>0.99299847792998475</v>
      </c>
      <c r="T83" s="547">
        <f t="shared" si="39"/>
        <v>0.95511921458625526</v>
      </c>
      <c r="U83" s="547">
        <f t="shared" si="40"/>
        <v>1.04</v>
      </c>
      <c r="V83" s="547">
        <f t="shared" si="41"/>
        <v>0.90170940170940184</v>
      </c>
      <c r="W83" s="547">
        <f t="shared" si="42"/>
        <v>0.98675496688741726</v>
      </c>
      <c r="X83" s="547">
        <f t="shared" si="43"/>
        <v>1.0078125</v>
      </c>
      <c r="Y83" s="547">
        <f t="shared" si="44"/>
        <v>1.0166666666666666</v>
      </c>
      <c r="Z83" s="547">
        <f t="shared" si="45"/>
        <v>1</v>
      </c>
      <c r="AA83" s="415"/>
      <c r="AB83" s="415"/>
      <c r="AC83" s="323">
        <f t="shared" si="29"/>
        <v>1981</v>
      </c>
      <c r="AD83" s="323">
        <f t="shared" si="30"/>
        <v>0.28907330567081618</v>
      </c>
      <c r="AE83" s="323">
        <f t="shared" si="31"/>
        <v>0.49584084695480163</v>
      </c>
      <c r="AF83" s="323">
        <f t="shared" si="32"/>
        <v>2.9265625000000033</v>
      </c>
      <c r="AG83" s="323">
        <f t="shared" si="33"/>
        <v>2.3740902474526924</v>
      </c>
      <c r="AH83" s="323">
        <f t="shared" si="34"/>
        <v>0.63704396632366667</v>
      </c>
      <c r="AI83" s="323">
        <f t="shared" si="35"/>
        <v>0</v>
      </c>
      <c r="AJ83" s="346"/>
      <c r="AK83" s="290">
        <f t="shared" si="27"/>
        <v>225.90000000000006</v>
      </c>
      <c r="AL83" s="535">
        <f t="shared" si="28"/>
        <v>1981</v>
      </c>
      <c r="AM83" s="346"/>
      <c r="AN83" s="407">
        <v>22.4</v>
      </c>
      <c r="AO83" s="415"/>
      <c r="AP83" s="509">
        <v>12.2</v>
      </c>
      <c r="AQ83" s="394">
        <v>9.4</v>
      </c>
      <c r="AR83" s="388">
        <v>5.9</v>
      </c>
      <c r="AS83" s="397">
        <v>12.8</v>
      </c>
      <c r="AT83" s="415"/>
      <c r="AU83" s="497">
        <v>4.5999999999999996</v>
      </c>
      <c r="AV83" s="277"/>
    </row>
    <row r="84" spans="1:48" x14ac:dyDescent="0.2">
      <c r="A84" s="469">
        <v>1982</v>
      </c>
      <c r="B84" s="386">
        <v>20.9</v>
      </c>
      <c r="C84" s="387">
        <v>852.4</v>
      </c>
      <c r="D84" s="388">
        <v>187.3</v>
      </c>
      <c r="E84" s="389">
        <v>326.2</v>
      </c>
      <c r="F84" s="410">
        <v>68.099999999999994</v>
      </c>
      <c r="G84" s="390">
        <v>7.8</v>
      </c>
      <c r="H84" s="387">
        <v>21.1</v>
      </c>
      <c r="I84" s="392">
        <v>14.9</v>
      </c>
      <c r="J84" s="493">
        <v>25.8</v>
      </c>
      <c r="K84" s="414">
        <v>12.2</v>
      </c>
      <c r="L84" s="114"/>
      <c r="M84" s="415"/>
      <c r="N84" s="415"/>
      <c r="O84" s="323">
        <f t="shared" si="25"/>
        <v>1982</v>
      </c>
      <c r="P84" s="547">
        <f t="shared" si="26"/>
        <v>0.98086124401913888</v>
      </c>
      <c r="Q84" s="547">
        <f t="shared" si="36"/>
        <v>1.0132566870014079</v>
      </c>
      <c r="R84" s="547">
        <f t="shared" si="37"/>
        <v>1.0117458622530699</v>
      </c>
      <c r="S84" s="547">
        <f t="shared" si="38"/>
        <v>1.0101164929491111</v>
      </c>
      <c r="T84" s="547">
        <f t="shared" si="39"/>
        <v>0.97797356828193838</v>
      </c>
      <c r="U84" s="547">
        <f t="shared" si="40"/>
        <v>1.0384615384615385</v>
      </c>
      <c r="V84" s="547">
        <f t="shared" si="41"/>
        <v>1.1327014218009477</v>
      </c>
      <c r="W84" s="547">
        <f t="shared" si="42"/>
        <v>1.0402684563758389</v>
      </c>
      <c r="X84" s="547">
        <f t="shared" si="43"/>
        <v>1.0968992248062015</v>
      </c>
      <c r="Y84" s="547">
        <f t="shared" si="44"/>
        <v>0.99180327868852458</v>
      </c>
      <c r="Z84" s="547">
        <f t="shared" si="45"/>
        <v>1</v>
      </c>
      <c r="AA84" s="415"/>
      <c r="AB84" s="415"/>
      <c r="AC84" s="323">
        <f t="shared" si="29"/>
        <v>1982</v>
      </c>
      <c r="AD84" s="323">
        <f t="shared" si="30"/>
        <v>0.28354080221300154</v>
      </c>
      <c r="AE84" s="323">
        <f t="shared" si="31"/>
        <v>0.50241405386539439</v>
      </c>
      <c r="AF84" s="323">
        <f t="shared" si="32"/>
        <v>2.9609375000000036</v>
      </c>
      <c r="AG84" s="323">
        <f t="shared" si="33"/>
        <v>2.398107714701601</v>
      </c>
      <c r="AH84" s="323">
        <f t="shared" si="34"/>
        <v>0.62301216089803524</v>
      </c>
      <c r="AI84" s="323">
        <f t="shared" si="35"/>
        <v>0</v>
      </c>
      <c r="AJ84" s="346"/>
      <c r="AK84" s="290">
        <f t="shared" si="27"/>
        <v>220.99999999999997</v>
      </c>
      <c r="AL84" s="535">
        <f t="shared" si="28"/>
        <v>1982</v>
      </c>
      <c r="AM84" s="346"/>
      <c r="AN84" s="407">
        <v>19.8</v>
      </c>
      <c r="AO84" s="415"/>
      <c r="AP84" s="509">
        <v>11.6</v>
      </c>
      <c r="AQ84" s="394">
        <v>9</v>
      </c>
      <c r="AR84" s="388">
        <v>5.9</v>
      </c>
      <c r="AS84" s="397">
        <v>12</v>
      </c>
      <c r="AT84" s="415"/>
      <c r="AU84" s="497">
        <v>5</v>
      </c>
      <c r="AV84" s="277"/>
    </row>
    <row r="85" spans="1:48" x14ac:dyDescent="0.2">
      <c r="A85" s="333">
        <v>1983</v>
      </c>
      <c r="B85" s="386">
        <v>20.5</v>
      </c>
      <c r="C85" s="387">
        <v>863.7</v>
      </c>
      <c r="D85" s="388">
        <v>189.5</v>
      </c>
      <c r="E85" s="389">
        <v>329.5</v>
      </c>
      <c r="F85" s="410">
        <v>66.599999999999994</v>
      </c>
      <c r="G85" s="390">
        <v>8.1</v>
      </c>
      <c r="H85" s="387">
        <v>23.9</v>
      </c>
      <c r="I85" s="392">
        <v>15.5</v>
      </c>
      <c r="J85" s="493">
        <v>28.3</v>
      </c>
      <c r="K85" s="414">
        <v>12.1</v>
      </c>
      <c r="L85" s="114"/>
      <c r="M85" s="415"/>
      <c r="N85" s="415"/>
      <c r="O85" s="323">
        <f t="shared" si="25"/>
        <v>1983</v>
      </c>
      <c r="P85" s="547">
        <f t="shared" si="26"/>
        <v>0.96585365853658545</v>
      </c>
      <c r="Q85" s="547">
        <f t="shared" si="36"/>
        <v>1.0012735903670256</v>
      </c>
      <c r="R85" s="547">
        <f t="shared" si="37"/>
        <v>1.0147757255936676</v>
      </c>
      <c r="S85" s="547">
        <f t="shared" si="38"/>
        <v>0.98452200303490134</v>
      </c>
      <c r="T85" s="547">
        <f t="shared" si="39"/>
        <v>0.98198198198198217</v>
      </c>
      <c r="U85" s="547">
        <f t="shared" si="40"/>
        <v>1.0493827160493827</v>
      </c>
      <c r="V85" s="547">
        <f t="shared" si="41"/>
        <v>1.0460251046025104</v>
      </c>
      <c r="W85" s="547">
        <f t="shared" si="42"/>
        <v>0.98064516129032253</v>
      </c>
      <c r="X85" s="547">
        <f t="shared" si="43"/>
        <v>1.0353356890459364</v>
      </c>
      <c r="Y85" s="547">
        <f t="shared" si="44"/>
        <v>1.0247933884297522</v>
      </c>
      <c r="Z85" s="547">
        <f t="shared" si="45"/>
        <v>1</v>
      </c>
      <c r="AA85" s="415"/>
      <c r="AB85" s="415"/>
      <c r="AC85" s="323">
        <f t="shared" si="29"/>
        <v>1983</v>
      </c>
      <c r="AD85" s="323">
        <f t="shared" si="30"/>
        <v>0.27385892116182592</v>
      </c>
      <c r="AE85" s="323">
        <f t="shared" si="31"/>
        <v>0.50305392356465561</v>
      </c>
      <c r="AF85" s="323">
        <f t="shared" si="32"/>
        <v>3.0046875000000037</v>
      </c>
      <c r="AG85" s="323">
        <f t="shared" si="33"/>
        <v>2.36098981077147</v>
      </c>
      <c r="AH85" s="323">
        <f t="shared" si="34"/>
        <v>0.61178671655753025</v>
      </c>
      <c r="AI85" s="323">
        <f t="shared" si="35"/>
        <v>0</v>
      </c>
      <c r="AJ85" s="346"/>
      <c r="AK85" s="290">
        <f t="shared" si="27"/>
        <v>225.60000000000002</v>
      </c>
      <c r="AL85" s="535">
        <f t="shared" si="28"/>
        <v>1983</v>
      </c>
      <c r="AM85" s="346"/>
      <c r="AN85" s="407">
        <v>19</v>
      </c>
      <c r="AO85" s="415"/>
      <c r="AP85" s="509">
        <v>11.3</v>
      </c>
      <c r="AQ85" s="394">
        <v>8.3000000000000007</v>
      </c>
      <c r="AR85" s="388">
        <v>5.6</v>
      </c>
      <c r="AS85" s="397">
        <v>11.7</v>
      </c>
      <c r="AT85" s="415"/>
      <c r="AU85" s="497">
        <v>5.7</v>
      </c>
      <c r="AV85" s="277"/>
    </row>
    <row r="86" spans="1:48" x14ac:dyDescent="0.2">
      <c r="A86" s="275">
        <v>1984</v>
      </c>
      <c r="B86" s="386">
        <v>19.8</v>
      </c>
      <c r="C86" s="387">
        <v>864.8</v>
      </c>
      <c r="D86" s="388">
        <v>192.3</v>
      </c>
      <c r="E86" s="389">
        <v>324.39999999999998</v>
      </c>
      <c r="F86" s="410">
        <v>65.400000000000006</v>
      </c>
      <c r="G86" s="390">
        <v>8.5</v>
      </c>
      <c r="H86" s="387">
        <v>25</v>
      </c>
      <c r="I86" s="392">
        <v>15.2</v>
      </c>
      <c r="J86" s="493">
        <v>29.3</v>
      </c>
      <c r="K86" s="414">
        <v>12.4</v>
      </c>
      <c r="L86" s="114"/>
      <c r="M86" s="415"/>
      <c r="N86" s="415"/>
      <c r="O86" s="323">
        <f t="shared" si="25"/>
        <v>1984</v>
      </c>
      <c r="P86" s="547">
        <f t="shared" si="26"/>
        <v>1.0101010101010102</v>
      </c>
      <c r="Q86" s="547">
        <f t="shared" si="36"/>
        <v>1.0139916743755781</v>
      </c>
      <c r="R86" s="547">
        <f t="shared" si="37"/>
        <v>1.0088403536141446</v>
      </c>
      <c r="S86" s="547">
        <f t="shared" si="38"/>
        <v>0.99907521578298408</v>
      </c>
      <c r="T86" s="547">
        <f t="shared" si="39"/>
        <v>0.98318042813455642</v>
      </c>
      <c r="U86" s="547">
        <f t="shared" si="40"/>
        <v>1.0588235294117647</v>
      </c>
      <c r="V86" s="547">
        <f t="shared" si="41"/>
        <v>1.1359999999999999</v>
      </c>
      <c r="W86" s="547">
        <f t="shared" si="42"/>
        <v>1.0197368421052633</v>
      </c>
      <c r="X86" s="547">
        <f t="shared" si="43"/>
        <v>1.0716723549488054</v>
      </c>
      <c r="Y86" s="547">
        <f t="shared" si="44"/>
        <v>1</v>
      </c>
      <c r="Z86" s="547">
        <f t="shared" si="45"/>
        <v>1</v>
      </c>
      <c r="AA86" s="415"/>
      <c r="AB86" s="415"/>
      <c r="AC86" s="323">
        <f t="shared" si="29"/>
        <v>1984</v>
      </c>
      <c r="AD86" s="323">
        <f t="shared" si="30"/>
        <v>0.2766251728907333</v>
      </c>
      <c r="AE86" s="323">
        <f t="shared" si="31"/>
        <v>0.51009249025652925</v>
      </c>
      <c r="AF86" s="323">
        <f t="shared" si="32"/>
        <v>3.031250000000004</v>
      </c>
      <c r="AG86" s="323">
        <f t="shared" si="33"/>
        <v>2.3588064046579329</v>
      </c>
      <c r="AH86" s="323">
        <f t="shared" si="34"/>
        <v>0.60149672591206715</v>
      </c>
      <c r="AI86" s="323">
        <f t="shared" si="35"/>
        <v>0</v>
      </c>
      <c r="AJ86" s="346"/>
      <c r="AK86" s="290">
        <f t="shared" si="27"/>
        <v>229.39999999999998</v>
      </c>
      <c r="AL86" s="535">
        <f t="shared" si="28"/>
        <v>1984</v>
      </c>
      <c r="AM86" s="346"/>
      <c r="AN86" s="407">
        <v>19.600000000000001</v>
      </c>
      <c r="AO86" s="415"/>
      <c r="AP86" s="509">
        <v>10.4</v>
      </c>
      <c r="AQ86" s="394">
        <v>8</v>
      </c>
      <c r="AR86" s="388">
        <v>5.5</v>
      </c>
      <c r="AS86" s="397">
        <v>11.6</v>
      </c>
      <c r="AT86" s="415"/>
      <c r="AU86" s="497">
        <v>6.4</v>
      </c>
      <c r="AV86" s="277"/>
    </row>
    <row r="87" spans="1:48" x14ac:dyDescent="0.2">
      <c r="A87" s="275">
        <v>1985</v>
      </c>
      <c r="B87" s="386">
        <v>20</v>
      </c>
      <c r="C87" s="387">
        <v>876.9</v>
      </c>
      <c r="D87" s="388">
        <v>194</v>
      </c>
      <c r="E87" s="389">
        <v>324.10000000000002</v>
      </c>
      <c r="F87" s="410">
        <v>64.3</v>
      </c>
      <c r="G87" s="390">
        <v>9</v>
      </c>
      <c r="H87" s="387">
        <v>28.4</v>
      </c>
      <c r="I87" s="392">
        <v>15.5</v>
      </c>
      <c r="J87" s="493">
        <v>31.4</v>
      </c>
      <c r="K87" s="414">
        <v>12.4</v>
      </c>
      <c r="L87" s="114"/>
      <c r="M87" s="415"/>
      <c r="N87" s="415"/>
      <c r="O87" s="323">
        <f t="shared" si="25"/>
        <v>1985</v>
      </c>
      <c r="P87" s="547">
        <f t="shared" si="26"/>
        <v>0.98499999999999999</v>
      </c>
      <c r="Q87" s="547">
        <f t="shared" si="36"/>
        <v>0.99977192382255686</v>
      </c>
      <c r="R87" s="547">
        <f t="shared" si="37"/>
        <v>1.0077319587628866</v>
      </c>
      <c r="S87" s="547">
        <f t="shared" si="38"/>
        <v>0.98364702252391234</v>
      </c>
      <c r="T87" s="547">
        <f t="shared" si="39"/>
        <v>0.96889580093312599</v>
      </c>
      <c r="U87" s="547">
        <f t="shared" si="40"/>
        <v>1.0111111111111111</v>
      </c>
      <c r="V87" s="547">
        <f t="shared" si="41"/>
        <v>1.0246478873239437</v>
      </c>
      <c r="W87" s="547">
        <f t="shared" si="42"/>
        <v>1</v>
      </c>
      <c r="X87" s="547">
        <f t="shared" si="43"/>
        <v>1.015923566878981</v>
      </c>
      <c r="Y87" s="547">
        <f t="shared" si="44"/>
        <v>1.0403225806451613</v>
      </c>
      <c r="Z87" s="547">
        <f t="shared" si="45"/>
        <v>1</v>
      </c>
      <c r="AA87" s="415"/>
      <c r="AB87" s="415"/>
      <c r="AC87" s="323">
        <f t="shared" si="29"/>
        <v>1985</v>
      </c>
      <c r="AD87" s="323">
        <f t="shared" si="30"/>
        <v>0.27247579529737231</v>
      </c>
      <c r="AE87" s="323">
        <f t="shared" si="31"/>
        <v>0.50997615031120913</v>
      </c>
      <c r="AF87" s="323">
        <f t="shared" si="32"/>
        <v>3.054687500000004</v>
      </c>
      <c r="AG87" s="323">
        <f t="shared" si="33"/>
        <v>2.3202328966521102</v>
      </c>
      <c r="AH87" s="323">
        <f t="shared" si="34"/>
        <v>0.58278765201122529</v>
      </c>
      <c r="AI87" s="323">
        <f t="shared" si="35"/>
        <v>0</v>
      </c>
      <c r="AJ87" s="346"/>
      <c r="AK87" s="290">
        <f t="shared" si="27"/>
        <v>237.10000000000002</v>
      </c>
      <c r="AL87" s="535">
        <f t="shared" si="28"/>
        <v>1985</v>
      </c>
      <c r="AM87" s="346"/>
      <c r="AN87" s="407">
        <v>19.3</v>
      </c>
      <c r="AO87" s="415"/>
      <c r="AP87" s="509">
        <v>10.1</v>
      </c>
      <c r="AQ87" s="394">
        <v>8.1</v>
      </c>
      <c r="AR87" s="388">
        <v>5.4</v>
      </c>
      <c r="AS87" s="397">
        <v>11.3</v>
      </c>
      <c r="AT87" s="415"/>
      <c r="AU87" s="497">
        <v>7.2</v>
      </c>
      <c r="AV87" s="277"/>
    </row>
    <row r="88" spans="1:48" x14ac:dyDescent="0.2">
      <c r="A88" s="301">
        <v>1986</v>
      </c>
      <c r="B88" s="386">
        <v>19.7</v>
      </c>
      <c r="C88" s="387">
        <v>876.7</v>
      </c>
      <c r="D88" s="388">
        <v>195.5</v>
      </c>
      <c r="E88" s="389">
        <v>318.8</v>
      </c>
      <c r="F88" s="410">
        <v>62.3</v>
      </c>
      <c r="G88" s="390">
        <v>9.1</v>
      </c>
      <c r="H88" s="387">
        <v>29.1</v>
      </c>
      <c r="I88" s="392">
        <v>15.5</v>
      </c>
      <c r="J88" s="493">
        <v>31.9</v>
      </c>
      <c r="K88" s="414">
        <v>12.9</v>
      </c>
      <c r="L88" s="114"/>
      <c r="M88" s="415"/>
      <c r="N88" s="415"/>
      <c r="O88" s="323">
        <f t="shared" si="25"/>
        <v>1986</v>
      </c>
      <c r="P88" s="547">
        <f t="shared" si="26"/>
        <v>0.97969543147208127</v>
      </c>
      <c r="Q88" s="547">
        <f t="shared" si="36"/>
        <v>0.99965780768792056</v>
      </c>
      <c r="R88" s="547">
        <f t="shared" si="37"/>
        <v>1.0066496163682865</v>
      </c>
      <c r="S88" s="547">
        <f t="shared" si="38"/>
        <v>0.98431618569636137</v>
      </c>
      <c r="T88" s="547">
        <f t="shared" si="39"/>
        <v>0.99197431781701439</v>
      </c>
      <c r="U88" s="547">
        <f t="shared" si="40"/>
        <v>1</v>
      </c>
      <c r="V88" s="547">
        <f t="shared" si="41"/>
        <v>0.98281786941580751</v>
      </c>
      <c r="W88" s="547">
        <f t="shared" si="42"/>
        <v>1.0258064516129033</v>
      </c>
      <c r="X88" s="547">
        <f t="shared" si="43"/>
        <v>1.0125391849529781</v>
      </c>
      <c r="Y88" s="547">
        <f t="shared" si="44"/>
        <v>0.98449612403100772</v>
      </c>
      <c r="Z88" s="547">
        <f t="shared" si="45"/>
        <v>1</v>
      </c>
      <c r="AA88" s="415"/>
      <c r="AB88" s="415"/>
      <c r="AC88" s="323">
        <f t="shared" si="29"/>
        <v>1986</v>
      </c>
      <c r="AD88" s="323">
        <f t="shared" si="30"/>
        <v>0.26694329183955767</v>
      </c>
      <c r="AE88" s="323">
        <f t="shared" si="31"/>
        <v>0.50980164039322873</v>
      </c>
      <c r="AF88" s="323">
        <f t="shared" si="32"/>
        <v>3.0750000000000042</v>
      </c>
      <c r="AG88" s="323">
        <f t="shared" si="33"/>
        <v>2.283842794759825</v>
      </c>
      <c r="AH88" s="323">
        <f t="shared" si="34"/>
        <v>0.57811038353601474</v>
      </c>
      <c r="AI88" s="323">
        <f t="shared" si="35"/>
        <v>0</v>
      </c>
      <c r="AJ88" s="346"/>
      <c r="AK88" s="290">
        <f t="shared" si="27"/>
        <v>242.20000000000005</v>
      </c>
      <c r="AL88" s="535">
        <f t="shared" si="28"/>
        <v>1986</v>
      </c>
      <c r="AM88" s="346"/>
      <c r="AN88" s="407">
        <v>19.899999999999999</v>
      </c>
      <c r="AO88" s="415"/>
      <c r="AP88" s="509">
        <v>9.5</v>
      </c>
      <c r="AQ88" s="394">
        <v>7.7</v>
      </c>
      <c r="AR88" s="388">
        <v>5.3</v>
      </c>
      <c r="AS88" s="397">
        <v>10.9</v>
      </c>
      <c r="AT88" s="415"/>
      <c r="AU88" s="497">
        <v>7.8</v>
      </c>
      <c r="AV88" s="277"/>
    </row>
    <row r="89" spans="1:48" x14ac:dyDescent="0.2">
      <c r="A89" s="301">
        <v>1987</v>
      </c>
      <c r="B89" s="386">
        <v>19.3</v>
      </c>
      <c r="C89" s="387">
        <v>876.4</v>
      </c>
      <c r="D89" s="388">
        <v>196.8</v>
      </c>
      <c r="E89" s="389">
        <v>313.8</v>
      </c>
      <c r="F89" s="410">
        <v>61.8</v>
      </c>
      <c r="G89" s="390">
        <v>9.1</v>
      </c>
      <c r="H89" s="387">
        <v>28.6</v>
      </c>
      <c r="I89" s="392">
        <v>15.9</v>
      </c>
      <c r="J89" s="493">
        <v>32.299999999999997</v>
      </c>
      <c r="K89" s="414">
        <v>12.7</v>
      </c>
      <c r="L89" s="114"/>
      <c r="M89" s="415"/>
      <c r="N89" s="415"/>
      <c r="O89" s="323">
        <f t="shared" si="25"/>
        <v>1987</v>
      </c>
      <c r="P89" s="547">
        <f t="shared" si="26"/>
        <v>1.0155440414507773</v>
      </c>
      <c r="Q89" s="547">
        <f t="shared" si="36"/>
        <v>1.0117526243724329</v>
      </c>
      <c r="R89" s="547">
        <f t="shared" si="37"/>
        <v>1.0081300813008129</v>
      </c>
      <c r="S89" s="547">
        <f t="shared" si="38"/>
        <v>0.99713193116634791</v>
      </c>
      <c r="T89" s="547">
        <f t="shared" si="39"/>
        <v>0.99676375404530748</v>
      </c>
      <c r="U89" s="547">
        <f t="shared" si="40"/>
        <v>1.0109890109890109</v>
      </c>
      <c r="V89" s="547">
        <f t="shared" si="41"/>
        <v>1.1118881118881119</v>
      </c>
      <c r="W89" s="547">
        <f t="shared" si="42"/>
        <v>1.0377358490566038</v>
      </c>
      <c r="X89" s="547">
        <f t="shared" si="43"/>
        <v>1.0495356037151704</v>
      </c>
      <c r="Y89" s="547">
        <f t="shared" si="44"/>
        <v>0.97637795275590555</v>
      </c>
      <c r="Z89" s="547">
        <f t="shared" si="45"/>
        <v>1</v>
      </c>
      <c r="AA89" s="415"/>
      <c r="AB89" s="415"/>
      <c r="AC89" s="323">
        <f t="shared" si="29"/>
        <v>1987</v>
      </c>
      <c r="AD89" s="323">
        <f t="shared" si="30"/>
        <v>0.27109266943291871</v>
      </c>
      <c r="AE89" s="323">
        <f t="shared" si="31"/>
        <v>0.51579314757722039</v>
      </c>
      <c r="AF89" s="323">
        <f t="shared" si="32"/>
        <v>3.1000000000000041</v>
      </c>
      <c r="AG89" s="323">
        <f t="shared" si="33"/>
        <v>2.2772925764192133</v>
      </c>
      <c r="AH89" s="323">
        <f t="shared" si="34"/>
        <v>0.57623947614593052</v>
      </c>
      <c r="AI89" s="323">
        <f t="shared" si="35"/>
        <v>0</v>
      </c>
      <c r="AJ89" s="346"/>
      <c r="AK89" s="290">
        <f t="shared" si="27"/>
        <v>246.99999999999994</v>
      </c>
      <c r="AL89" s="535">
        <f t="shared" si="28"/>
        <v>1987</v>
      </c>
      <c r="AM89" s="346"/>
      <c r="AN89" s="407">
        <v>19.899999999999999</v>
      </c>
      <c r="AO89" s="415"/>
      <c r="AP89" s="509">
        <v>9.3000000000000007</v>
      </c>
      <c r="AQ89" s="394">
        <v>7.5</v>
      </c>
      <c r="AR89" s="301"/>
      <c r="AS89" s="397">
        <v>10.8</v>
      </c>
      <c r="AT89" s="415"/>
      <c r="AU89" s="497">
        <v>8.1999999999999993</v>
      </c>
      <c r="AV89" s="277"/>
    </row>
    <row r="90" spans="1:48" x14ac:dyDescent="0.2">
      <c r="A90" s="301">
        <v>1988</v>
      </c>
      <c r="B90" s="386">
        <v>19.600000000000001</v>
      </c>
      <c r="C90" s="387">
        <v>886.7</v>
      </c>
      <c r="D90" s="388">
        <v>198.4</v>
      </c>
      <c r="E90" s="389">
        <v>312.89999999999998</v>
      </c>
      <c r="F90" s="410">
        <v>61.6</v>
      </c>
      <c r="G90" s="390">
        <v>9.1999999999999993</v>
      </c>
      <c r="H90" s="387">
        <v>31.8</v>
      </c>
      <c r="I90" s="392">
        <v>16.5</v>
      </c>
      <c r="J90" s="493">
        <v>33.9</v>
      </c>
      <c r="K90" s="414">
        <v>12.4</v>
      </c>
      <c r="L90" s="114"/>
      <c r="M90" s="415"/>
      <c r="N90" s="415"/>
      <c r="O90" s="323">
        <f t="shared" si="25"/>
        <v>1988</v>
      </c>
      <c r="P90" s="547">
        <f t="shared" si="26"/>
        <v>0.97959183673469374</v>
      </c>
      <c r="Q90" s="547">
        <f t="shared" si="36"/>
        <v>0.98263223187098214</v>
      </c>
      <c r="R90" s="547">
        <f t="shared" si="37"/>
        <v>1.0131048387096775</v>
      </c>
      <c r="S90" s="547">
        <f t="shared" si="38"/>
        <v>0.95014381591562813</v>
      </c>
      <c r="T90" s="547">
        <f t="shared" si="39"/>
        <v>0.95779220779220775</v>
      </c>
      <c r="U90" s="547">
        <f t="shared" si="40"/>
        <v>0.93478260869565222</v>
      </c>
      <c r="V90" s="547">
        <f t="shared" si="41"/>
        <v>0.97484276729559749</v>
      </c>
      <c r="W90" s="547">
        <f t="shared" si="42"/>
        <v>1.1515151515151516</v>
      </c>
      <c r="X90" s="547">
        <f t="shared" si="43"/>
        <v>1.0088495575221241</v>
      </c>
      <c r="Y90" s="547">
        <f t="shared" si="44"/>
        <v>0.98387096774193539</v>
      </c>
      <c r="Z90" s="547">
        <f t="shared" si="45"/>
        <v>1</v>
      </c>
      <c r="AA90" s="415"/>
      <c r="AB90" s="415"/>
      <c r="AC90" s="323">
        <f t="shared" si="29"/>
        <v>1988</v>
      </c>
      <c r="AD90" s="323">
        <f t="shared" si="30"/>
        <v>0.26556016597510401</v>
      </c>
      <c r="AE90" s="323">
        <f t="shared" si="31"/>
        <v>0.50683497178756298</v>
      </c>
      <c r="AF90" s="323">
        <f t="shared" si="32"/>
        <v>3.1406250000000044</v>
      </c>
      <c r="AG90" s="323">
        <f t="shared" si="33"/>
        <v>2.1637554585152836</v>
      </c>
      <c r="AH90" s="323">
        <f t="shared" si="34"/>
        <v>0.55191768007483599</v>
      </c>
      <c r="AI90" s="323">
        <f t="shared" si="35"/>
        <v>0</v>
      </c>
      <c r="AJ90" s="346"/>
      <c r="AK90" s="290">
        <f t="shared" si="27"/>
        <v>253.20000000000007</v>
      </c>
      <c r="AL90" s="535">
        <f t="shared" si="28"/>
        <v>1988</v>
      </c>
      <c r="AM90" s="346"/>
      <c r="AN90" s="407">
        <v>20.100000000000001</v>
      </c>
      <c r="AO90" s="415"/>
      <c r="AP90" s="509">
        <v>9</v>
      </c>
      <c r="AQ90" s="394">
        <v>7.5</v>
      </c>
      <c r="AR90" s="475"/>
      <c r="AS90" s="397">
        <v>10.8</v>
      </c>
      <c r="AT90" s="415"/>
      <c r="AU90" s="497">
        <v>8.6</v>
      </c>
      <c r="AV90" s="277"/>
    </row>
    <row r="91" spans="1:48" x14ac:dyDescent="0.2">
      <c r="A91" s="301">
        <v>1989</v>
      </c>
      <c r="B91" s="386">
        <v>19.2</v>
      </c>
      <c r="C91" s="387">
        <v>871.3</v>
      </c>
      <c r="D91" s="388">
        <v>201</v>
      </c>
      <c r="E91" s="389">
        <v>297.3</v>
      </c>
      <c r="F91" s="410">
        <v>59</v>
      </c>
      <c r="G91" s="390">
        <v>8.6</v>
      </c>
      <c r="H91" s="387">
        <v>31</v>
      </c>
      <c r="I91" s="392">
        <v>19</v>
      </c>
      <c r="J91" s="493">
        <v>34.200000000000003</v>
      </c>
      <c r="K91" s="414">
        <v>12.2</v>
      </c>
      <c r="L91" s="114"/>
      <c r="M91" s="415"/>
      <c r="N91" s="415"/>
      <c r="O91" s="323">
        <f t="shared" si="25"/>
        <v>1989</v>
      </c>
      <c r="P91" s="547">
        <f t="shared" si="26"/>
        <v>0.94791666666666663</v>
      </c>
      <c r="Q91" s="547">
        <f t="shared" si="36"/>
        <v>0.99139217261563184</v>
      </c>
      <c r="R91" s="547">
        <f t="shared" si="37"/>
        <v>1.0109452736318407</v>
      </c>
      <c r="S91" s="547">
        <f t="shared" si="38"/>
        <v>0.97376387487386473</v>
      </c>
      <c r="T91" s="547">
        <f t="shared" si="39"/>
        <v>0.98135593220338979</v>
      </c>
      <c r="U91" s="547">
        <f t="shared" si="40"/>
        <v>0.9651162790697676</v>
      </c>
      <c r="V91" s="547">
        <f t="shared" si="41"/>
        <v>1.032258064516129</v>
      </c>
      <c r="W91" s="547">
        <f t="shared" si="42"/>
        <v>1.0105263157894737</v>
      </c>
      <c r="X91" s="547">
        <f t="shared" si="43"/>
        <v>1.0204678362573099</v>
      </c>
      <c r="Y91" s="547">
        <f t="shared" si="44"/>
        <v>1.0163934426229508</v>
      </c>
      <c r="Z91" s="547">
        <f t="shared" si="45"/>
        <v>1</v>
      </c>
      <c r="AA91" s="415"/>
      <c r="AB91" s="415"/>
      <c r="AC91" s="323">
        <f t="shared" si="29"/>
        <v>1989</v>
      </c>
      <c r="AD91" s="323">
        <f t="shared" si="30"/>
        <v>0.25172890733056735</v>
      </c>
      <c r="AE91" s="323">
        <f t="shared" si="31"/>
        <v>0.50247222383805457</v>
      </c>
      <c r="AF91" s="323">
        <f t="shared" si="32"/>
        <v>3.1750000000000043</v>
      </c>
      <c r="AG91" s="323">
        <f t="shared" si="33"/>
        <v>2.1069868995633185</v>
      </c>
      <c r="AH91" s="323">
        <f t="shared" si="34"/>
        <v>0.54162768942937289</v>
      </c>
      <c r="AI91" s="323">
        <f t="shared" si="35"/>
        <v>0</v>
      </c>
      <c r="AJ91" s="346"/>
      <c r="AK91" s="290">
        <f t="shared" si="27"/>
        <v>255.19999999999993</v>
      </c>
      <c r="AL91" s="535">
        <f t="shared" si="28"/>
        <v>1989</v>
      </c>
      <c r="AM91" s="346"/>
      <c r="AN91" s="407">
        <v>19.3</v>
      </c>
      <c r="AO91" s="415"/>
      <c r="AP91" s="509">
        <v>7.8</v>
      </c>
      <c r="AQ91" s="394">
        <v>7.6</v>
      </c>
      <c r="AR91" s="475"/>
      <c r="AS91" s="397">
        <v>10.8</v>
      </c>
      <c r="AT91" s="415"/>
      <c r="AU91" s="497">
        <v>7.8</v>
      </c>
      <c r="AV91" s="277"/>
    </row>
    <row r="92" spans="1:48" x14ac:dyDescent="0.2">
      <c r="A92" s="301">
        <v>1990</v>
      </c>
      <c r="B92" s="386">
        <v>18.2</v>
      </c>
      <c r="C92" s="387">
        <v>863.8</v>
      </c>
      <c r="D92" s="388">
        <v>203.2</v>
      </c>
      <c r="E92" s="389">
        <v>289.5</v>
      </c>
      <c r="F92" s="410">
        <v>57.9</v>
      </c>
      <c r="G92" s="390">
        <v>8.3000000000000007</v>
      </c>
      <c r="H92" s="387">
        <v>32</v>
      </c>
      <c r="I92" s="392">
        <v>19.2</v>
      </c>
      <c r="J92" s="493">
        <v>34.9</v>
      </c>
      <c r="K92" s="414">
        <v>12.4</v>
      </c>
      <c r="L92" s="114"/>
      <c r="M92" s="415"/>
      <c r="N92" s="415"/>
      <c r="O92" s="323">
        <f t="shared" si="25"/>
        <v>1990</v>
      </c>
      <c r="P92" s="547">
        <f t="shared" si="26"/>
        <v>1</v>
      </c>
      <c r="Q92" s="547">
        <f t="shared" si="36"/>
        <v>0.99594813614262556</v>
      </c>
      <c r="R92" s="547">
        <f t="shared" si="37"/>
        <v>1.0044291338582678</v>
      </c>
      <c r="S92" s="547">
        <f t="shared" si="38"/>
        <v>0.98756476683937811</v>
      </c>
      <c r="T92" s="547">
        <f t="shared" si="39"/>
        <v>0.98272884283246975</v>
      </c>
      <c r="U92" s="547">
        <f t="shared" si="40"/>
        <v>0</v>
      </c>
      <c r="V92" s="547">
        <f t="shared" si="41"/>
        <v>0.96562499999999996</v>
      </c>
      <c r="W92" s="547">
        <f t="shared" si="42"/>
        <v>1.0104166666666667</v>
      </c>
      <c r="X92" s="547">
        <f t="shared" si="43"/>
        <v>0</v>
      </c>
      <c r="Y92" s="547">
        <f t="shared" si="44"/>
        <v>0.98387096774193539</v>
      </c>
      <c r="Z92" s="547">
        <f t="shared" si="45"/>
        <v>1</v>
      </c>
      <c r="AA92" s="415"/>
      <c r="AB92" s="415"/>
      <c r="AC92" s="323">
        <f t="shared" si="29"/>
        <v>1990</v>
      </c>
      <c r="AD92" s="323">
        <f t="shared" si="30"/>
        <v>0.25172890733056735</v>
      </c>
      <c r="AE92" s="323">
        <f t="shared" si="31"/>
        <v>0.50043627479495056</v>
      </c>
      <c r="AF92" s="323">
        <f t="shared" si="32"/>
        <v>3.1890625000000048</v>
      </c>
      <c r="AG92" s="323">
        <f t="shared" si="33"/>
        <v>2.0807860262008728</v>
      </c>
      <c r="AH92" s="323">
        <f t="shared" si="34"/>
        <v>0.53227315247895191</v>
      </c>
      <c r="AI92" s="323">
        <f t="shared" si="35"/>
        <v>0</v>
      </c>
      <c r="AJ92" s="346"/>
      <c r="AK92" s="290">
        <f t="shared" si="27"/>
        <v>254.70000000000005</v>
      </c>
      <c r="AL92" s="535">
        <f t="shared" si="28"/>
        <v>1990</v>
      </c>
      <c r="AM92" s="346"/>
      <c r="AN92" s="407">
        <v>18.8</v>
      </c>
      <c r="AO92" s="415"/>
      <c r="AP92" s="509">
        <v>7.3</v>
      </c>
      <c r="AQ92" s="394">
        <v>7.1</v>
      </c>
      <c r="AR92" s="475"/>
      <c r="AS92" s="397">
        <v>10.4</v>
      </c>
      <c r="AT92" s="415"/>
      <c r="AU92" s="497">
        <v>7.7</v>
      </c>
      <c r="AV92" s="277"/>
    </row>
    <row r="93" spans="1:48" x14ac:dyDescent="0.2">
      <c r="A93" s="472">
        <v>1991</v>
      </c>
      <c r="B93" s="386">
        <v>18.2</v>
      </c>
      <c r="C93" s="387">
        <v>860.3</v>
      </c>
      <c r="D93" s="388">
        <v>204.1</v>
      </c>
      <c r="E93" s="389">
        <v>285.89999999999998</v>
      </c>
      <c r="F93" s="410">
        <v>56.9</v>
      </c>
      <c r="G93" s="371"/>
      <c r="H93" s="387">
        <v>30.9</v>
      </c>
      <c r="I93" s="392">
        <v>19.399999999999999</v>
      </c>
      <c r="J93" s="475"/>
      <c r="K93" s="414">
        <v>12.2</v>
      </c>
      <c r="L93" s="114"/>
      <c r="M93" s="415"/>
      <c r="N93" s="415"/>
      <c r="O93" s="323">
        <f t="shared" si="25"/>
        <v>1991</v>
      </c>
      <c r="P93" s="547">
        <f t="shared" si="26"/>
        <v>0.98901098901098905</v>
      </c>
      <c r="Q93" s="547">
        <f t="shared" si="36"/>
        <v>0.99139834941299554</v>
      </c>
      <c r="R93" s="547">
        <f t="shared" si="37"/>
        <v>1</v>
      </c>
      <c r="S93" s="547">
        <f t="shared" si="38"/>
        <v>0.98426023084994751</v>
      </c>
      <c r="T93" s="547">
        <f t="shared" si="39"/>
        <v>0.99121265377855883</v>
      </c>
      <c r="U93" s="547">
        <f t="shared" si="40"/>
        <v>1</v>
      </c>
      <c r="V93" s="547">
        <f t="shared" si="41"/>
        <v>0.96116504854368934</v>
      </c>
      <c r="W93" s="547">
        <f t="shared" si="42"/>
        <v>1.0103092783505156</v>
      </c>
      <c r="X93" s="547">
        <f t="shared" si="43"/>
        <v>1</v>
      </c>
      <c r="Y93" s="547">
        <f t="shared" si="44"/>
        <v>0.98360655737704927</v>
      </c>
      <c r="Z93" s="547">
        <f t="shared" si="45"/>
        <v>1</v>
      </c>
      <c r="AA93" s="415"/>
      <c r="AB93" s="415"/>
      <c r="AC93" s="323">
        <f t="shared" si="29"/>
        <v>1991</v>
      </c>
      <c r="AD93" s="323">
        <f t="shared" si="30"/>
        <v>0.24896265560166003</v>
      </c>
      <c r="AE93" s="323">
        <f t="shared" si="31"/>
        <v>0.49613169681810226</v>
      </c>
      <c r="AF93" s="323">
        <f t="shared" si="32"/>
        <v>3.1890625000000048</v>
      </c>
      <c r="AG93" s="323">
        <f t="shared" si="33"/>
        <v>2.0480349344978159</v>
      </c>
      <c r="AH93" s="323">
        <f t="shared" si="34"/>
        <v>0.52759588400374136</v>
      </c>
      <c r="AI93" s="323">
        <f t="shared" si="35"/>
        <v>0</v>
      </c>
      <c r="AJ93" s="346"/>
      <c r="AK93" s="290">
        <f t="shared" si="27"/>
        <v>264.3</v>
      </c>
      <c r="AL93" s="535">
        <f t="shared" si="28"/>
        <v>1991</v>
      </c>
      <c r="AM93" s="346"/>
      <c r="AN93" s="407">
        <v>17.3</v>
      </c>
      <c r="AO93" s="275"/>
      <c r="AP93" s="301"/>
      <c r="AQ93" s="301"/>
      <c r="AR93" s="301"/>
      <c r="AS93" s="397">
        <v>35.9</v>
      </c>
      <c r="AT93" s="275"/>
      <c r="AU93" s="301"/>
      <c r="AV93" s="490">
        <v>11.7</v>
      </c>
    </row>
    <row r="94" spans="1:48" x14ac:dyDescent="0.2">
      <c r="A94" s="472">
        <v>1992</v>
      </c>
      <c r="B94" s="386">
        <v>18</v>
      </c>
      <c r="C94" s="369">
        <v>852.9</v>
      </c>
      <c r="D94" s="388">
        <v>204.1</v>
      </c>
      <c r="E94" s="389">
        <v>281.39999999999998</v>
      </c>
      <c r="F94" s="410">
        <v>56.4</v>
      </c>
      <c r="G94" s="371"/>
      <c r="H94" s="387">
        <v>29.7</v>
      </c>
      <c r="I94" s="392">
        <v>19.600000000000001</v>
      </c>
      <c r="J94" s="474"/>
      <c r="K94" s="414">
        <v>12</v>
      </c>
      <c r="L94" s="114"/>
      <c r="M94" s="415"/>
      <c r="N94" s="415"/>
      <c r="O94" s="323">
        <f t="shared" si="25"/>
        <v>1992</v>
      </c>
      <c r="P94" s="547">
        <f t="shared" si="26"/>
        <v>1.0499999999999998</v>
      </c>
      <c r="Q94" s="547">
        <f t="shared" si="36"/>
        <v>1.0317739477078205</v>
      </c>
      <c r="R94" s="547">
        <f t="shared" si="37"/>
        <v>1.0073493385595296</v>
      </c>
      <c r="S94" s="547">
        <f t="shared" si="38"/>
        <v>1.0248756218905473</v>
      </c>
      <c r="T94" s="547">
        <f t="shared" si="39"/>
        <v>1.0319148936170213</v>
      </c>
      <c r="U94" s="547">
        <f t="shared" si="40"/>
        <v>1</v>
      </c>
      <c r="V94" s="547">
        <f t="shared" si="41"/>
        <v>1.0808080808080809</v>
      </c>
      <c r="W94" s="547">
        <f t="shared" si="42"/>
        <v>1.0663265306122447</v>
      </c>
      <c r="X94" s="547">
        <f t="shared" si="43"/>
        <v>1</v>
      </c>
      <c r="Y94" s="547">
        <f t="shared" si="44"/>
        <v>1.0083333333333333</v>
      </c>
      <c r="Z94" s="547">
        <f t="shared" si="45"/>
        <v>1</v>
      </c>
      <c r="AA94" s="415"/>
      <c r="AB94" s="415"/>
      <c r="AC94" s="323">
        <f t="shared" si="29"/>
        <v>1992</v>
      </c>
      <c r="AD94" s="323">
        <f t="shared" si="30"/>
        <v>0.26141078838174298</v>
      </c>
      <c r="AE94" s="323">
        <f t="shared" si="31"/>
        <v>0.5118957594089929</v>
      </c>
      <c r="AF94" s="323">
        <f t="shared" si="32"/>
        <v>3.2125000000000048</v>
      </c>
      <c r="AG94" s="323">
        <f t="shared" si="33"/>
        <v>2.0989810771470152</v>
      </c>
      <c r="AH94" s="323">
        <f t="shared" si="34"/>
        <v>0.544434050514499</v>
      </c>
      <c r="AI94" s="323">
        <f t="shared" si="35"/>
        <v>0</v>
      </c>
      <c r="AJ94" s="346"/>
      <c r="AK94" s="290">
        <f t="shared" si="27"/>
        <v>263.29999999999995</v>
      </c>
      <c r="AL94" s="535">
        <f t="shared" si="28"/>
        <v>1992</v>
      </c>
      <c r="AM94" s="346"/>
      <c r="AN94" s="407">
        <v>16.100000000000001</v>
      </c>
      <c r="AO94" s="275"/>
      <c r="AP94" s="301"/>
      <c r="AQ94" s="301"/>
      <c r="AR94" s="301"/>
      <c r="AS94" s="397">
        <v>36</v>
      </c>
      <c r="AT94" s="275"/>
      <c r="AU94" s="301"/>
      <c r="AV94" s="490">
        <v>13.2</v>
      </c>
    </row>
    <row r="95" spans="1:48" x14ac:dyDescent="0.2">
      <c r="A95" s="301">
        <v>1993</v>
      </c>
      <c r="B95" s="386">
        <v>18.899999999999999</v>
      </c>
      <c r="C95" s="378">
        <v>880</v>
      </c>
      <c r="D95" s="388">
        <v>205.6</v>
      </c>
      <c r="E95" s="389">
        <v>288.39999999999998</v>
      </c>
      <c r="F95" s="410">
        <v>58.2</v>
      </c>
      <c r="G95" s="371"/>
      <c r="H95" s="387">
        <v>32.1</v>
      </c>
      <c r="I95" s="392">
        <v>20.9</v>
      </c>
      <c r="J95" s="474"/>
      <c r="K95" s="414">
        <v>12.1</v>
      </c>
      <c r="L95" s="114"/>
      <c r="M95" s="415"/>
      <c r="N95" s="415"/>
      <c r="O95" s="323">
        <f t="shared" si="25"/>
        <v>1993</v>
      </c>
      <c r="P95" s="547">
        <f t="shared" si="26"/>
        <v>0.99470899470899488</v>
      </c>
      <c r="Q95" s="547">
        <f t="shared" si="36"/>
        <v>0.99477272727272725</v>
      </c>
      <c r="R95" s="547">
        <f t="shared" si="37"/>
        <v>0.99805447470817121</v>
      </c>
      <c r="S95" s="547">
        <f t="shared" si="38"/>
        <v>0.97538141470180317</v>
      </c>
      <c r="T95" s="547">
        <f t="shared" si="39"/>
        <v>1.0120274914089347</v>
      </c>
      <c r="U95" s="547">
        <f t="shared" si="40"/>
        <v>1</v>
      </c>
      <c r="V95" s="547">
        <f t="shared" si="41"/>
        <v>0.97507788161993769</v>
      </c>
      <c r="W95" s="547">
        <f t="shared" si="42"/>
        <v>1.0430622009569379</v>
      </c>
      <c r="X95" s="547">
        <f t="shared" si="43"/>
        <v>1</v>
      </c>
      <c r="Y95" s="547">
        <f t="shared" si="44"/>
        <v>0.99173553719008267</v>
      </c>
      <c r="Z95" s="547">
        <f t="shared" si="45"/>
        <v>1</v>
      </c>
      <c r="AA95" s="415"/>
      <c r="AB95" s="415"/>
      <c r="AC95" s="323">
        <f t="shared" si="29"/>
        <v>1993</v>
      </c>
      <c r="AD95" s="323">
        <f t="shared" si="30"/>
        <v>0.26002766251728937</v>
      </c>
      <c r="AE95" s="323">
        <f t="shared" si="31"/>
        <v>0.50921994066662768</v>
      </c>
      <c r="AF95" s="323">
        <f t="shared" si="32"/>
        <v>3.2062500000000047</v>
      </c>
      <c r="AG95" s="323">
        <f t="shared" si="33"/>
        <v>2.0473071324599705</v>
      </c>
      <c r="AH95" s="323">
        <f t="shared" si="34"/>
        <v>0.55098222637979366</v>
      </c>
      <c r="AI95" s="323">
        <f t="shared" si="35"/>
        <v>0</v>
      </c>
      <c r="AJ95" s="346"/>
      <c r="AK95" s="290">
        <f t="shared" si="27"/>
        <v>276.79999999999995</v>
      </c>
      <c r="AL95" s="535">
        <f t="shared" si="28"/>
        <v>1993</v>
      </c>
      <c r="AM95" s="346"/>
      <c r="AN95" s="407">
        <v>16.3</v>
      </c>
      <c r="AO95" s="301"/>
      <c r="AP95" s="301"/>
      <c r="AQ95" s="301"/>
      <c r="AR95" s="301"/>
      <c r="AS95" s="397">
        <v>39.200000000000003</v>
      </c>
      <c r="AT95" s="275"/>
      <c r="AU95" s="301"/>
      <c r="AV95" s="490">
        <v>14.5</v>
      </c>
    </row>
    <row r="96" spans="1:48" x14ac:dyDescent="0.2">
      <c r="A96" s="301">
        <v>1994</v>
      </c>
      <c r="B96" s="386">
        <v>18.8</v>
      </c>
      <c r="C96" s="378">
        <v>875.4</v>
      </c>
      <c r="D96" s="388">
        <v>205.2</v>
      </c>
      <c r="E96" s="389">
        <v>281.3</v>
      </c>
      <c r="F96" s="410">
        <v>58.9</v>
      </c>
      <c r="G96" s="371"/>
      <c r="H96" s="387">
        <v>31.3</v>
      </c>
      <c r="I96" s="392">
        <v>21.8</v>
      </c>
      <c r="J96" s="493">
        <v>39</v>
      </c>
      <c r="K96" s="414">
        <v>12</v>
      </c>
      <c r="L96" s="114"/>
      <c r="M96" s="415"/>
      <c r="N96" s="415"/>
      <c r="O96" s="323">
        <f t="shared" si="25"/>
        <v>1994</v>
      </c>
      <c r="P96" s="547">
        <f t="shared" si="26"/>
        <v>1.0106382978723405</v>
      </c>
      <c r="Q96" s="547">
        <f t="shared" si="36"/>
        <v>1.0052547406899703</v>
      </c>
      <c r="R96" s="547">
        <f t="shared" si="37"/>
        <v>0.9985380116959065</v>
      </c>
      <c r="S96" s="547">
        <f t="shared" si="38"/>
        <v>0.99786704585851393</v>
      </c>
      <c r="T96" s="547">
        <f t="shared" si="39"/>
        <v>1.0203735144312394</v>
      </c>
      <c r="U96" s="547">
        <f t="shared" si="40"/>
        <v>1</v>
      </c>
      <c r="V96" s="547">
        <f t="shared" si="41"/>
        <v>1.0095846645367412</v>
      </c>
      <c r="W96" s="547">
        <f t="shared" si="42"/>
        <v>1.036697247706422</v>
      </c>
      <c r="X96" s="547">
        <f t="shared" si="43"/>
        <v>1.0051282051282051</v>
      </c>
      <c r="Y96" s="547">
        <f t="shared" si="44"/>
        <v>0.9916666666666667</v>
      </c>
      <c r="Z96" s="547">
        <f t="shared" si="45"/>
        <v>1</v>
      </c>
      <c r="AA96" s="415"/>
      <c r="AB96" s="415"/>
      <c r="AC96" s="323">
        <f t="shared" si="29"/>
        <v>1994</v>
      </c>
      <c r="AD96" s="323">
        <f t="shared" si="30"/>
        <v>0.26279391424619675</v>
      </c>
      <c r="AE96" s="323">
        <f t="shared" si="31"/>
        <v>0.5118957594089929</v>
      </c>
      <c r="AF96" s="323">
        <f t="shared" si="32"/>
        <v>3.201562500000005</v>
      </c>
      <c r="AG96" s="323">
        <f t="shared" si="33"/>
        <v>2.042940320232896</v>
      </c>
      <c r="AH96" s="323">
        <f t="shared" si="34"/>
        <v>0.56220767072029876</v>
      </c>
      <c r="AI96" s="323">
        <f t="shared" si="35"/>
        <v>0</v>
      </c>
      <c r="AJ96" s="346"/>
      <c r="AK96" s="290">
        <f t="shared" si="27"/>
        <v>279.90000000000003</v>
      </c>
      <c r="AL96" s="535">
        <f t="shared" si="28"/>
        <v>1994</v>
      </c>
      <c r="AM96" s="346"/>
      <c r="AN96" s="407">
        <v>16.3</v>
      </c>
      <c r="AO96" s="301"/>
      <c r="AP96" s="301"/>
      <c r="AQ96" s="301"/>
      <c r="AR96" s="301"/>
      <c r="AS96" s="397">
        <v>9.8000000000000007</v>
      </c>
      <c r="AT96" s="275"/>
      <c r="AU96" s="301"/>
      <c r="AV96" s="490">
        <v>16.2</v>
      </c>
    </row>
    <row r="97" spans="1:48" x14ac:dyDescent="0.2">
      <c r="A97" s="301">
        <v>1995</v>
      </c>
      <c r="B97" s="386">
        <v>19</v>
      </c>
      <c r="C97" s="378">
        <v>880</v>
      </c>
      <c r="D97" s="388">
        <v>204.9</v>
      </c>
      <c r="E97" s="389">
        <v>280.7</v>
      </c>
      <c r="F97" s="410">
        <v>60.1</v>
      </c>
      <c r="G97" s="371"/>
      <c r="H97" s="387">
        <v>31.6</v>
      </c>
      <c r="I97" s="392">
        <v>22.6</v>
      </c>
      <c r="J97" s="493">
        <v>39.200000000000003</v>
      </c>
      <c r="K97" s="414">
        <v>11.9</v>
      </c>
      <c r="L97" s="114"/>
      <c r="M97" s="415"/>
      <c r="N97" s="415"/>
      <c r="O97" s="323">
        <f t="shared" si="25"/>
        <v>1995</v>
      </c>
      <c r="P97" s="547">
        <f t="shared" si="26"/>
        <v>1.0157894736842106</v>
      </c>
      <c r="Q97" s="547">
        <f t="shared" si="36"/>
        <v>0.99147727272727271</v>
      </c>
      <c r="R97" s="547">
        <f t="shared" si="37"/>
        <v>0.9926793557833089</v>
      </c>
      <c r="S97" s="547">
        <f t="shared" si="38"/>
        <v>0.98468115425721403</v>
      </c>
      <c r="T97" s="547">
        <f t="shared" si="39"/>
        <v>1.0033277870216306</v>
      </c>
      <c r="U97" s="547">
        <f t="shared" si="40"/>
        <v>1</v>
      </c>
      <c r="V97" s="547">
        <f t="shared" si="41"/>
        <v>1</v>
      </c>
      <c r="W97" s="547">
        <f t="shared" si="42"/>
        <v>1.0309734513274336</v>
      </c>
      <c r="X97" s="547">
        <f t="shared" si="43"/>
        <v>1.0204081632653061</v>
      </c>
      <c r="Y97" s="547">
        <f t="shared" si="44"/>
        <v>0.97478991596638653</v>
      </c>
      <c r="Z97" s="547">
        <f t="shared" si="45"/>
        <v>1</v>
      </c>
      <c r="AA97" s="415"/>
      <c r="AB97" s="415"/>
      <c r="AC97" s="323">
        <f t="shared" si="29"/>
        <v>1995</v>
      </c>
      <c r="AD97" s="323">
        <f t="shared" si="30"/>
        <v>0.26694329183955778</v>
      </c>
      <c r="AE97" s="323">
        <f t="shared" si="31"/>
        <v>0.50753301145948437</v>
      </c>
      <c r="AF97" s="323">
        <f t="shared" si="32"/>
        <v>3.178125000000005</v>
      </c>
      <c r="AG97" s="323">
        <f t="shared" si="33"/>
        <v>2.0116448326055303</v>
      </c>
      <c r="AH97" s="323">
        <f t="shared" si="34"/>
        <v>0.56407857811038298</v>
      </c>
      <c r="AI97" s="323">
        <f t="shared" si="35"/>
        <v>0</v>
      </c>
      <c r="AJ97" s="346"/>
      <c r="AK97" s="290">
        <f t="shared" si="27"/>
        <v>283.69999999999993</v>
      </c>
      <c r="AL97" s="535">
        <f t="shared" si="28"/>
        <v>1995</v>
      </c>
      <c r="AM97" s="346"/>
      <c r="AN97" s="407">
        <v>16.5</v>
      </c>
      <c r="AO97" s="301"/>
      <c r="AP97" s="301"/>
      <c r="AQ97" s="301"/>
      <c r="AR97" s="301"/>
      <c r="AS97" s="397">
        <v>9.6</v>
      </c>
      <c r="AT97" s="275"/>
      <c r="AU97" s="301"/>
      <c r="AV97" s="490">
        <v>16.399999999999999</v>
      </c>
    </row>
    <row r="98" spans="1:48" x14ac:dyDescent="0.2">
      <c r="A98" s="301">
        <v>1996</v>
      </c>
      <c r="B98" s="386">
        <v>19.3</v>
      </c>
      <c r="C98" s="378">
        <v>872.5</v>
      </c>
      <c r="D98" s="388">
        <v>203.4</v>
      </c>
      <c r="E98" s="389">
        <v>276.39999999999998</v>
      </c>
      <c r="F98" s="410">
        <v>60.3</v>
      </c>
      <c r="G98" s="371"/>
      <c r="H98" s="387">
        <v>31.6</v>
      </c>
      <c r="I98" s="392">
        <v>23.3</v>
      </c>
      <c r="J98" s="493">
        <v>40</v>
      </c>
      <c r="K98" s="414">
        <v>11.6</v>
      </c>
      <c r="L98" s="114"/>
      <c r="M98" s="415"/>
      <c r="N98" s="415"/>
      <c r="O98" s="323">
        <f t="shared" si="25"/>
        <v>1996</v>
      </c>
      <c r="P98" s="547">
        <f t="shared" si="26"/>
        <v>1.0103626943005182</v>
      </c>
      <c r="Q98" s="547">
        <f t="shared" si="36"/>
        <v>0.9910601719197708</v>
      </c>
      <c r="R98" s="547">
        <f t="shared" si="37"/>
        <v>0.99115044247787609</v>
      </c>
      <c r="S98" s="547">
        <f t="shared" si="38"/>
        <v>0.98263386396526786</v>
      </c>
      <c r="T98" s="547">
        <f t="shared" si="39"/>
        <v>0.99004975124378114</v>
      </c>
      <c r="U98" s="547">
        <f t="shared" si="40"/>
        <v>1</v>
      </c>
      <c r="V98" s="547">
        <f t="shared" si="41"/>
        <v>1.0221518987341771</v>
      </c>
      <c r="W98" s="547">
        <f t="shared" si="42"/>
        <v>1.0042918454935621</v>
      </c>
      <c r="X98" s="547">
        <f t="shared" si="43"/>
        <v>1.0175000000000001</v>
      </c>
      <c r="Y98" s="547">
        <f t="shared" si="44"/>
        <v>0.98275862068965525</v>
      </c>
      <c r="Z98" s="547">
        <f t="shared" si="45"/>
        <v>1</v>
      </c>
      <c r="AA98" s="415"/>
      <c r="AB98" s="415"/>
      <c r="AC98" s="323">
        <f t="shared" si="29"/>
        <v>1996</v>
      </c>
      <c r="AD98" s="323">
        <f t="shared" si="30"/>
        <v>0.2697095435684651</v>
      </c>
      <c r="AE98" s="323">
        <f t="shared" si="31"/>
        <v>0.50299575359199555</v>
      </c>
      <c r="AF98" s="323">
        <f t="shared" si="32"/>
        <v>3.1500000000000048</v>
      </c>
      <c r="AG98" s="323">
        <f t="shared" si="33"/>
        <v>1.9767103347889368</v>
      </c>
      <c r="AH98" s="323">
        <f t="shared" si="34"/>
        <v>0.55846585594013043</v>
      </c>
      <c r="AI98" s="323">
        <f t="shared" si="35"/>
        <v>0</v>
      </c>
      <c r="AJ98" s="346"/>
      <c r="AK98" s="290">
        <f t="shared" si="27"/>
        <v>281.50000000000006</v>
      </c>
      <c r="AL98" s="535">
        <f t="shared" si="28"/>
        <v>1996</v>
      </c>
      <c r="AM98" s="441"/>
      <c r="AN98" s="407">
        <v>16.5</v>
      </c>
      <c r="AO98" s="301"/>
      <c r="AP98" s="301"/>
      <c r="AQ98" s="301"/>
      <c r="AR98" s="301"/>
      <c r="AS98" s="397">
        <v>9.4</v>
      </c>
      <c r="AT98" s="275"/>
      <c r="AU98" s="301"/>
      <c r="AV98" s="490">
        <v>11.7</v>
      </c>
    </row>
    <row r="99" spans="1:48" x14ac:dyDescent="0.2">
      <c r="A99" s="301">
        <v>1997</v>
      </c>
      <c r="B99" s="386">
        <v>19.5</v>
      </c>
      <c r="C99" s="378">
        <v>864.7</v>
      </c>
      <c r="D99" s="388">
        <v>201.6</v>
      </c>
      <c r="E99" s="389">
        <v>271.60000000000002</v>
      </c>
      <c r="F99" s="410">
        <v>59.7</v>
      </c>
      <c r="G99" s="390">
        <v>9.5</v>
      </c>
      <c r="H99" s="387">
        <v>32.299999999999997</v>
      </c>
      <c r="I99" s="392">
        <v>23.4</v>
      </c>
      <c r="J99" s="493">
        <v>40.700000000000003</v>
      </c>
      <c r="K99" s="414">
        <v>11.4</v>
      </c>
      <c r="L99" s="114"/>
      <c r="M99" s="415"/>
      <c r="N99" s="415"/>
      <c r="O99" s="323">
        <f t="shared" si="25"/>
        <v>1997</v>
      </c>
      <c r="P99" s="547">
        <f t="shared" si="26"/>
        <v>1.0307692307692309</v>
      </c>
      <c r="Q99" s="547">
        <f t="shared" si="36"/>
        <v>1</v>
      </c>
      <c r="R99" s="547">
        <f t="shared" si="37"/>
        <v>0.99355158730158744</v>
      </c>
      <c r="S99" s="547">
        <f t="shared" si="38"/>
        <v>0.9874815905743739</v>
      </c>
      <c r="T99" s="547">
        <f t="shared" si="39"/>
        <v>0.98157453936348404</v>
      </c>
      <c r="U99" s="547">
        <f t="shared" si="40"/>
        <v>1.0210526315789472</v>
      </c>
      <c r="V99" s="547">
        <f t="shared" si="41"/>
        <v>1.0526315789473686</v>
      </c>
      <c r="W99" s="547">
        <f t="shared" si="42"/>
        <v>1.0256410256410258</v>
      </c>
      <c r="X99" s="547">
        <f t="shared" si="43"/>
        <v>1.0245700245700247</v>
      </c>
      <c r="Y99" s="547">
        <f t="shared" si="44"/>
        <v>0.99122807017543868</v>
      </c>
      <c r="Z99" s="547">
        <f t="shared" si="45"/>
        <v>1</v>
      </c>
      <c r="AA99" s="415"/>
      <c r="AB99" s="415"/>
      <c r="AC99" s="323">
        <f t="shared" si="29"/>
        <v>1997</v>
      </c>
      <c r="AD99" s="323">
        <f t="shared" si="30"/>
        <v>0.27800829875518712</v>
      </c>
      <c r="AE99" s="323">
        <f t="shared" si="31"/>
        <v>0.50299575359199555</v>
      </c>
      <c r="AF99" s="323">
        <f t="shared" si="32"/>
        <v>3.1296875000000051</v>
      </c>
      <c r="AG99" s="323">
        <f t="shared" si="33"/>
        <v>1.9519650655021825</v>
      </c>
      <c r="AH99" s="323">
        <f t="shared" si="34"/>
        <v>0.54817586529466733</v>
      </c>
      <c r="AI99" s="323">
        <f t="shared" si="35"/>
        <v>0</v>
      </c>
      <c r="AJ99" s="441"/>
      <c r="AK99" s="290">
        <f t="shared" si="27"/>
        <v>270.5</v>
      </c>
      <c r="AL99" s="535">
        <f t="shared" si="28"/>
        <v>1997</v>
      </c>
      <c r="AM99" s="346"/>
      <c r="AN99" s="407">
        <v>16.2</v>
      </c>
      <c r="AO99" s="301"/>
      <c r="AP99" s="301"/>
      <c r="AQ99" s="301"/>
      <c r="AR99" s="301"/>
      <c r="AS99" s="397">
        <v>9.4</v>
      </c>
      <c r="AT99" s="275"/>
      <c r="AU99" s="301"/>
      <c r="AV99" s="474"/>
    </row>
    <row r="100" spans="1:48" x14ac:dyDescent="0.2">
      <c r="A100" s="472">
        <v>1998</v>
      </c>
      <c r="B100" s="386">
        <v>20.100000000000001</v>
      </c>
      <c r="C100" s="387">
        <v>864.7</v>
      </c>
      <c r="D100" s="388">
        <v>200.3</v>
      </c>
      <c r="E100" s="488">
        <v>268.2</v>
      </c>
      <c r="F100" s="410">
        <v>58.6</v>
      </c>
      <c r="G100" s="390">
        <v>9.6999999999999993</v>
      </c>
      <c r="H100" s="387">
        <v>34</v>
      </c>
      <c r="I100" s="392">
        <v>24</v>
      </c>
      <c r="J100" s="493">
        <v>41.7</v>
      </c>
      <c r="K100" s="414">
        <v>11.3</v>
      </c>
      <c r="L100" s="114"/>
      <c r="M100" s="415"/>
      <c r="N100" s="415"/>
      <c r="O100" s="323">
        <f t="shared" si="25"/>
        <v>1998</v>
      </c>
      <c r="P100" s="547">
        <f t="shared" si="26"/>
        <v>1.7562189054726365</v>
      </c>
      <c r="Q100" s="547">
        <f t="shared" si="36"/>
        <v>1.0126055279287614</v>
      </c>
      <c r="R100" s="547">
        <f t="shared" si="37"/>
        <v>1.0024962556165751</v>
      </c>
      <c r="S100" s="547">
        <f t="shared" si="38"/>
        <v>0.99366144668158096</v>
      </c>
      <c r="T100" s="547">
        <f t="shared" si="39"/>
        <v>1.0511945392491469</v>
      </c>
      <c r="U100" s="547">
        <f t="shared" si="40"/>
        <v>1.3402061855670104</v>
      </c>
      <c r="V100" s="547">
        <f t="shared" si="41"/>
        <v>0.69117647058823528</v>
      </c>
      <c r="W100" s="547">
        <f t="shared" si="42"/>
        <v>1.0416666666666667</v>
      </c>
      <c r="X100" s="547">
        <f t="shared" si="43"/>
        <v>1.0887290167865706</v>
      </c>
      <c r="Y100" s="547">
        <f t="shared" si="44"/>
        <v>0.92920353982300874</v>
      </c>
      <c r="Z100" s="547">
        <f t="shared" si="45"/>
        <v>1</v>
      </c>
      <c r="AA100" s="415"/>
      <c r="AB100" s="415"/>
      <c r="AC100" s="323">
        <f t="shared" si="29"/>
        <v>1998</v>
      </c>
      <c r="AD100" s="323">
        <f t="shared" si="30"/>
        <v>0.48824343015214444</v>
      </c>
      <c r="AE100" s="323">
        <f t="shared" si="31"/>
        <v>0.5093362806119478</v>
      </c>
      <c r="AF100" s="323">
        <f t="shared" si="32"/>
        <v>3.1375000000000051</v>
      </c>
      <c r="AG100" s="323">
        <f t="shared" si="33"/>
        <v>1.9395924308588057</v>
      </c>
      <c r="AH100" s="323">
        <f t="shared" si="34"/>
        <v>0.57623947614593019</v>
      </c>
      <c r="AI100" s="323">
        <f t="shared" si="35"/>
        <v>0</v>
      </c>
      <c r="AJ100" s="441"/>
      <c r="AK100" s="290">
        <f t="shared" si="27"/>
        <v>273.79999999999995</v>
      </c>
      <c r="AL100" s="535">
        <f t="shared" si="28"/>
        <v>1998</v>
      </c>
      <c r="AM100" s="346"/>
      <c r="AN100" s="407">
        <v>16.100000000000001</v>
      </c>
      <c r="AO100" s="301"/>
      <c r="AP100" s="301"/>
      <c r="AQ100" s="301"/>
      <c r="AR100" s="301"/>
      <c r="AS100" s="397">
        <v>9.3000000000000007</v>
      </c>
      <c r="AT100" s="301"/>
      <c r="AU100" s="301"/>
      <c r="AV100" s="474"/>
    </row>
    <row r="101" spans="1:48" ht="14.25" x14ac:dyDescent="0.2">
      <c r="A101">
        <v>1999</v>
      </c>
      <c r="B101">
        <v>35.299999999999997</v>
      </c>
      <c r="C101">
        <v>875.6</v>
      </c>
      <c r="D101">
        <v>200.8</v>
      </c>
      <c r="E101">
        <v>266.5</v>
      </c>
      <c r="F101">
        <v>61.6</v>
      </c>
      <c r="G101">
        <v>13</v>
      </c>
      <c r="H101">
        <v>23.5</v>
      </c>
      <c r="I101">
        <v>25</v>
      </c>
      <c r="J101">
        <v>45.4</v>
      </c>
      <c r="K101">
        <v>10.5</v>
      </c>
      <c r="L101">
        <v>16.5</v>
      </c>
      <c r="M101" s="415"/>
      <c r="N101" s="415"/>
      <c r="O101" s="323">
        <f t="shared" si="25"/>
        <v>1999</v>
      </c>
      <c r="P101" s="547">
        <f t="shared" si="26"/>
        <v>0.98866855524079322</v>
      </c>
      <c r="Q101" s="547">
        <f t="shared" si="36"/>
        <v>0.99246231155778897</v>
      </c>
      <c r="R101" s="547">
        <f t="shared" si="37"/>
        <v>0.99402390438247001</v>
      </c>
      <c r="S101" s="547">
        <f t="shared" si="38"/>
        <v>0.96660412757973746</v>
      </c>
      <c r="T101" s="547">
        <f t="shared" si="39"/>
        <v>0.98863636363636354</v>
      </c>
      <c r="U101" s="547">
        <f t="shared" si="40"/>
        <v>1.0384615384615385</v>
      </c>
      <c r="V101" s="547">
        <f t="shared" si="41"/>
        <v>1.0085106382978724</v>
      </c>
      <c r="W101" s="547">
        <f t="shared" si="42"/>
        <v>1.004</v>
      </c>
      <c r="X101" s="547">
        <f t="shared" si="43"/>
        <v>0.97356828193832612</v>
      </c>
      <c r="Y101" s="547">
        <f t="shared" si="44"/>
        <v>0.99047619047619051</v>
      </c>
      <c r="Z101" s="547">
        <f t="shared" si="45"/>
        <v>1.0969696969696972</v>
      </c>
      <c r="AA101" s="415"/>
      <c r="AB101" s="415"/>
      <c r="AC101" s="323">
        <f t="shared" si="29"/>
        <v>1999</v>
      </c>
      <c r="AD101" s="323">
        <f t="shared" si="30"/>
        <v>0.4827109266943298</v>
      </c>
      <c r="AE101" s="323">
        <f t="shared" si="31"/>
        <v>0.50549706241638037</v>
      </c>
      <c r="AF101" s="323">
        <f t="shared" si="32"/>
        <v>3.1187500000000048</v>
      </c>
      <c r="AG101" s="323">
        <f t="shared" si="33"/>
        <v>1.8748180494905382</v>
      </c>
      <c r="AH101" s="323">
        <f t="shared" si="34"/>
        <v>0.56969130028063542</v>
      </c>
      <c r="AI101" s="323">
        <f t="shared" si="35"/>
        <v>0</v>
      </c>
      <c r="AJ101" s="441"/>
      <c r="AK101" s="517"/>
      <c r="AL101" s="537"/>
      <c r="AM101" s="346"/>
      <c r="AN101" s="407"/>
      <c r="AO101" s="301"/>
      <c r="AP101" s="301"/>
      <c r="AQ101" s="301"/>
      <c r="AR101" s="301"/>
      <c r="AS101" s="397"/>
      <c r="AT101" s="301"/>
      <c r="AU101" s="301"/>
      <c r="AV101" s="474"/>
    </row>
    <row r="102" spans="1:48" ht="14.25" x14ac:dyDescent="0.2">
      <c r="A102">
        <f>A101+1</f>
        <v>2000</v>
      </c>
      <c r="B102">
        <v>34.9</v>
      </c>
      <c r="C102">
        <v>869</v>
      </c>
      <c r="D102">
        <v>199.6</v>
      </c>
      <c r="E102">
        <v>257.60000000000002</v>
      </c>
      <c r="F102">
        <v>60.9</v>
      </c>
      <c r="G102">
        <v>13.5</v>
      </c>
      <c r="H102">
        <v>23.7</v>
      </c>
      <c r="I102">
        <v>25.1</v>
      </c>
      <c r="J102">
        <v>44.2</v>
      </c>
      <c r="K102">
        <v>10.4</v>
      </c>
      <c r="L102">
        <v>18.100000000000001</v>
      </c>
      <c r="M102" s="415"/>
      <c r="N102" s="415"/>
      <c r="O102" s="323">
        <f t="shared" si="25"/>
        <v>2000</v>
      </c>
      <c r="P102" s="547">
        <f t="shared" si="26"/>
        <v>1.022922636103152</v>
      </c>
      <c r="Q102" s="547">
        <f t="shared" si="36"/>
        <v>0.98826237054085153</v>
      </c>
      <c r="R102" s="547">
        <f t="shared" si="37"/>
        <v>0.98446893787575152</v>
      </c>
      <c r="S102" s="547">
        <f t="shared" si="38"/>
        <v>0.96855590062111796</v>
      </c>
      <c r="T102" s="547">
        <f t="shared" si="39"/>
        <v>0.95894909688013141</v>
      </c>
      <c r="U102" s="547">
        <f t="shared" si="40"/>
        <v>1.0444444444444445</v>
      </c>
      <c r="V102" s="547">
        <f t="shared" si="41"/>
        <v>0.93670886075949367</v>
      </c>
      <c r="W102" s="547">
        <f t="shared" si="42"/>
        <v>1.0119521912350598</v>
      </c>
      <c r="X102" s="547">
        <f t="shared" si="43"/>
        <v>0.99321266968325783</v>
      </c>
      <c r="Y102" s="547">
        <f t="shared" si="44"/>
        <v>1.0288461538461537</v>
      </c>
      <c r="Z102" s="547">
        <f t="shared" si="45"/>
        <v>1.0662983425414365</v>
      </c>
      <c r="AA102" s="415"/>
      <c r="AB102" s="415"/>
      <c r="AC102" s="323">
        <f t="shared" si="29"/>
        <v>2000</v>
      </c>
      <c r="AD102" s="323">
        <f t="shared" si="30"/>
        <v>0.49377593360995919</v>
      </c>
      <c r="AE102" s="323">
        <f t="shared" si="31"/>
        <v>0.49956372520504888</v>
      </c>
      <c r="AF102" s="323">
        <f t="shared" si="32"/>
        <v>3.0703125000000049</v>
      </c>
      <c r="AG102" s="323">
        <f t="shared" si="33"/>
        <v>1.8158660844250358</v>
      </c>
      <c r="AH102" s="323">
        <f t="shared" si="34"/>
        <v>0.54630495790458311</v>
      </c>
      <c r="AI102" s="323">
        <f t="shared" si="35"/>
        <v>0</v>
      </c>
      <c r="AJ102" s="441"/>
      <c r="AK102" s="517"/>
      <c r="AL102" s="537"/>
      <c r="AM102" s="346"/>
      <c r="AN102" s="407"/>
      <c r="AO102" s="301"/>
      <c r="AP102" s="301"/>
      <c r="AQ102" s="301"/>
      <c r="AR102" s="301"/>
      <c r="AS102" s="397"/>
      <c r="AT102" s="301"/>
      <c r="AU102" s="301"/>
      <c r="AV102" s="474"/>
    </row>
    <row r="103" spans="1:48" ht="14.25" x14ac:dyDescent="0.2">
      <c r="A103">
        <f t="shared" ref="A103:A118" si="46">A102+1</f>
        <v>2001</v>
      </c>
      <c r="B103">
        <v>35.700000000000003</v>
      </c>
      <c r="C103">
        <v>858.8</v>
      </c>
      <c r="D103">
        <v>196.5</v>
      </c>
      <c r="E103">
        <v>249.5</v>
      </c>
      <c r="F103">
        <v>58.4</v>
      </c>
      <c r="G103">
        <v>14.1</v>
      </c>
      <c r="H103">
        <v>22.2</v>
      </c>
      <c r="I103">
        <v>25.4</v>
      </c>
      <c r="J103">
        <v>43.9</v>
      </c>
      <c r="K103">
        <v>10.7</v>
      </c>
      <c r="L103">
        <v>19.3</v>
      </c>
      <c r="M103" s="415"/>
      <c r="N103" s="415"/>
      <c r="O103" s="323">
        <f t="shared" si="25"/>
        <v>2001</v>
      </c>
      <c r="P103" s="547">
        <f t="shared" si="26"/>
        <v>1.0392156862745097</v>
      </c>
      <c r="Q103" s="547">
        <f t="shared" si="36"/>
        <v>0.9966231951560317</v>
      </c>
      <c r="R103" s="547">
        <f t="shared" si="37"/>
        <v>0.98880407124681935</v>
      </c>
      <c r="S103" s="547">
        <f t="shared" si="38"/>
        <v>0.98036072144288577</v>
      </c>
      <c r="T103" s="547">
        <f t="shared" si="39"/>
        <v>0.97945205479452058</v>
      </c>
      <c r="U103" s="547">
        <f t="shared" si="40"/>
        <v>1.021276595744681</v>
      </c>
      <c r="V103" s="547">
        <f t="shared" si="41"/>
        <v>1.045045045045045</v>
      </c>
      <c r="W103" s="547">
        <f t="shared" si="42"/>
        <v>1.0078740157480317</v>
      </c>
      <c r="X103" s="547">
        <f t="shared" si="43"/>
        <v>1</v>
      </c>
      <c r="Y103" s="547">
        <f t="shared" si="44"/>
        <v>1.0280373831775702</v>
      </c>
      <c r="Z103" s="547">
        <f t="shared" si="45"/>
        <v>1.0777202072538861</v>
      </c>
      <c r="AA103" s="415"/>
      <c r="AB103" s="415"/>
      <c r="AC103" s="323">
        <f t="shared" si="29"/>
        <v>2001</v>
      </c>
      <c r="AD103" s="323">
        <f t="shared" si="30"/>
        <v>0.51313969571231044</v>
      </c>
      <c r="AE103" s="323">
        <f t="shared" si="31"/>
        <v>0.49787679599790563</v>
      </c>
      <c r="AF103" s="323">
        <f t="shared" si="32"/>
        <v>3.0359375000000051</v>
      </c>
      <c r="AG103" s="323">
        <f t="shared" si="33"/>
        <v>1.7802037845705962</v>
      </c>
      <c r="AH103" s="323">
        <f t="shared" si="34"/>
        <v>0.53507951356407801</v>
      </c>
      <c r="AI103" s="323">
        <f t="shared" si="35"/>
        <v>0</v>
      </c>
      <c r="AJ103" s="441"/>
      <c r="AK103" s="517"/>
      <c r="AL103" s="537"/>
      <c r="AM103" s="346"/>
      <c r="AN103" s="407"/>
      <c r="AO103" s="301"/>
      <c r="AP103" s="301"/>
      <c r="AQ103" s="301"/>
      <c r="AR103" s="301"/>
      <c r="AS103" s="397"/>
      <c r="AT103" s="301"/>
      <c r="AU103" s="301"/>
      <c r="AV103" s="474"/>
    </row>
    <row r="104" spans="1:48" ht="14.25" x14ac:dyDescent="0.2">
      <c r="A104">
        <f t="shared" si="46"/>
        <v>2002</v>
      </c>
      <c r="B104">
        <v>37.1</v>
      </c>
      <c r="C104">
        <v>855.9</v>
      </c>
      <c r="D104">
        <v>194.3</v>
      </c>
      <c r="E104">
        <v>244.6</v>
      </c>
      <c r="F104">
        <v>57.2</v>
      </c>
      <c r="G104">
        <v>14.4</v>
      </c>
      <c r="H104">
        <v>23.2</v>
      </c>
      <c r="I104">
        <v>25.6</v>
      </c>
      <c r="J104">
        <v>43.9</v>
      </c>
      <c r="K104">
        <v>11</v>
      </c>
      <c r="L104">
        <v>20.8</v>
      </c>
      <c r="M104" s="415"/>
      <c r="N104" s="415"/>
      <c r="O104" s="323">
        <f t="shared" si="25"/>
        <v>2002</v>
      </c>
      <c r="P104" s="547">
        <f t="shared" si="26"/>
        <v>1.013477088948787</v>
      </c>
      <c r="Q104" s="547">
        <f t="shared" si="36"/>
        <v>0.98551232620633256</v>
      </c>
      <c r="R104" s="547">
        <f t="shared" si="37"/>
        <v>0.98250128667009773</v>
      </c>
      <c r="S104" s="547">
        <f t="shared" si="38"/>
        <v>0.96606704824202783</v>
      </c>
      <c r="T104" s="547">
        <f t="shared" si="39"/>
        <v>0.95454545454545447</v>
      </c>
      <c r="U104" s="547">
        <f t="shared" si="40"/>
        <v>1.0208333333333333</v>
      </c>
      <c r="V104" s="547">
        <f t="shared" si="41"/>
        <v>0.97413793103448287</v>
      </c>
      <c r="W104" s="547">
        <f t="shared" si="42"/>
        <v>0.99609375</v>
      </c>
      <c r="X104" s="547">
        <f t="shared" si="43"/>
        <v>0.99544419134396367</v>
      </c>
      <c r="Y104" s="547">
        <f t="shared" si="44"/>
        <v>0.98181818181818192</v>
      </c>
      <c r="Z104" s="547">
        <f t="shared" si="45"/>
        <v>1.0625</v>
      </c>
      <c r="AA104" s="415"/>
      <c r="AB104" s="415"/>
      <c r="AC104" s="323">
        <f t="shared" si="29"/>
        <v>2002</v>
      </c>
      <c r="AD104" s="323">
        <f t="shared" si="30"/>
        <v>0.52005532503457874</v>
      </c>
      <c r="AE104" s="323">
        <f t="shared" si="31"/>
        <v>0.49066371938805164</v>
      </c>
      <c r="AF104" s="323">
        <f t="shared" si="32"/>
        <v>2.982812500000005</v>
      </c>
      <c r="AG104" s="323">
        <f t="shared" si="33"/>
        <v>1.7197962154294026</v>
      </c>
      <c r="AH104" s="323">
        <f t="shared" si="34"/>
        <v>0.51075771749298349</v>
      </c>
      <c r="AI104" s="323">
        <f t="shared" si="35"/>
        <v>0</v>
      </c>
      <c r="AJ104" s="441"/>
      <c r="AK104" s="517"/>
      <c r="AL104" s="537"/>
      <c r="AM104" s="346"/>
      <c r="AN104" s="407"/>
      <c r="AO104" s="301"/>
      <c r="AP104" s="301"/>
      <c r="AQ104" s="301"/>
      <c r="AR104" s="301"/>
      <c r="AS104" s="397"/>
      <c r="AT104" s="301"/>
      <c r="AU104" s="301"/>
      <c r="AV104" s="474"/>
    </row>
    <row r="105" spans="1:48" ht="14.25" x14ac:dyDescent="0.2">
      <c r="A105">
        <f t="shared" si="46"/>
        <v>2003</v>
      </c>
      <c r="B105">
        <v>37.6</v>
      </c>
      <c r="C105">
        <v>843.5</v>
      </c>
      <c r="D105">
        <v>190.9</v>
      </c>
      <c r="E105">
        <v>236.3</v>
      </c>
      <c r="F105">
        <v>54.6</v>
      </c>
      <c r="G105">
        <v>14.7</v>
      </c>
      <c r="H105">
        <v>22.6</v>
      </c>
      <c r="I105">
        <v>25.5</v>
      </c>
      <c r="J105">
        <v>43.7</v>
      </c>
      <c r="K105">
        <v>10.8</v>
      </c>
      <c r="L105">
        <v>22.1</v>
      </c>
      <c r="M105" s="415"/>
      <c r="N105" s="415"/>
      <c r="O105" s="323">
        <f t="shared" si="25"/>
        <v>2003</v>
      </c>
      <c r="P105" s="547">
        <f t="shared" si="26"/>
        <v>1.0132978723404256</v>
      </c>
      <c r="Q105" s="547">
        <f t="shared" si="36"/>
        <v>0.96467101363366925</v>
      </c>
      <c r="R105" s="547">
        <f t="shared" si="37"/>
        <v>0.97852278679937144</v>
      </c>
      <c r="S105" s="547">
        <f t="shared" si="38"/>
        <v>0.93779094371561567</v>
      </c>
      <c r="T105" s="547">
        <f t="shared" si="39"/>
        <v>0.93772893772893773</v>
      </c>
      <c r="U105" s="547">
        <f t="shared" si="40"/>
        <v>0.98639455782312935</v>
      </c>
      <c r="V105" s="547">
        <f t="shared" si="41"/>
        <v>1</v>
      </c>
      <c r="W105" s="547">
        <f t="shared" si="42"/>
        <v>0.97254901960784312</v>
      </c>
      <c r="X105" s="547">
        <f t="shared" si="43"/>
        <v>0.95194508009153311</v>
      </c>
      <c r="Y105" s="547">
        <f t="shared" si="44"/>
        <v>1.0185185185185184</v>
      </c>
      <c r="Z105" s="547">
        <f t="shared" si="45"/>
        <v>0.92307692307692291</v>
      </c>
      <c r="AA105" s="415"/>
      <c r="AB105" s="415"/>
      <c r="AC105" s="323">
        <f t="shared" si="29"/>
        <v>2003</v>
      </c>
      <c r="AD105" s="323">
        <f t="shared" si="30"/>
        <v>0.52697095435684704</v>
      </c>
      <c r="AE105" s="323">
        <f t="shared" si="31"/>
        <v>0.47332906753533804</v>
      </c>
      <c r="AF105" s="323">
        <f t="shared" si="32"/>
        <v>2.9187500000000051</v>
      </c>
      <c r="AG105" s="323">
        <f t="shared" si="33"/>
        <v>1.6128093158660837</v>
      </c>
      <c r="AH105" s="323">
        <f t="shared" si="34"/>
        <v>0.4789522918615523</v>
      </c>
      <c r="AI105" s="323">
        <f t="shared" si="35"/>
        <v>0</v>
      </c>
      <c r="AJ105" s="441"/>
      <c r="AK105" s="517"/>
      <c r="AL105" s="537"/>
      <c r="AM105" s="346"/>
      <c r="AN105" s="407"/>
      <c r="AO105" s="301"/>
      <c r="AP105" s="301"/>
      <c r="AQ105" s="301"/>
      <c r="AR105" s="301"/>
      <c r="AS105" s="397"/>
      <c r="AT105" s="301"/>
      <c r="AU105" s="301"/>
      <c r="AV105" s="474"/>
    </row>
    <row r="106" spans="1:48" ht="14.25" x14ac:dyDescent="0.2">
      <c r="A106">
        <f t="shared" si="46"/>
        <v>2004</v>
      </c>
      <c r="B106">
        <v>38.1</v>
      </c>
      <c r="C106">
        <v>813.7</v>
      </c>
      <c r="D106">
        <v>186.8</v>
      </c>
      <c r="E106">
        <v>221.6</v>
      </c>
      <c r="F106">
        <v>51.2</v>
      </c>
      <c r="G106">
        <v>14.5</v>
      </c>
      <c r="H106">
        <v>22.6</v>
      </c>
      <c r="I106">
        <v>24.8</v>
      </c>
      <c r="J106">
        <v>41.6</v>
      </c>
      <c r="K106">
        <v>11</v>
      </c>
      <c r="L106">
        <v>20.399999999999999</v>
      </c>
      <c r="M106" s="415"/>
      <c r="N106" s="415"/>
      <c r="O106" s="323">
        <f t="shared" si="25"/>
        <v>2004</v>
      </c>
      <c r="P106" s="547">
        <f t="shared" si="26"/>
        <v>1.0367454068241468</v>
      </c>
      <c r="Q106" s="547">
        <f t="shared" si="36"/>
        <v>1.0015976404080127</v>
      </c>
      <c r="R106" s="547">
        <f t="shared" si="37"/>
        <v>0.99089935760171299</v>
      </c>
      <c r="S106" s="547">
        <f t="shared" si="38"/>
        <v>0.97833935018050544</v>
      </c>
      <c r="T106" s="547">
        <f t="shared" si="39"/>
        <v>0.9375</v>
      </c>
      <c r="U106" s="547">
        <f t="shared" si="40"/>
        <v>1.0137931034482759</v>
      </c>
      <c r="V106" s="547">
        <f t="shared" si="41"/>
        <v>1.0619469026548671</v>
      </c>
      <c r="W106" s="547">
        <f t="shared" si="42"/>
        <v>1.004032258064516</v>
      </c>
      <c r="X106" s="547">
        <f t="shared" si="43"/>
        <v>1.0552884615384615</v>
      </c>
      <c r="Y106" s="547">
        <f t="shared" si="44"/>
        <v>0.99090909090909096</v>
      </c>
      <c r="Z106" s="547">
        <f t="shared" si="45"/>
        <v>1.0294117647058825</v>
      </c>
      <c r="AA106" s="415"/>
      <c r="AB106" s="415"/>
      <c r="AC106" s="323">
        <f t="shared" si="29"/>
        <v>2004</v>
      </c>
      <c r="AD106" s="323">
        <f t="shared" si="30"/>
        <v>0.54633471645919829</v>
      </c>
      <c r="AE106" s="323">
        <f t="shared" si="31"/>
        <v>0.4740852771799195</v>
      </c>
      <c r="AF106" s="323">
        <f t="shared" si="32"/>
        <v>2.8921875000000048</v>
      </c>
      <c r="AG106" s="323">
        <f t="shared" si="33"/>
        <v>1.5778748180494899</v>
      </c>
      <c r="AH106" s="323">
        <f t="shared" si="34"/>
        <v>0.44901777362020528</v>
      </c>
      <c r="AI106" s="323">
        <f t="shared" si="35"/>
        <v>0</v>
      </c>
      <c r="AJ106" s="441"/>
      <c r="AK106" s="517"/>
      <c r="AL106" s="537"/>
      <c r="AM106" s="346"/>
      <c r="AN106" s="407"/>
      <c r="AO106" s="301"/>
      <c r="AP106" s="301"/>
      <c r="AQ106" s="301"/>
      <c r="AR106" s="301"/>
      <c r="AS106" s="397"/>
      <c r="AT106" s="301"/>
      <c r="AU106" s="301"/>
      <c r="AV106" s="474"/>
    </row>
    <row r="107" spans="1:48" ht="14.25" x14ac:dyDescent="0.2">
      <c r="A107">
        <f t="shared" si="46"/>
        <v>2005</v>
      </c>
      <c r="B107">
        <v>39.5</v>
      </c>
      <c r="C107">
        <v>815</v>
      </c>
      <c r="D107">
        <v>185.1</v>
      </c>
      <c r="E107">
        <v>216.8</v>
      </c>
      <c r="F107">
        <v>48</v>
      </c>
      <c r="G107">
        <v>14.7</v>
      </c>
      <c r="H107">
        <v>24</v>
      </c>
      <c r="I107">
        <v>24.9</v>
      </c>
      <c r="J107">
        <v>43.9</v>
      </c>
      <c r="K107">
        <v>10.9</v>
      </c>
      <c r="L107">
        <v>21</v>
      </c>
      <c r="M107" s="415"/>
      <c r="N107" s="415"/>
      <c r="O107" s="323">
        <f t="shared" si="25"/>
        <v>2005</v>
      </c>
      <c r="P107" s="547">
        <f t="shared" si="26"/>
        <v>1.0177215189873419</v>
      </c>
      <c r="Q107" s="547">
        <f t="shared" si="36"/>
        <v>0.97153374233128831</v>
      </c>
      <c r="R107" s="547">
        <f t="shared" si="37"/>
        <v>0.98217179902755281</v>
      </c>
      <c r="S107" s="547">
        <f t="shared" si="38"/>
        <v>0.94787822878228778</v>
      </c>
      <c r="T107" s="547">
        <f t="shared" si="39"/>
        <v>0.93333333333333324</v>
      </c>
      <c r="U107" s="547">
        <f t="shared" si="40"/>
        <v>1.0068027210884354</v>
      </c>
      <c r="V107" s="547">
        <f t="shared" si="41"/>
        <v>0.98333333333333339</v>
      </c>
      <c r="W107" s="547">
        <f t="shared" si="42"/>
        <v>0.95180722891566272</v>
      </c>
      <c r="X107" s="547">
        <f t="shared" si="43"/>
        <v>0.93394077448747159</v>
      </c>
      <c r="Y107" s="547">
        <f t="shared" si="44"/>
        <v>1.0091743119266054</v>
      </c>
      <c r="Z107" s="547">
        <f t="shared" si="45"/>
        <v>0.87619047619047608</v>
      </c>
      <c r="AA107" s="415"/>
      <c r="AB107" s="415"/>
      <c r="AC107" s="323">
        <f t="shared" si="29"/>
        <v>2005</v>
      </c>
      <c r="AD107" s="323">
        <f t="shared" si="30"/>
        <v>0.55601659751037402</v>
      </c>
      <c r="AE107" s="323">
        <f t="shared" si="31"/>
        <v>0.46058984352277332</v>
      </c>
      <c r="AF107" s="323">
        <f t="shared" si="32"/>
        <v>2.8406250000000051</v>
      </c>
      <c r="AG107" s="323">
        <f t="shared" si="33"/>
        <v>1.4956331877729252</v>
      </c>
      <c r="AH107" s="323">
        <f t="shared" si="34"/>
        <v>0.41908325537885821</v>
      </c>
      <c r="AI107" s="323">
        <f t="shared" si="35"/>
        <v>0</v>
      </c>
      <c r="AJ107" s="441"/>
      <c r="AK107" s="517"/>
      <c r="AL107" s="537"/>
      <c r="AM107" s="346"/>
      <c r="AN107" s="407"/>
      <c r="AO107" s="301"/>
      <c r="AP107" s="301"/>
      <c r="AQ107" s="301"/>
      <c r="AR107" s="301"/>
      <c r="AS107" s="397"/>
      <c r="AT107" s="301"/>
      <c r="AU107" s="301"/>
      <c r="AV107" s="474"/>
    </row>
    <row r="108" spans="1:48" ht="14.25" x14ac:dyDescent="0.2">
      <c r="A108">
        <f t="shared" si="46"/>
        <v>2006</v>
      </c>
      <c r="B108">
        <v>40.200000000000003</v>
      </c>
      <c r="C108">
        <v>791.8</v>
      </c>
      <c r="D108">
        <v>181.8</v>
      </c>
      <c r="E108">
        <v>205.5</v>
      </c>
      <c r="F108">
        <v>44.8</v>
      </c>
      <c r="G108">
        <v>14.8</v>
      </c>
      <c r="H108">
        <v>23.6</v>
      </c>
      <c r="I108">
        <v>23.7</v>
      </c>
      <c r="J108">
        <v>41</v>
      </c>
      <c r="K108">
        <v>11</v>
      </c>
      <c r="L108">
        <v>18.399999999999999</v>
      </c>
      <c r="M108" s="415"/>
      <c r="N108" s="415"/>
      <c r="O108" s="323">
        <f t="shared" si="25"/>
        <v>2006</v>
      </c>
      <c r="P108" s="547">
        <f t="shared" si="26"/>
        <v>1.0049751243781093</v>
      </c>
      <c r="Q108" s="547">
        <f t="shared" si="36"/>
        <v>0.97916140439504928</v>
      </c>
      <c r="R108" s="547">
        <f t="shared" si="37"/>
        <v>0.98624862486248621</v>
      </c>
      <c r="S108" s="547">
        <f t="shared" si="38"/>
        <v>0.954257907542579</v>
      </c>
      <c r="T108" s="547">
        <f t="shared" si="39"/>
        <v>0.9709821428571429</v>
      </c>
      <c r="U108" s="547">
        <f t="shared" si="40"/>
        <v>1.0067567567567568</v>
      </c>
      <c r="V108" s="547">
        <f t="shared" si="41"/>
        <v>0.96610169491525422</v>
      </c>
      <c r="W108" s="547">
        <f t="shared" si="42"/>
        <v>1.0042194092827006</v>
      </c>
      <c r="X108" s="547">
        <f t="shared" si="43"/>
        <v>1.0097560975609756</v>
      </c>
      <c r="Y108" s="547">
        <f t="shared" si="44"/>
        <v>1.0272727272727273</v>
      </c>
      <c r="Z108" s="547">
        <f t="shared" si="45"/>
        <v>0.91304347826086962</v>
      </c>
      <c r="AA108" s="415"/>
      <c r="AB108" s="415"/>
      <c r="AC108" s="323">
        <f t="shared" si="29"/>
        <v>2006</v>
      </c>
      <c r="AD108" s="323">
        <f t="shared" si="30"/>
        <v>0.55878284923928123</v>
      </c>
      <c r="AE108" s="323">
        <f t="shared" si="31"/>
        <v>0.4509917980338547</v>
      </c>
      <c r="AF108" s="323">
        <f t="shared" si="32"/>
        <v>2.8015625000000051</v>
      </c>
      <c r="AG108" s="323">
        <f t="shared" si="33"/>
        <v>1.4272197962154287</v>
      </c>
      <c r="AH108" s="323">
        <f t="shared" si="34"/>
        <v>0.406922357343311</v>
      </c>
      <c r="AI108" s="323">
        <f t="shared" si="35"/>
        <v>0</v>
      </c>
      <c r="AJ108" s="441"/>
      <c r="AK108" s="517"/>
      <c r="AL108" s="537"/>
      <c r="AM108" s="346"/>
      <c r="AN108" s="407"/>
      <c r="AO108" s="301"/>
      <c r="AP108" s="301"/>
      <c r="AQ108" s="301"/>
      <c r="AR108" s="301"/>
      <c r="AS108" s="397"/>
      <c r="AT108" s="301"/>
      <c r="AU108" s="301"/>
      <c r="AV108" s="474"/>
    </row>
    <row r="109" spans="1:48" ht="14.25" x14ac:dyDescent="0.2">
      <c r="A109">
        <f t="shared" si="46"/>
        <v>2007</v>
      </c>
      <c r="B109">
        <v>40.4</v>
      </c>
      <c r="C109">
        <v>775.3</v>
      </c>
      <c r="D109">
        <v>179.3</v>
      </c>
      <c r="E109">
        <v>196.1</v>
      </c>
      <c r="F109">
        <v>43.5</v>
      </c>
      <c r="G109">
        <v>14.9</v>
      </c>
      <c r="H109">
        <v>22.8</v>
      </c>
      <c r="I109">
        <v>23.8</v>
      </c>
      <c r="J109">
        <v>41.4</v>
      </c>
      <c r="K109">
        <v>11.3</v>
      </c>
      <c r="L109">
        <v>16.8</v>
      </c>
      <c r="M109" s="415"/>
      <c r="N109" s="415"/>
      <c r="O109" s="323">
        <f t="shared" si="25"/>
        <v>2007</v>
      </c>
      <c r="P109" s="547">
        <f t="shared" si="26"/>
        <v>0.97277227722772275</v>
      </c>
      <c r="Q109" s="547">
        <f t="shared" si="36"/>
        <v>0.99948407068231659</v>
      </c>
      <c r="R109" s="547">
        <f t="shared" si="37"/>
        <v>0.98382598996095927</v>
      </c>
      <c r="S109" s="547">
        <f t="shared" si="38"/>
        <v>0.97960224375318716</v>
      </c>
      <c r="T109" s="547">
        <f t="shared" si="39"/>
        <v>1.0275862068965518</v>
      </c>
      <c r="U109" s="547">
        <f t="shared" si="40"/>
        <v>1.0134228187919463</v>
      </c>
      <c r="V109" s="547">
        <f t="shared" si="41"/>
        <v>0.96491228070175439</v>
      </c>
      <c r="W109" s="547">
        <f t="shared" si="42"/>
        <v>1.0840336134453781</v>
      </c>
      <c r="X109" s="547">
        <f t="shared" si="43"/>
        <v>1.0169082125603865</v>
      </c>
      <c r="Y109" s="547">
        <f t="shared" si="44"/>
        <v>1.0265486725663715</v>
      </c>
      <c r="Z109" s="547">
        <f t="shared" si="45"/>
        <v>1.0476190476190477</v>
      </c>
      <c r="AA109" s="415"/>
      <c r="AB109" s="415"/>
      <c r="AC109" s="323">
        <f t="shared" si="29"/>
        <v>2007</v>
      </c>
      <c r="AD109" s="323">
        <f t="shared" si="30"/>
        <v>0.54356846473029086</v>
      </c>
      <c r="AE109" s="323">
        <f t="shared" si="31"/>
        <v>0.45075911814321429</v>
      </c>
      <c r="AF109" s="323">
        <f t="shared" si="32"/>
        <v>2.756250000000005</v>
      </c>
      <c r="AG109" s="323">
        <f t="shared" si="33"/>
        <v>1.3981077147016006</v>
      </c>
      <c r="AH109" s="323">
        <f t="shared" si="34"/>
        <v>0.41814780168381616</v>
      </c>
      <c r="AI109" s="323">
        <f t="shared" si="35"/>
        <v>0</v>
      </c>
      <c r="AJ109" s="441"/>
      <c r="AK109" s="517"/>
      <c r="AL109" s="537"/>
      <c r="AM109" s="346"/>
      <c r="AN109" s="407"/>
      <c r="AO109" s="301"/>
      <c r="AP109" s="301"/>
      <c r="AQ109" s="301"/>
      <c r="AR109" s="301"/>
      <c r="AS109" s="397"/>
      <c r="AT109" s="301"/>
      <c r="AU109" s="301"/>
      <c r="AV109" s="474"/>
    </row>
    <row r="110" spans="1:48" ht="140.25" x14ac:dyDescent="0.2">
      <c r="A110">
        <f t="shared" si="46"/>
        <v>2008</v>
      </c>
      <c r="B110">
        <v>39.299999999999997</v>
      </c>
      <c r="C110">
        <v>774.9</v>
      </c>
      <c r="D110">
        <v>176.4</v>
      </c>
      <c r="E110">
        <v>192.1</v>
      </c>
      <c r="F110">
        <v>44.7</v>
      </c>
      <c r="G110">
        <v>15.1</v>
      </c>
      <c r="H110">
        <v>22</v>
      </c>
      <c r="I110">
        <v>25.8</v>
      </c>
      <c r="J110">
        <v>42.1</v>
      </c>
      <c r="K110">
        <v>11.6</v>
      </c>
      <c r="L110">
        <v>17.600000000000001</v>
      </c>
      <c r="M110" s="405"/>
      <c r="N110" s="405"/>
      <c r="O110" s="323">
        <f t="shared" si="25"/>
        <v>2008</v>
      </c>
      <c r="P110" s="547">
        <f t="shared" si="26"/>
        <v>0.95419847328244278</v>
      </c>
      <c r="Q110" s="547">
        <f t="shared" si="36"/>
        <v>0.96735062588721132</v>
      </c>
      <c r="R110" s="547">
        <f t="shared" si="37"/>
        <v>0.98356009070294781</v>
      </c>
      <c r="S110" s="547">
        <f t="shared" si="38"/>
        <v>0.95158771473191051</v>
      </c>
      <c r="T110" s="547">
        <f t="shared" si="39"/>
        <v>0.95525727069351229</v>
      </c>
      <c r="U110" s="547">
        <f t="shared" si="40"/>
        <v>1</v>
      </c>
      <c r="V110" s="547">
        <f t="shared" si="41"/>
        <v>0.95909090909090911</v>
      </c>
      <c r="W110" s="547">
        <f t="shared" si="42"/>
        <v>0.93798449612403101</v>
      </c>
      <c r="X110" s="547">
        <f t="shared" si="43"/>
        <v>0.94061757719714967</v>
      </c>
      <c r="Y110" s="547">
        <f t="shared" si="44"/>
        <v>1.017241379310345</v>
      </c>
      <c r="Z110" s="547">
        <f t="shared" si="45"/>
        <v>0.93749999999999989</v>
      </c>
      <c r="AA110" s="405"/>
      <c r="AB110" s="405"/>
      <c r="AC110" s="323">
        <f t="shared" si="29"/>
        <v>2008</v>
      </c>
      <c r="AD110" s="323">
        <f t="shared" si="30"/>
        <v>0.51867219917012486</v>
      </c>
      <c r="AE110" s="323">
        <f t="shared" si="31"/>
        <v>0.43604211506020579</v>
      </c>
      <c r="AF110" s="323">
        <f t="shared" si="32"/>
        <v>2.7109375000000049</v>
      </c>
      <c r="AG110" s="323">
        <f t="shared" si="33"/>
        <v>1.3304221251819499</v>
      </c>
      <c r="AH110" s="323">
        <f t="shared" si="34"/>
        <v>0.39943872778297429</v>
      </c>
      <c r="AI110" s="323">
        <f t="shared" si="35"/>
        <v>0</v>
      </c>
      <c r="AJ110" s="346"/>
      <c r="AK110" s="516"/>
      <c r="AL110" s="538"/>
      <c r="AM110" s="346"/>
      <c r="AN110" s="449" t="s">
        <v>425</v>
      </c>
      <c r="AO110" s="384" t="s">
        <v>411</v>
      </c>
      <c r="AP110" s="384" t="s">
        <v>411</v>
      </c>
      <c r="AQ110" s="385" t="s">
        <v>413</v>
      </c>
      <c r="AR110" s="375" t="s">
        <v>415</v>
      </c>
      <c r="AS110" s="396" t="s">
        <v>412</v>
      </c>
      <c r="AT110" s="496" t="s">
        <v>416</v>
      </c>
      <c r="AU110" s="496"/>
      <c r="AV110" s="489" t="s">
        <v>438</v>
      </c>
    </row>
    <row r="111" spans="1:48" ht="51" x14ac:dyDescent="0.2">
      <c r="A111">
        <f t="shared" si="46"/>
        <v>2009</v>
      </c>
      <c r="B111">
        <v>37.5</v>
      </c>
      <c r="C111">
        <v>749.6</v>
      </c>
      <c r="D111">
        <v>173.5</v>
      </c>
      <c r="E111">
        <v>182.8</v>
      </c>
      <c r="F111">
        <v>42.7</v>
      </c>
      <c r="G111">
        <v>15.1</v>
      </c>
      <c r="H111">
        <v>21.1</v>
      </c>
      <c r="I111">
        <v>24.2</v>
      </c>
      <c r="J111">
        <v>39.6</v>
      </c>
      <c r="K111">
        <v>11.8</v>
      </c>
      <c r="L111">
        <v>16.5</v>
      </c>
      <c r="M111" s="405"/>
      <c r="N111" s="405"/>
      <c r="O111" s="323">
        <f t="shared" si="25"/>
        <v>2009</v>
      </c>
      <c r="P111" s="547">
        <f t="shared" si="26"/>
        <v>1.0133333333333334</v>
      </c>
      <c r="Q111" s="547">
        <f t="shared" si="36"/>
        <v>0.99653148345784415</v>
      </c>
      <c r="R111" s="547">
        <f t="shared" si="37"/>
        <v>0.9959654178674352</v>
      </c>
      <c r="S111" s="547">
        <f t="shared" si="38"/>
        <v>0.97975929978118148</v>
      </c>
      <c r="T111" s="547">
        <f t="shared" si="39"/>
        <v>0.98829039812646369</v>
      </c>
      <c r="U111" s="547">
        <f t="shared" si="40"/>
        <v>1</v>
      </c>
      <c r="V111" s="547">
        <f t="shared" si="41"/>
        <v>0.98578199052132698</v>
      </c>
      <c r="W111" s="547">
        <f t="shared" si="42"/>
        <v>1.0371900826446281</v>
      </c>
      <c r="X111" s="547">
        <f t="shared" si="43"/>
        <v>0.98737373737373735</v>
      </c>
      <c r="Y111" s="547">
        <f t="shared" si="44"/>
        <v>1.0254237288135593</v>
      </c>
      <c r="Z111" s="547">
        <f t="shared" si="45"/>
        <v>0.92727272727272736</v>
      </c>
      <c r="AA111" s="405"/>
      <c r="AB111" s="405"/>
      <c r="AC111" s="323">
        <f t="shared" si="29"/>
        <v>2009</v>
      </c>
      <c r="AD111" s="323">
        <f t="shared" si="30"/>
        <v>0.52558782849239327</v>
      </c>
      <c r="AE111" s="323">
        <f t="shared" si="31"/>
        <v>0.43452969577104283</v>
      </c>
      <c r="AF111" s="323">
        <f t="shared" si="32"/>
        <v>2.7000000000000051</v>
      </c>
      <c r="AG111" s="323">
        <f t="shared" si="33"/>
        <v>1.3034934497816586</v>
      </c>
      <c r="AH111" s="323">
        <f t="shared" si="34"/>
        <v>0.3947614593077638</v>
      </c>
      <c r="AI111" s="323">
        <f t="shared" si="35"/>
        <v>0</v>
      </c>
      <c r="AJ111" s="380" t="s">
        <v>478</v>
      </c>
      <c r="AK111" s="518"/>
      <c r="AL111" s="539"/>
      <c r="AM111" s="346"/>
      <c r="AN111" s="406"/>
      <c r="AO111" s="384" t="s">
        <v>177</v>
      </c>
      <c r="AP111" s="384"/>
      <c r="AQ111" s="385" t="s">
        <v>180</v>
      </c>
      <c r="AR111" s="375" t="s">
        <v>213</v>
      </c>
      <c r="AS111" s="396" t="s">
        <v>479</v>
      </c>
      <c r="AT111" s="405"/>
      <c r="AU111" s="405"/>
      <c r="AV111" s="277" t="s">
        <v>476</v>
      </c>
    </row>
    <row r="112" spans="1:48" ht="102" x14ac:dyDescent="0.2">
      <c r="A112">
        <f t="shared" si="46"/>
        <v>2010</v>
      </c>
      <c r="B112">
        <v>38</v>
      </c>
      <c r="C112">
        <v>747</v>
      </c>
      <c r="D112">
        <v>172.8</v>
      </c>
      <c r="E112">
        <v>179.1</v>
      </c>
      <c r="F112">
        <v>42.2</v>
      </c>
      <c r="G112">
        <v>15.1</v>
      </c>
      <c r="H112">
        <v>20.8</v>
      </c>
      <c r="I112">
        <v>25.1</v>
      </c>
      <c r="J112">
        <v>39.1</v>
      </c>
      <c r="K112">
        <v>12.1</v>
      </c>
      <c r="L112">
        <v>15.3</v>
      </c>
      <c r="M112" s="405"/>
      <c r="N112" s="405"/>
      <c r="O112" s="323">
        <f t="shared" si="25"/>
        <v>2010</v>
      </c>
      <c r="P112" s="547">
        <f t="shared" si="26"/>
        <v>0.99736842105263157</v>
      </c>
      <c r="Q112" s="547">
        <f t="shared" si="36"/>
        <v>0.99236947791164654</v>
      </c>
      <c r="R112" s="547">
        <f t="shared" si="37"/>
        <v>0.97800925925925919</v>
      </c>
      <c r="S112" s="547">
        <f t="shared" si="38"/>
        <v>0.96984924623115576</v>
      </c>
      <c r="T112" s="547">
        <f t="shared" si="39"/>
        <v>1.0071090047393365</v>
      </c>
      <c r="U112" s="547">
        <f t="shared" si="40"/>
        <v>0.88741721854304645</v>
      </c>
      <c r="V112" s="547">
        <f t="shared" si="41"/>
        <v>1.0432692307692306</v>
      </c>
      <c r="W112" s="547">
        <f t="shared" si="42"/>
        <v>0.98406374501992022</v>
      </c>
      <c r="X112" s="547">
        <f t="shared" si="43"/>
        <v>1</v>
      </c>
      <c r="Y112" s="547">
        <f t="shared" si="44"/>
        <v>1.0165289256198349</v>
      </c>
      <c r="Z112" s="547">
        <f t="shared" si="45"/>
        <v>1.0261437908496731</v>
      </c>
      <c r="AA112" s="405"/>
      <c r="AB112" s="405"/>
      <c r="AC112" s="323">
        <f t="shared" si="29"/>
        <v>2010</v>
      </c>
      <c r="AD112" s="323">
        <f t="shared" si="30"/>
        <v>0.52420470262793961</v>
      </c>
      <c r="AE112" s="323">
        <f t="shared" si="31"/>
        <v>0.43121400732941639</v>
      </c>
      <c r="AF112" s="323">
        <f t="shared" si="32"/>
        <v>2.6406250000000049</v>
      </c>
      <c r="AG112" s="323">
        <f t="shared" si="33"/>
        <v>1.2641921397379905</v>
      </c>
      <c r="AH112" s="323">
        <f t="shared" si="34"/>
        <v>0.39756782039289007</v>
      </c>
      <c r="AI112" s="323">
        <f t="shared" si="35"/>
        <v>0</v>
      </c>
      <c r="AJ112" s="346"/>
      <c r="AK112" s="516"/>
      <c r="AL112" s="538"/>
      <c r="AM112" s="381" t="s">
        <v>35</v>
      </c>
      <c r="AN112" s="408"/>
      <c r="AO112" s="384" t="s">
        <v>322</v>
      </c>
      <c r="AP112" s="384"/>
      <c r="AQ112" s="385" t="s">
        <v>320</v>
      </c>
      <c r="AR112" s="370"/>
      <c r="AS112" s="396" t="s">
        <v>323</v>
      </c>
      <c r="AT112" s="275"/>
      <c r="AU112" s="275"/>
      <c r="AV112" s="277" t="s">
        <v>476</v>
      </c>
    </row>
    <row r="113" spans="1:48" ht="102" x14ac:dyDescent="0.2">
      <c r="A113">
        <f t="shared" si="46"/>
        <v>2011</v>
      </c>
      <c r="B113">
        <v>37.9</v>
      </c>
      <c r="C113">
        <v>741.3</v>
      </c>
      <c r="D113">
        <v>169</v>
      </c>
      <c r="E113">
        <v>173.7</v>
      </c>
      <c r="F113">
        <v>42.5</v>
      </c>
      <c r="G113">
        <v>13.4</v>
      </c>
      <c r="H113">
        <v>21.7</v>
      </c>
      <c r="I113">
        <v>24.7</v>
      </c>
      <c r="J113">
        <v>39.1</v>
      </c>
      <c r="K113">
        <v>12.3</v>
      </c>
      <c r="L113">
        <v>15.7</v>
      </c>
      <c r="M113" s="405"/>
      <c r="N113" s="405"/>
      <c r="O113" s="323">
        <f t="shared" si="25"/>
        <v>2011</v>
      </c>
      <c r="P113" s="547">
        <f t="shared" si="26"/>
        <v>0.97361477572559363</v>
      </c>
      <c r="Q113" s="547">
        <f t="shared" si="36"/>
        <v>0.98853365708889784</v>
      </c>
      <c r="R113" s="547">
        <f t="shared" si="37"/>
        <v>0.98520710059171601</v>
      </c>
      <c r="S113" s="547">
        <f t="shared" si="38"/>
        <v>0.98157743235463446</v>
      </c>
      <c r="T113" s="547">
        <f t="shared" si="39"/>
        <v>0.97647058823529409</v>
      </c>
      <c r="U113" s="547">
        <f t="shared" si="40"/>
        <v>0.9776119402985074</v>
      </c>
      <c r="V113" s="547">
        <f t="shared" si="41"/>
        <v>0.97695852534562211</v>
      </c>
      <c r="W113" s="547">
        <f t="shared" si="42"/>
        <v>0.96356275303643735</v>
      </c>
      <c r="X113" s="547">
        <f t="shared" si="43"/>
        <v>1</v>
      </c>
      <c r="Y113" s="547">
        <f t="shared" si="44"/>
        <v>1.024390243902439</v>
      </c>
      <c r="Z113" s="547">
        <f t="shared" si="45"/>
        <v>0.92356687898089174</v>
      </c>
      <c r="AA113" s="405"/>
      <c r="AB113" s="405"/>
      <c r="AC113" s="323">
        <f t="shared" si="29"/>
        <v>2011</v>
      </c>
      <c r="AD113" s="323">
        <f t="shared" si="30"/>
        <v>0.5103734439834029</v>
      </c>
      <c r="AE113" s="323">
        <f t="shared" si="31"/>
        <v>0.42626955965330676</v>
      </c>
      <c r="AF113" s="323">
        <f t="shared" si="32"/>
        <v>2.6015625000000049</v>
      </c>
      <c r="AG113" s="323">
        <f t="shared" si="33"/>
        <v>1.2409024745269279</v>
      </c>
      <c r="AH113" s="323">
        <f t="shared" si="34"/>
        <v>0.38821328344246914</v>
      </c>
      <c r="AI113" s="323">
        <f t="shared" si="35"/>
        <v>0</v>
      </c>
      <c r="AJ113" s="346"/>
      <c r="AK113" s="516"/>
      <c r="AL113" s="538"/>
      <c r="AM113" s="346"/>
      <c r="AN113" s="406"/>
      <c r="AO113" s="384" t="s">
        <v>332</v>
      </c>
      <c r="AP113" s="384"/>
      <c r="AQ113" s="385" t="s">
        <v>329</v>
      </c>
      <c r="AR113" s="375"/>
      <c r="AS113" s="396" t="s">
        <v>331</v>
      </c>
      <c r="AT113" s="405"/>
      <c r="AU113" s="405"/>
      <c r="AV113" s="277" t="s">
        <v>476</v>
      </c>
    </row>
    <row r="114" spans="1:48" ht="102" x14ac:dyDescent="0.2">
      <c r="A114">
        <f t="shared" si="46"/>
        <v>2012</v>
      </c>
      <c r="B114">
        <v>36.9</v>
      </c>
      <c r="C114">
        <v>732.8</v>
      </c>
      <c r="D114">
        <v>166.5</v>
      </c>
      <c r="E114">
        <v>170.5</v>
      </c>
      <c r="F114">
        <v>41.5</v>
      </c>
      <c r="G114">
        <v>13.1</v>
      </c>
      <c r="H114">
        <v>21.2</v>
      </c>
      <c r="I114">
        <v>23.8</v>
      </c>
      <c r="J114">
        <v>39.1</v>
      </c>
      <c r="K114">
        <v>12.6</v>
      </c>
      <c r="L114">
        <v>14.5</v>
      </c>
      <c r="M114" s="405"/>
      <c r="N114" s="405"/>
      <c r="O114" s="323">
        <f t="shared" si="25"/>
        <v>2012</v>
      </c>
      <c r="P114" s="547">
        <f t="shared" si="26"/>
        <v>0.9810298102981031</v>
      </c>
      <c r="Q114" s="547">
        <f t="shared" si="36"/>
        <v>0.99877183406113546</v>
      </c>
      <c r="R114" s="547">
        <f t="shared" si="37"/>
        <v>0.98018018018018016</v>
      </c>
      <c r="S114" s="547">
        <f t="shared" si="38"/>
        <v>0.99589442815249274</v>
      </c>
      <c r="T114" s="547">
        <f t="shared" si="39"/>
        <v>1.0144578313253012</v>
      </c>
      <c r="U114" s="547">
        <f t="shared" si="40"/>
        <v>1.0076335877862594</v>
      </c>
      <c r="V114" s="547">
        <f t="shared" si="41"/>
        <v>1</v>
      </c>
      <c r="W114" s="547">
        <f t="shared" si="42"/>
        <v>0.98739495798319321</v>
      </c>
      <c r="X114" s="547">
        <f t="shared" si="43"/>
        <v>1.0076726342710998</v>
      </c>
      <c r="Y114" s="547">
        <f t="shared" si="44"/>
        <v>1</v>
      </c>
      <c r="Z114" s="547">
        <f t="shared" si="45"/>
        <v>1.096551724137931</v>
      </c>
      <c r="AA114" s="405"/>
      <c r="AB114" s="405"/>
      <c r="AC114" s="323">
        <f t="shared" si="29"/>
        <v>2012</v>
      </c>
      <c r="AD114" s="323">
        <f t="shared" si="30"/>
        <v>0.50069156293222727</v>
      </c>
      <c r="AE114" s="323">
        <f t="shared" si="31"/>
        <v>0.42574602989936577</v>
      </c>
      <c r="AF114" s="323">
        <f t="shared" si="32"/>
        <v>2.5500000000000047</v>
      </c>
      <c r="AG114" s="323">
        <f t="shared" si="33"/>
        <v>1.2358078602620082</v>
      </c>
      <c r="AH114" s="323">
        <f t="shared" si="34"/>
        <v>0.39382600561272169</v>
      </c>
      <c r="AI114" s="323">
        <f t="shared" si="35"/>
        <v>0</v>
      </c>
      <c r="AJ114" s="346"/>
      <c r="AK114" s="516"/>
      <c r="AL114" s="538"/>
      <c r="AM114" s="346"/>
      <c r="AN114" s="406"/>
      <c r="AO114" s="384" t="s">
        <v>311</v>
      </c>
      <c r="AP114" s="384"/>
      <c r="AQ114" s="385" t="s">
        <v>309</v>
      </c>
      <c r="AR114" s="375"/>
      <c r="AS114" s="396" t="s">
        <v>335</v>
      </c>
      <c r="AT114" s="405"/>
      <c r="AU114" s="405"/>
      <c r="AV114" s="277" t="s">
        <v>476</v>
      </c>
    </row>
    <row r="115" spans="1:48" ht="14.25" x14ac:dyDescent="0.2">
      <c r="A115">
        <f t="shared" si="46"/>
        <v>2013</v>
      </c>
      <c r="B115">
        <v>36.200000000000003</v>
      </c>
      <c r="C115">
        <v>731.9</v>
      </c>
      <c r="D115">
        <v>163.19999999999999</v>
      </c>
      <c r="E115">
        <v>169.8</v>
      </c>
      <c r="F115">
        <v>42.1</v>
      </c>
      <c r="G115">
        <v>13.2</v>
      </c>
      <c r="H115">
        <v>21.2</v>
      </c>
      <c r="I115">
        <v>23.5</v>
      </c>
      <c r="J115">
        <v>39.4</v>
      </c>
      <c r="K115">
        <v>12.6</v>
      </c>
      <c r="L115">
        <v>15.9</v>
      </c>
      <c r="M115" s="308"/>
      <c r="N115" s="308"/>
      <c r="O115" s="323">
        <f t="shared" si="25"/>
        <v>2013</v>
      </c>
      <c r="P115" s="547">
        <f t="shared" si="26"/>
        <v>1.0082872928176794</v>
      </c>
      <c r="Q115" s="547">
        <f t="shared" si="36"/>
        <v>0.99002595983057806</v>
      </c>
      <c r="R115" s="547">
        <f t="shared" si="37"/>
        <v>0.98774509803921573</v>
      </c>
      <c r="S115" s="547">
        <f t="shared" si="38"/>
        <v>0.9835100117785629</v>
      </c>
      <c r="T115" s="547">
        <f t="shared" si="39"/>
        <v>0.96199524940617576</v>
      </c>
      <c r="U115" s="547">
        <f t="shared" si="40"/>
        <v>1</v>
      </c>
      <c r="V115" s="547">
        <f t="shared" si="41"/>
        <v>0.98584905660377353</v>
      </c>
      <c r="W115" s="547">
        <f t="shared" si="42"/>
        <v>1.0808510638297872</v>
      </c>
      <c r="X115" s="547">
        <f t="shared" si="43"/>
        <v>1.0279187817258884</v>
      </c>
      <c r="Y115" s="547">
        <f t="shared" si="44"/>
        <v>1.0317460317460319</v>
      </c>
      <c r="Z115" s="547">
        <f t="shared" si="45"/>
        <v>0.94968553459119498</v>
      </c>
      <c r="AA115" s="308"/>
      <c r="AB115" s="308"/>
      <c r="AC115" s="323">
        <f t="shared" si="29"/>
        <v>2013</v>
      </c>
      <c r="AD115" s="323">
        <f t="shared" si="30"/>
        <v>0.50484094052558814</v>
      </c>
      <c r="AE115" s="323">
        <f t="shared" si="31"/>
        <v>0.42149962189517759</v>
      </c>
      <c r="AF115" s="323">
        <f t="shared" si="32"/>
        <v>2.5187500000000047</v>
      </c>
      <c r="AG115" s="323">
        <f t="shared" si="33"/>
        <v>1.2154294032023283</v>
      </c>
      <c r="AH115" s="323">
        <f t="shared" si="34"/>
        <v>0.37885874649204815</v>
      </c>
      <c r="AI115" s="323">
        <f t="shared" si="35"/>
        <v>0</v>
      </c>
      <c r="AJ115" s="296"/>
      <c r="AK115" s="299"/>
      <c r="AL115" s="534"/>
      <c r="AM115" s="275" t="s">
        <v>476</v>
      </c>
      <c r="AN115" s="297"/>
      <c r="AO115" s="298"/>
      <c r="AP115" s="298"/>
      <c r="AQ115" s="277" t="s">
        <v>476</v>
      </c>
      <c r="AR115" s="277" t="s">
        <v>476</v>
      </c>
      <c r="AS115" s="277" t="s">
        <v>476</v>
      </c>
      <c r="AT115" s="299"/>
      <c r="AU115" s="299"/>
      <c r="AV115" s="277" t="s">
        <v>476</v>
      </c>
    </row>
    <row r="116" spans="1:48" ht="51" x14ac:dyDescent="0.2">
      <c r="A116">
        <f t="shared" si="46"/>
        <v>2014</v>
      </c>
      <c r="B116">
        <v>36.5</v>
      </c>
      <c r="C116">
        <v>724.6</v>
      </c>
      <c r="D116">
        <v>161.19999999999999</v>
      </c>
      <c r="E116">
        <v>167</v>
      </c>
      <c r="F116">
        <v>40.5</v>
      </c>
      <c r="G116">
        <v>13.2</v>
      </c>
      <c r="H116">
        <v>20.9</v>
      </c>
      <c r="I116">
        <v>25.4</v>
      </c>
      <c r="J116">
        <v>40.5</v>
      </c>
      <c r="K116">
        <v>13</v>
      </c>
      <c r="L116">
        <v>15.1</v>
      </c>
      <c r="M116" s="546"/>
      <c r="N116" s="546"/>
      <c r="O116" s="323">
        <f t="shared" si="25"/>
        <v>2014</v>
      </c>
      <c r="P116" s="547">
        <f t="shared" si="26"/>
        <v>1.0301369863013699</v>
      </c>
      <c r="Q116" s="547">
        <f t="shared" si="36"/>
        <v>1.0117306099917196</v>
      </c>
      <c r="R116" s="547">
        <f t="shared" si="37"/>
        <v>0.98325062034739463</v>
      </c>
      <c r="S116" s="547">
        <f t="shared" si="38"/>
        <v>1.0089820359281436</v>
      </c>
      <c r="T116" s="547">
        <f t="shared" si="39"/>
        <v>1.0666666666666667</v>
      </c>
      <c r="U116" s="547">
        <f t="shared" si="40"/>
        <v>1.0151515151515151</v>
      </c>
      <c r="V116" s="547">
        <f t="shared" si="41"/>
        <v>1.0191387559808613</v>
      </c>
      <c r="W116" s="547">
        <f t="shared" si="42"/>
        <v>1.1574803149606299</v>
      </c>
      <c r="X116" s="547">
        <f t="shared" si="43"/>
        <v>1.0271604938271606</v>
      </c>
      <c r="Y116" s="547">
        <f t="shared" si="44"/>
        <v>1.0230769230769232</v>
      </c>
      <c r="Z116" s="547">
        <f t="shared" si="45"/>
        <v>1.0066225165562914</v>
      </c>
      <c r="AA116" s="546"/>
      <c r="AB116" s="546"/>
      <c r="AC116" s="323">
        <f t="shared" si="29"/>
        <v>2014</v>
      </c>
      <c r="AD116" s="323">
        <f t="shared" si="30"/>
        <v>0.52005532503457852</v>
      </c>
      <c r="AE116" s="323">
        <f t="shared" si="31"/>
        <v>0.42644406957128717</v>
      </c>
      <c r="AF116" s="323">
        <f t="shared" si="32"/>
        <v>2.4765625000000049</v>
      </c>
      <c r="AG116" s="323">
        <f t="shared" si="33"/>
        <v>1.2263464337700138</v>
      </c>
      <c r="AH116" s="323">
        <f t="shared" si="34"/>
        <v>0.40411599625818467</v>
      </c>
      <c r="AI116" s="323">
        <f t="shared" si="35"/>
        <v>0</v>
      </c>
      <c r="AJ116" s="274" t="s">
        <v>42</v>
      </c>
      <c r="AK116" s="279"/>
      <c r="AL116" s="534"/>
      <c r="AM116" s="275" t="s">
        <v>476</v>
      </c>
      <c r="AN116" s="276"/>
      <c r="AO116" s="278" t="s">
        <v>63</v>
      </c>
      <c r="AP116" s="278"/>
      <c r="AQ116" s="277" t="s">
        <v>476</v>
      </c>
      <c r="AR116" s="277" t="s">
        <v>476</v>
      </c>
      <c r="AS116" s="277" t="s">
        <v>476</v>
      </c>
      <c r="AT116" s="279" t="s">
        <v>44</v>
      </c>
      <c r="AU116" s="279"/>
      <c r="AV116" s="277" t="s">
        <v>476</v>
      </c>
    </row>
    <row r="117" spans="1:48" ht="14.25" x14ac:dyDescent="0.2">
      <c r="A117">
        <f t="shared" si="46"/>
        <v>2015</v>
      </c>
      <c r="B117">
        <v>37.6</v>
      </c>
      <c r="C117">
        <v>733.1</v>
      </c>
      <c r="D117">
        <v>158.5</v>
      </c>
      <c r="E117">
        <v>168.5</v>
      </c>
      <c r="F117">
        <v>43.2</v>
      </c>
      <c r="G117">
        <v>13.4</v>
      </c>
      <c r="H117">
        <v>21.3</v>
      </c>
      <c r="I117">
        <v>29.4</v>
      </c>
      <c r="J117">
        <v>41.6</v>
      </c>
      <c r="K117">
        <v>13.3</v>
      </c>
      <c r="L117">
        <v>15.2</v>
      </c>
      <c r="M117" s="308"/>
      <c r="N117" s="308"/>
      <c r="O117" s="323">
        <f t="shared" si="25"/>
        <v>2015</v>
      </c>
      <c r="P117" s="547">
        <f t="shared" si="26"/>
        <v>0.99202127659574457</v>
      </c>
      <c r="Q117" s="547">
        <f t="shared" si="36"/>
        <v>0.99413449734006265</v>
      </c>
      <c r="R117" s="547">
        <f t="shared" si="37"/>
        <v>0.9829652996845426</v>
      </c>
      <c r="S117" s="547">
        <f t="shared" si="38"/>
        <v>0.98219584569732943</v>
      </c>
      <c r="T117" s="547">
        <f t="shared" si="39"/>
        <v>1.0972222222222221</v>
      </c>
      <c r="U117" s="547">
        <f t="shared" si="40"/>
        <v>1.0074626865671641</v>
      </c>
      <c r="V117" s="547">
        <f t="shared" si="41"/>
        <v>0.9859154929577465</v>
      </c>
      <c r="W117" s="547">
        <f t="shared" si="42"/>
        <v>1.0306122448979593</v>
      </c>
      <c r="X117" s="547">
        <f t="shared" si="43"/>
        <v>0.97596153846153844</v>
      </c>
      <c r="Y117" s="547">
        <f t="shared" si="44"/>
        <v>0.98496240601503748</v>
      </c>
      <c r="Z117" s="547">
        <f t="shared" si="45"/>
        <v>0.88815789473684215</v>
      </c>
      <c r="AA117" s="308"/>
      <c r="AB117" s="308"/>
      <c r="AC117" s="323">
        <f t="shared" si="29"/>
        <v>2015</v>
      </c>
      <c r="AD117" s="323">
        <f t="shared" si="30"/>
        <v>0.51590594744121743</v>
      </c>
      <c r="AE117" s="323">
        <f t="shared" si="31"/>
        <v>0.42394276074690229</v>
      </c>
      <c r="AF117" s="323">
        <f t="shared" si="32"/>
        <v>2.4343750000000051</v>
      </c>
      <c r="AG117" s="323">
        <f t="shared" si="33"/>
        <v>1.2045123726346427</v>
      </c>
      <c r="AH117" s="323">
        <f t="shared" si="34"/>
        <v>0.44340505144995257</v>
      </c>
      <c r="AI117" s="323">
        <f t="shared" si="35"/>
        <v>0</v>
      </c>
      <c r="AJ117" s="296"/>
      <c r="AK117" s="299"/>
      <c r="AL117" s="534"/>
      <c r="AM117" s="275" t="s">
        <v>476</v>
      </c>
      <c r="AN117" s="297"/>
      <c r="AO117" s="298"/>
      <c r="AP117" s="298"/>
      <c r="AQ117" s="277" t="s">
        <v>476</v>
      </c>
      <c r="AR117" s="277" t="s">
        <v>476</v>
      </c>
      <c r="AS117" s="277" t="s">
        <v>476</v>
      </c>
      <c r="AT117" s="299"/>
      <c r="AU117" s="299"/>
      <c r="AV117" s="277" t="s">
        <v>476</v>
      </c>
    </row>
    <row r="118" spans="1:48" ht="89.25" x14ac:dyDescent="0.2">
      <c r="A118">
        <f t="shared" si="46"/>
        <v>2016</v>
      </c>
      <c r="B118">
        <v>37.299999999999997</v>
      </c>
      <c r="C118">
        <v>728.8</v>
      </c>
      <c r="D118">
        <v>155.80000000000001</v>
      </c>
      <c r="E118">
        <v>165.5</v>
      </c>
      <c r="F118">
        <v>47.4</v>
      </c>
      <c r="G118">
        <v>13.5</v>
      </c>
      <c r="H118">
        <v>21</v>
      </c>
      <c r="I118">
        <v>30.3</v>
      </c>
      <c r="J118">
        <v>40.6</v>
      </c>
      <c r="K118">
        <v>13.1</v>
      </c>
      <c r="L118">
        <v>13.5</v>
      </c>
      <c r="M118" s="546"/>
      <c r="N118" s="546"/>
      <c r="O118" s="323">
        <f t="shared" si="25"/>
        <v>2016</v>
      </c>
      <c r="P118" s="551"/>
      <c r="Q118" s="551"/>
      <c r="R118" s="551"/>
      <c r="S118" s="551"/>
      <c r="T118" s="551"/>
      <c r="U118" s="551"/>
      <c r="V118" s="551"/>
      <c r="W118" s="551"/>
      <c r="X118" s="551"/>
      <c r="Y118" s="551"/>
      <c r="Z118" s="551"/>
      <c r="AA118" s="546"/>
      <c r="AB118" s="546"/>
      <c r="AC118" s="323">
        <f t="shared" si="29"/>
        <v>2016</v>
      </c>
      <c r="AD118" s="323"/>
      <c r="AE118" s="323"/>
      <c r="AF118" s="323"/>
      <c r="AG118" s="323"/>
      <c r="AH118" s="323"/>
      <c r="AI118" s="323"/>
      <c r="AJ118" s="274" t="s">
        <v>14</v>
      </c>
      <c r="AK118" s="279"/>
      <c r="AL118" s="534"/>
      <c r="AM118" s="275" t="s">
        <v>476</v>
      </c>
      <c r="AN118" s="276"/>
      <c r="AO118" s="278" t="s">
        <v>33</v>
      </c>
      <c r="AP118" s="278"/>
      <c r="AQ118" s="277" t="s">
        <v>476</v>
      </c>
      <c r="AR118" s="277" t="s">
        <v>476</v>
      </c>
      <c r="AS118" s="277" t="s">
        <v>476</v>
      </c>
      <c r="AT118" s="279" t="s">
        <v>20</v>
      </c>
      <c r="AU118" s="279"/>
      <c r="AV118" s="277" t="s">
        <v>476</v>
      </c>
    </row>
    <row r="119" spans="1:48" ht="192" x14ac:dyDescent="0.25">
      <c r="A119" s="548" t="s">
        <v>519</v>
      </c>
      <c r="B119" s="1" t="s">
        <v>511</v>
      </c>
      <c r="C119" s="1" t="s">
        <v>84</v>
      </c>
      <c r="D119" s="1" t="s">
        <v>1</v>
      </c>
      <c r="E119" s="1" t="s">
        <v>512</v>
      </c>
      <c r="F119" s="1" t="s">
        <v>2</v>
      </c>
      <c r="G119" s="1" t="s">
        <v>513</v>
      </c>
      <c r="H119" s="1" t="s">
        <v>514</v>
      </c>
      <c r="I119" s="1" t="s">
        <v>515</v>
      </c>
      <c r="J119" s="1" t="s">
        <v>516</v>
      </c>
      <c r="K119" s="1" t="s">
        <v>517</v>
      </c>
      <c r="L119" s="1" t="s">
        <v>518</v>
      </c>
      <c r="M119" s="308"/>
      <c r="N119" s="308"/>
      <c r="O119" s="308"/>
      <c r="P119" s="552">
        <f>MAX(P2:P117)</f>
        <v>1.8885245901639345</v>
      </c>
      <c r="Q119" s="552">
        <f t="shared" ref="Q119:Z119" si="47">MAX(Q2:Q117)</f>
        <v>1.2955407630090903</v>
      </c>
      <c r="R119" s="552">
        <f t="shared" si="47"/>
        <v>1.0558069381598794</v>
      </c>
      <c r="S119" s="552">
        <f t="shared" si="47"/>
        <v>1.0863895680521598</v>
      </c>
      <c r="T119" s="552">
        <f t="shared" si="47"/>
        <v>1.124860646599777</v>
      </c>
      <c r="U119" s="552">
        <f t="shared" si="47"/>
        <v>1.3402061855670104</v>
      </c>
      <c r="V119" s="552">
        <f t="shared" si="47"/>
        <v>3.5775075987841944</v>
      </c>
      <c r="W119" s="552">
        <f t="shared" si="47"/>
        <v>1.1574803149606299</v>
      </c>
      <c r="X119" s="552">
        <f t="shared" si="47"/>
        <v>1.0968992248062015</v>
      </c>
      <c r="Y119" s="552">
        <f t="shared" si="47"/>
        <v>1.065040650406504</v>
      </c>
      <c r="Z119" s="552">
        <f t="shared" si="47"/>
        <v>1.0969696969696972</v>
      </c>
      <c r="AA119" s="308"/>
      <c r="AB119" s="308"/>
      <c r="AC119" s="308"/>
      <c r="AD119" s="559">
        <f>P122</f>
        <v>-0.48409405255878285</v>
      </c>
      <c r="AE119" s="559">
        <f t="shared" ref="AE119:AI119" si="48">Q122</f>
        <v>-0.5760572392530976</v>
      </c>
      <c r="AF119" s="559">
        <f t="shared" si="48"/>
        <v>1.4343750000000002</v>
      </c>
      <c r="AG119" s="559">
        <f t="shared" si="48"/>
        <v>0.20451237263464334</v>
      </c>
      <c r="AH119" s="559">
        <f t="shared" si="48"/>
        <v>-0.55659494855004676</v>
      </c>
      <c r="AI119" s="559">
        <f t="shared" si="48"/>
        <v>-0.84762979683972905</v>
      </c>
      <c r="AJ119" s="296"/>
      <c r="AK119" s="299"/>
      <c r="AL119" s="534"/>
      <c r="AM119" s="275" t="s">
        <v>476</v>
      </c>
      <c r="AN119" s="297"/>
      <c r="AO119" s="298"/>
      <c r="AP119" s="298"/>
      <c r="AQ119" s="277" t="s">
        <v>476</v>
      </c>
      <c r="AR119" s="277" t="s">
        <v>476</v>
      </c>
      <c r="AS119" s="277" t="s">
        <v>476</v>
      </c>
      <c r="AT119" s="299"/>
      <c r="AU119" s="299"/>
      <c r="AV119" s="277" t="s">
        <v>476</v>
      </c>
    </row>
    <row r="120" spans="1:48" ht="102" x14ac:dyDescent="0.2">
      <c r="A120" s="280"/>
      <c r="B120" s="268" t="s">
        <v>52</v>
      </c>
      <c r="C120" s="269" t="s">
        <v>38</v>
      </c>
      <c r="D120" s="270" t="s">
        <v>56</v>
      </c>
      <c r="E120" s="271" t="s">
        <v>46</v>
      </c>
      <c r="F120" s="272" t="s">
        <v>48</v>
      </c>
      <c r="G120" s="273" t="s">
        <v>51</v>
      </c>
      <c r="H120" s="269" t="s">
        <v>43</v>
      </c>
      <c r="I120" s="277" t="s">
        <v>476</v>
      </c>
      <c r="J120" s="277" t="s">
        <v>476</v>
      </c>
      <c r="K120" s="277" t="s">
        <v>476</v>
      </c>
      <c r="L120" s="276" t="s">
        <v>58</v>
      </c>
      <c r="M120" s="546"/>
      <c r="N120" s="546"/>
      <c r="O120" s="546"/>
      <c r="P120" s="550" t="str">
        <f>P1</f>
        <v>Accidents excluding motor-vehicle -</v>
      </c>
      <c r="Q120" s="550" t="str">
        <f t="shared" ref="Q120:Z120" si="49">Q1</f>
        <v>All causes-</v>
      </c>
      <c r="R120" s="550" t="str">
        <f t="shared" si="49"/>
        <v xml:space="preserve">Cancer and other malignant tumors </v>
      </c>
      <c r="S120" s="550" t="str">
        <f t="shared" si="49"/>
        <v xml:space="preserve">Diseases of the heart </v>
      </c>
      <c r="T120" s="550" t="str">
        <f t="shared" si="49"/>
        <v xml:space="preserve">Intracranial lesions of vascular origin </v>
      </c>
      <c r="U120" s="550" t="str">
        <f t="shared" si="49"/>
        <v xml:space="preserve">Nephritis (all forms) </v>
      </c>
      <c r="V120" s="550" t="str">
        <f t="shared" si="49"/>
        <v>Pneumonia (all forms) and influenza</v>
      </c>
      <c r="W120" s="550" t="str">
        <f t="shared" si="49"/>
        <v>Diabetes mellitus -</v>
      </c>
      <c r="X120" s="550" t="str">
        <f t="shared" si="49"/>
        <v>Chronic obstructive pulmonary diseases and allied conditions                490–496</v>
      </c>
      <c r="Y120" s="550" t="str">
        <f t="shared" si="49"/>
        <v>Suicide -</v>
      </c>
      <c r="Z120" s="550" t="str">
        <f t="shared" si="49"/>
        <v xml:space="preserve">Senility </v>
      </c>
      <c r="AA120" s="546"/>
      <c r="AB120" s="546"/>
      <c r="AC120" s="546"/>
      <c r="AD120" s="546"/>
      <c r="AE120" s="546"/>
      <c r="AF120" s="546"/>
      <c r="AG120" s="546"/>
      <c r="AH120" s="546"/>
      <c r="AI120" s="546"/>
      <c r="AJ120" s="274" t="s">
        <v>42</v>
      </c>
      <c r="AK120" s="279"/>
      <c r="AL120" s="534"/>
      <c r="AM120" s="275" t="s">
        <v>476</v>
      </c>
      <c r="AN120" s="276"/>
      <c r="AO120" s="278" t="s">
        <v>64</v>
      </c>
      <c r="AP120" s="278"/>
      <c r="AQ120" s="277" t="s">
        <v>476</v>
      </c>
      <c r="AR120" s="277" t="s">
        <v>476</v>
      </c>
      <c r="AS120" s="277" t="s">
        <v>476</v>
      </c>
      <c r="AT120" s="279" t="s">
        <v>47</v>
      </c>
      <c r="AU120" s="279"/>
      <c r="AV120" s="277" t="s">
        <v>476</v>
      </c>
    </row>
    <row r="121" spans="1:48" x14ac:dyDescent="0.2">
      <c r="A121" s="280"/>
      <c r="B121" s="291"/>
      <c r="C121" s="292"/>
      <c r="D121" s="293"/>
      <c r="E121" s="294"/>
      <c r="F121" s="272"/>
      <c r="G121" s="295"/>
      <c r="H121" s="292"/>
      <c r="I121" s="277" t="s">
        <v>476</v>
      </c>
      <c r="J121" s="277" t="s">
        <v>476</v>
      </c>
      <c r="K121" s="277" t="s">
        <v>476</v>
      </c>
      <c r="L121" s="297"/>
      <c r="M121" s="308"/>
      <c r="N121" s="308"/>
      <c r="O121" s="308"/>
      <c r="P121" s="552">
        <f>AVERAGE(P2:P117)</f>
        <v>1.0077690413142999</v>
      </c>
      <c r="Q121" s="552">
        <f t="shared" ref="Q121:Z121" si="50">AVERAGE(Q2:Q117)</f>
        <v>0.99374495460053713</v>
      </c>
      <c r="R121" s="552">
        <f t="shared" si="50"/>
        <v>1.0078438907385356</v>
      </c>
      <c r="S121" s="552">
        <f t="shared" si="50"/>
        <v>1.0022369179118045</v>
      </c>
      <c r="T121" s="552">
        <f t="shared" si="50"/>
        <v>0.99364250145615696</v>
      </c>
      <c r="U121" s="552">
        <f t="shared" si="50"/>
        <v>0.95530372383655071</v>
      </c>
      <c r="V121" s="552">
        <f t="shared" si="50"/>
        <v>1.0045771272592137</v>
      </c>
      <c r="W121" s="552">
        <f t="shared" si="50"/>
        <v>0.98734594491172567</v>
      </c>
      <c r="X121" s="552">
        <f t="shared" si="50"/>
        <v>0.99490152333536319</v>
      </c>
      <c r="Y121" s="552">
        <f>AVERAGE(Y2:Y117)</f>
        <v>0.99216657870051539</v>
      </c>
      <c r="Z121" s="552">
        <f t="shared" si="50"/>
        <v>0.98190596038808498</v>
      </c>
      <c r="AA121" s="308"/>
      <c r="AB121" s="308"/>
      <c r="AC121" s="308"/>
      <c r="AD121" s="308"/>
      <c r="AE121" s="308"/>
      <c r="AF121" s="308"/>
      <c r="AG121" s="308"/>
      <c r="AH121" s="308"/>
      <c r="AI121" s="308"/>
      <c r="AJ121" s="296"/>
      <c r="AK121" s="299"/>
      <c r="AL121" s="534"/>
      <c r="AM121" s="275" t="s">
        <v>476</v>
      </c>
      <c r="AN121" s="297"/>
      <c r="AO121" s="298"/>
      <c r="AP121" s="298"/>
      <c r="AQ121" s="277" t="s">
        <v>476</v>
      </c>
      <c r="AR121" s="277" t="s">
        <v>476</v>
      </c>
      <c r="AS121" s="277" t="s">
        <v>476</v>
      </c>
      <c r="AT121" s="299"/>
      <c r="AU121" s="299"/>
      <c r="AV121" s="277" t="s">
        <v>476</v>
      </c>
    </row>
    <row r="122" spans="1:48" ht="51" x14ac:dyDescent="0.2">
      <c r="A122" s="280"/>
      <c r="B122" s="268" t="s">
        <v>54</v>
      </c>
      <c r="C122" s="269" t="s">
        <v>38</v>
      </c>
      <c r="D122" s="270" t="s">
        <v>56</v>
      </c>
      <c r="E122" s="271" t="s">
        <v>46</v>
      </c>
      <c r="F122" s="272" t="s">
        <v>49</v>
      </c>
      <c r="G122" s="273" t="s">
        <v>51</v>
      </c>
      <c r="H122" s="269" t="s">
        <v>40</v>
      </c>
      <c r="I122" s="277" t="s">
        <v>476</v>
      </c>
      <c r="J122" s="277" t="s">
        <v>476</v>
      </c>
      <c r="K122" s="277" t="s">
        <v>476</v>
      </c>
      <c r="L122" s="276" t="s">
        <v>59</v>
      </c>
      <c r="M122" s="546"/>
      <c r="N122" s="546"/>
      <c r="O122" s="546"/>
      <c r="P122" s="558">
        <f>(B118-B2)/B2</f>
        <v>-0.48409405255878285</v>
      </c>
      <c r="Q122" s="558">
        <f t="shared" ref="Q122:Z122" si="51">(C118-C2)/C2</f>
        <v>-0.5760572392530976</v>
      </c>
      <c r="R122" s="558">
        <f t="shared" si="51"/>
        <v>1.4343750000000002</v>
      </c>
      <c r="S122" s="558">
        <f t="shared" si="51"/>
        <v>0.20451237263464334</v>
      </c>
      <c r="T122" s="558">
        <f t="shared" si="51"/>
        <v>-0.55659494855004676</v>
      </c>
      <c r="U122" s="558">
        <f t="shared" si="51"/>
        <v>-0.84762979683972905</v>
      </c>
      <c r="V122" s="558">
        <f t="shared" si="51"/>
        <v>-0.89614243323442133</v>
      </c>
      <c r="W122" s="558">
        <f>(I118-I24)/I24</f>
        <v>0.65573770491803274</v>
      </c>
      <c r="X122" s="558" t="e">
        <f t="shared" si="51"/>
        <v>#DIV/0!</v>
      </c>
      <c r="Y122" s="558">
        <f>(K118-K60)/K60</f>
        <v>0.2242990654205608</v>
      </c>
      <c r="Z122" s="558">
        <f t="shared" si="51"/>
        <v>-0.7310756972111554</v>
      </c>
      <c r="AA122" s="546"/>
      <c r="AB122" s="546"/>
      <c r="AC122" s="546"/>
      <c r="AD122" s="560">
        <f>P122</f>
        <v>-0.48409405255878285</v>
      </c>
      <c r="AE122" s="560">
        <f t="shared" ref="AE122:AI122" si="52">Q122</f>
        <v>-0.5760572392530976</v>
      </c>
      <c r="AF122" s="560">
        <f t="shared" si="52"/>
        <v>1.4343750000000002</v>
      </c>
      <c r="AG122" s="560">
        <f t="shared" si="52"/>
        <v>0.20451237263464334</v>
      </c>
      <c r="AH122" s="560">
        <f t="shared" si="52"/>
        <v>-0.55659494855004676</v>
      </c>
      <c r="AI122" s="560">
        <f t="shared" si="52"/>
        <v>-0.84762979683972905</v>
      </c>
      <c r="AJ122" s="274" t="s">
        <v>41</v>
      </c>
      <c r="AK122" s="279"/>
      <c r="AL122" s="534"/>
      <c r="AM122" s="300" t="s">
        <v>474</v>
      </c>
      <c r="AN122" s="276"/>
      <c r="AO122" s="301"/>
      <c r="AP122" s="301"/>
      <c r="AQ122" s="277" t="s">
        <v>476</v>
      </c>
      <c r="AR122" s="277" t="s">
        <v>476</v>
      </c>
      <c r="AS122" s="277" t="s">
        <v>476</v>
      </c>
      <c r="AT122" s="279" t="s">
        <v>44</v>
      </c>
      <c r="AU122" s="279"/>
      <c r="AV122" s="277" t="s">
        <v>476</v>
      </c>
    </row>
    <row r="123" spans="1:48" x14ac:dyDescent="0.2">
      <c r="A123" s="280"/>
      <c r="B123" s="291"/>
      <c r="C123" s="292"/>
      <c r="D123" s="293"/>
      <c r="E123" s="294"/>
      <c r="F123" s="272"/>
      <c r="G123" s="295"/>
      <c r="H123" s="292"/>
      <c r="I123" s="277" t="s">
        <v>476</v>
      </c>
      <c r="J123" s="277" t="s">
        <v>476</v>
      </c>
      <c r="K123" s="277" t="s">
        <v>476</v>
      </c>
      <c r="L123" s="297"/>
      <c r="M123" s="308"/>
      <c r="N123" s="308"/>
      <c r="O123" s="308"/>
      <c r="P123" s="549">
        <f>P121^117</f>
        <v>2.4730818185509613</v>
      </c>
      <c r="Q123" s="549">
        <f t="shared" ref="Q123:Z123" si="53">Q121^117</f>
        <v>0.47991861166499133</v>
      </c>
      <c r="R123" s="549">
        <f t="shared" si="53"/>
        <v>2.4946654217343256</v>
      </c>
      <c r="S123" s="549">
        <f t="shared" si="53"/>
        <v>1.2987822686854087</v>
      </c>
      <c r="T123" s="549">
        <f t="shared" si="53"/>
        <v>0.4741640882148736</v>
      </c>
      <c r="U123" s="549">
        <f t="shared" si="53"/>
        <v>4.7484521601432331E-3</v>
      </c>
      <c r="V123" s="549">
        <f t="shared" si="53"/>
        <v>1.7062569203053168</v>
      </c>
      <c r="W123" s="549">
        <f t="shared" si="53"/>
        <v>0.22537906861755558</v>
      </c>
      <c r="X123" s="549">
        <f t="shared" si="53"/>
        <v>0.54988416362723413</v>
      </c>
      <c r="Y123" s="549">
        <f t="shared" si="53"/>
        <v>0.3984716779411373</v>
      </c>
      <c r="Z123" s="549">
        <f t="shared" si="53"/>
        <v>0.11808041398484148</v>
      </c>
      <c r="AA123" s="308"/>
      <c r="AB123" s="308"/>
      <c r="AC123" s="308"/>
      <c r="AD123" s="308"/>
      <c r="AE123" s="308"/>
      <c r="AF123" s="308"/>
      <c r="AG123" s="308"/>
      <c r="AH123" s="308"/>
      <c r="AI123" s="308"/>
      <c r="AJ123" s="296"/>
      <c r="AK123" s="299"/>
      <c r="AL123" s="534"/>
      <c r="AM123" s="304"/>
      <c r="AN123" s="297"/>
      <c r="AO123" s="298"/>
      <c r="AP123" s="298"/>
      <c r="AQ123" s="277" t="s">
        <v>476</v>
      </c>
      <c r="AR123" s="277" t="s">
        <v>476</v>
      </c>
      <c r="AS123" s="277" t="s">
        <v>476</v>
      </c>
      <c r="AT123" s="299"/>
      <c r="AU123" s="299"/>
      <c r="AV123" s="277" t="s">
        <v>476</v>
      </c>
    </row>
    <row r="124" spans="1:48" ht="63.75" x14ac:dyDescent="0.2">
      <c r="A124" s="280"/>
      <c r="B124" s="268" t="s">
        <v>52</v>
      </c>
      <c r="C124" s="269" t="s">
        <v>37</v>
      </c>
      <c r="D124" s="270" t="s">
        <v>56</v>
      </c>
      <c r="E124" s="271" t="s">
        <v>46</v>
      </c>
      <c r="F124" s="272" t="s">
        <v>49</v>
      </c>
      <c r="G124" s="273" t="s">
        <v>51</v>
      </c>
      <c r="H124" s="269" t="s">
        <v>43</v>
      </c>
      <c r="I124" s="277" t="s">
        <v>476</v>
      </c>
      <c r="J124" s="277" t="s">
        <v>476</v>
      </c>
      <c r="K124" s="277" t="s">
        <v>476</v>
      </c>
      <c r="L124" s="276" t="s">
        <v>59</v>
      </c>
      <c r="M124" s="546"/>
      <c r="N124" s="546"/>
      <c r="O124" s="546"/>
      <c r="P124" s="550">
        <f>SUM(P2:P117)/116</f>
        <v>1.0077690413142999</v>
      </c>
      <c r="Q124" s="550"/>
      <c r="R124" s="550"/>
      <c r="S124" s="550"/>
      <c r="T124" s="550"/>
      <c r="U124" s="550"/>
      <c r="V124" s="550"/>
      <c r="W124" s="550"/>
      <c r="X124" s="550"/>
      <c r="Y124" s="550"/>
      <c r="Z124" s="550"/>
      <c r="AA124" s="546"/>
      <c r="AB124" s="546"/>
      <c r="AC124" s="546"/>
      <c r="AD124" s="546"/>
      <c r="AE124" s="546"/>
      <c r="AF124" s="546"/>
      <c r="AG124" s="546"/>
      <c r="AH124" s="546"/>
      <c r="AI124" s="546"/>
      <c r="AJ124" s="274" t="s">
        <v>42</v>
      </c>
      <c r="AK124" s="279"/>
      <c r="AL124" s="534"/>
      <c r="AM124" s="300" t="s">
        <v>60</v>
      </c>
      <c r="AN124" s="276"/>
      <c r="AO124" s="277"/>
      <c r="AP124" s="277"/>
      <c r="AQ124" s="277" t="s">
        <v>476</v>
      </c>
      <c r="AR124" s="277" t="s">
        <v>476</v>
      </c>
      <c r="AS124" s="277" t="s">
        <v>476</v>
      </c>
      <c r="AT124" s="279" t="s">
        <v>47</v>
      </c>
      <c r="AU124" s="279"/>
      <c r="AV124" s="277" t="s">
        <v>476</v>
      </c>
    </row>
    <row r="125" spans="1:48" x14ac:dyDescent="0.2">
      <c r="A125" s="280"/>
      <c r="B125" s="291"/>
      <c r="C125" s="292"/>
      <c r="D125" s="293"/>
      <c r="E125" s="294"/>
      <c r="F125" s="272"/>
      <c r="G125" s="295"/>
      <c r="H125" s="292"/>
      <c r="I125" s="277" t="s">
        <v>476</v>
      </c>
      <c r="J125" s="277" t="s">
        <v>476</v>
      </c>
      <c r="K125" s="277" t="s">
        <v>476</v>
      </c>
      <c r="L125" s="297"/>
      <c r="M125" s="308"/>
      <c r="N125" s="308"/>
      <c r="O125" s="308"/>
      <c r="P125" s="552"/>
      <c r="Q125" s="552"/>
      <c r="R125" s="552"/>
      <c r="S125" s="552"/>
      <c r="T125" s="552"/>
      <c r="U125" s="552"/>
      <c r="V125" s="552"/>
      <c r="W125" s="552"/>
      <c r="X125" s="552"/>
      <c r="Y125" s="552"/>
      <c r="Z125" s="552"/>
      <c r="AA125" s="308"/>
      <c r="AB125" s="308"/>
      <c r="AC125" s="308"/>
      <c r="AD125" s="308"/>
      <c r="AE125" s="308"/>
      <c r="AF125" s="308"/>
      <c r="AG125" s="308"/>
      <c r="AH125" s="308"/>
      <c r="AI125" s="308"/>
      <c r="AJ125" s="296"/>
      <c r="AK125" s="299"/>
      <c r="AL125" s="534"/>
      <c r="AM125" s="305"/>
      <c r="AN125" s="297"/>
      <c r="AO125" s="277"/>
      <c r="AP125" s="277"/>
      <c r="AQ125" s="277" t="s">
        <v>476</v>
      </c>
      <c r="AR125" s="277" t="s">
        <v>476</v>
      </c>
      <c r="AS125" s="277" t="s">
        <v>476</v>
      </c>
      <c r="AT125" s="299"/>
      <c r="AU125" s="299"/>
      <c r="AV125" s="277" t="s">
        <v>476</v>
      </c>
    </row>
    <row r="126" spans="1:48" ht="51" x14ac:dyDescent="0.2">
      <c r="A126" s="280"/>
      <c r="B126" s="268" t="s">
        <v>52</v>
      </c>
      <c r="C126" s="269" t="s">
        <v>37</v>
      </c>
      <c r="D126" s="270" t="s">
        <v>55</v>
      </c>
      <c r="E126" s="271" t="s">
        <v>46</v>
      </c>
      <c r="F126" s="272" t="s">
        <v>49</v>
      </c>
      <c r="G126" s="273" t="s">
        <v>51</v>
      </c>
      <c r="H126" s="269" t="s">
        <v>40</v>
      </c>
      <c r="I126" s="277" t="s">
        <v>476</v>
      </c>
      <c r="J126" s="277" t="s">
        <v>476</v>
      </c>
      <c r="K126" s="277" t="s">
        <v>476</v>
      </c>
      <c r="L126" s="276" t="s">
        <v>57</v>
      </c>
      <c r="M126" s="546"/>
      <c r="N126" s="546"/>
      <c r="O126" s="546"/>
      <c r="P126" s="550"/>
      <c r="Q126" s="550"/>
      <c r="R126" s="550"/>
      <c r="S126" s="550"/>
      <c r="T126" s="550"/>
      <c r="U126" s="550"/>
      <c r="V126" s="550"/>
      <c r="W126" s="550"/>
      <c r="X126" s="550"/>
      <c r="Y126" s="550"/>
      <c r="Z126" s="550"/>
      <c r="AA126" s="546"/>
      <c r="AB126" s="546"/>
      <c r="AC126" s="546"/>
      <c r="AD126" s="546"/>
      <c r="AE126" s="546"/>
      <c r="AF126" s="546"/>
      <c r="AG126" s="546"/>
      <c r="AH126" s="546"/>
      <c r="AI126" s="546"/>
      <c r="AJ126" s="274" t="s">
        <v>118</v>
      </c>
      <c r="AK126" s="279"/>
      <c r="AL126" s="534"/>
      <c r="AM126" s="300" t="s">
        <v>60</v>
      </c>
      <c r="AN126" s="276"/>
      <c r="AO126" s="277"/>
      <c r="AP126" s="277"/>
      <c r="AQ126" s="277" t="s">
        <v>476</v>
      </c>
      <c r="AR126" s="277" t="s">
        <v>476</v>
      </c>
      <c r="AS126" s="277" t="s">
        <v>476</v>
      </c>
      <c r="AT126" s="279" t="s">
        <v>44</v>
      </c>
      <c r="AU126" s="279"/>
      <c r="AV126" s="277" t="s">
        <v>476</v>
      </c>
    </row>
    <row r="127" spans="1:48" x14ac:dyDescent="0.2">
      <c r="A127" s="280"/>
      <c r="B127" s="291"/>
      <c r="C127" s="292"/>
      <c r="D127" s="293"/>
      <c r="E127" s="294"/>
      <c r="F127" s="272"/>
      <c r="G127" s="295"/>
      <c r="H127" s="292"/>
      <c r="I127" s="277" t="s">
        <v>476</v>
      </c>
      <c r="J127" s="277" t="s">
        <v>476</v>
      </c>
      <c r="K127" s="277" t="s">
        <v>476</v>
      </c>
      <c r="L127" s="297"/>
      <c r="M127" s="308"/>
      <c r="N127" s="308"/>
      <c r="O127" s="308"/>
      <c r="P127" s="552"/>
      <c r="Q127" s="552"/>
      <c r="R127" s="552"/>
      <c r="S127" s="552"/>
      <c r="T127" s="552"/>
      <c r="U127" s="552"/>
      <c r="V127" s="552"/>
      <c r="W127" s="552"/>
      <c r="X127" s="552"/>
      <c r="Y127" s="552"/>
      <c r="Z127" s="552"/>
      <c r="AA127" s="308"/>
      <c r="AB127" s="308"/>
      <c r="AC127" s="308"/>
      <c r="AD127" s="308"/>
      <c r="AE127" s="308"/>
      <c r="AF127" s="308"/>
      <c r="AG127" s="308"/>
      <c r="AH127" s="308"/>
      <c r="AI127" s="308"/>
      <c r="AJ127" s="296"/>
      <c r="AK127" s="299"/>
      <c r="AL127" s="534"/>
      <c r="AM127" s="305"/>
      <c r="AN127" s="297"/>
      <c r="AO127" s="277"/>
      <c r="AP127" s="277"/>
      <c r="AQ127" s="277" t="s">
        <v>476</v>
      </c>
      <c r="AR127" s="277" t="s">
        <v>476</v>
      </c>
      <c r="AS127" s="277" t="s">
        <v>476</v>
      </c>
      <c r="AT127" s="299"/>
      <c r="AU127" s="299"/>
      <c r="AV127" s="277" t="s">
        <v>476</v>
      </c>
    </row>
    <row r="128" spans="1:48" ht="51" x14ac:dyDescent="0.2">
      <c r="A128" s="280"/>
      <c r="B128" s="268" t="s">
        <v>54</v>
      </c>
      <c r="C128" s="269" t="s">
        <v>37</v>
      </c>
      <c r="D128" s="270" t="s">
        <v>56</v>
      </c>
      <c r="E128" s="271" t="s">
        <v>46</v>
      </c>
      <c r="F128" s="272" t="s">
        <v>49</v>
      </c>
      <c r="G128" s="273" t="s">
        <v>51</v>
      </c>
      <c r="H128" s="269" t="s">
        <v>40</v>
      </c>
      <c r="I128" s="277" t="s">
        <v>476</v>
      </c>
      <c r="J128" s="277" t="s">
        <v>476</v>
      </c>
      <c r="K128" s="277" t="s">
        <v>476</v>
      </c>
      <c r="L128" s="276" t="s">
        <v>59</v>
      </c>
      <c r="M128" s="546"/>
      <c r="N128" s="546"/>
      <c r="O128" s="546"/>
      <c r="P128" s="550"/>
      <c r="Q128" s="550"/>
      <c r="R128" s="550"/>
      <c r="S128" s="550"/>
      <c r="T128" s="550"/>
      <c r="U128" s="550"/>
      <c r="V128" s="550"/>
      <c r="W128" s="550"/>
      <c r="X128" s="550"/>
      <c r="Y128" s="550"/>
      <c r="Z128" s="550"/>
      <c r="AA128" s="546"/>
      <c r="AB128" s="546"/>
      <c r="AC128" s="546"/>
      <c r="AD128" s="546"/>
      <c r="AE128" s="546"/>
      <c r="AF128" s="546"/>
      <c r="AG128" s="546"/>
      <c r="AH128" s="546"/>
      <c r="AI128" s="546"/>
      <c r="AJ128" s="274" t="s">
        <v>41</v>
      </c>
      <c r="AK128" s="279"/>
      <c r="AL128" s="534"/>
      <c r="AM128" s="300" t="s">
        <v>61</v>
      </c>
      <c r="AN128" s="276"/>
      <c r="AO128" s="277"/>
      <c r="AP128" s="277"/>
      <c r="AQ128" s="277" t="s">
        <v>476</v>
      </c>
      <c r="AR128" s="277" t="s">
        <v>476</v>
      </c>
      <c r="AS128" s="277" t="s">
        <v>476</v>
      </c>
      <c r="AT128" s="279" t="s">
        <v>44</v>
      </c>
      <c r="AU128" s="279"/>
      <c r="AV128" s="277" t="s">
        <v>476</v>
      </c>
    </row>
    <row r="129" spans="1:48" x14ac:dyDescent="0.2">
      <c r="A129" s="280"/>
      <c r="B129" s="291"/>
      <c r="C129" s="292"/>
      <c r="D129" s="293"/>
      <c r="E129" s="294"/>
      <c r="F129" s="272"/>
      <c r="G129" s="295"/>
      <c r="H129" s="292"/>
      <c r="I129" s="277" t="s">
        <v>476</v>
      </c>
      <c r="J129" s="277" t="s">
        <v>476</v>
      </c>
      <c r="K129" s="277" t="s">
        <v>476</v>
      </c>
      <c r="L129" s="297"/>
      <c r="M129" s="308"/>
      <c r="N129" s="308"/>
      <c r="O129" s="308"/>
      <c r="P129" s="552"/>
      <c r="Q129" s="552"/>
      <c r="R129" s="552"/>
      <c r="S129" s="552"/>
      <c r="T129" s="552"/>
      <c r="U129" s="552"/>
      <c r="V129" s="552"/>
      <c r="W129" s="552"/>
      <c r="X129" s="552"/>
      <c r="Y129" s="552"/>
      <c r="Z129" s="552"/>
      <c r="AA129" s="308"/>
      <c r="AB129" s="308"/>
      <c r="AC129" s="308"/>
      <c r="AD129" s="308"/>
      <c r="AE129" s="308"/>
      <c r="AF129" s="308"/>
      <c r="AG129" s="308"/>
      <c r="AH129" s="308"/>
      <c r="AI129" s="308"/>
      <c r="AJ129" s="296"/>
      <c r="AK129" s="299"/>
      <c r="AL129" s="534"/>
      <c r="AM129" s="305"/>
      <c r="AN129" s="297"/>
      <c r="AO129" s="277"/>
      <c r="AP129" s="277"/>
      <c r="AQ129" s="277" t="s">
        <v>476</v>
      </c>
      <c r="AR129" s="277" t="s">
        <v>476</v>
      </c>
      <c r="AS129" s="277" t="s">
        <v>476</v>
      </c>
      <c r="AT129" s="299"/>
      <c r="AU129" s="299"/>
      <c r="AV129" s="277" t="s">
        <v>476</v>
      </c>
    </row>
    <row r="130" spans="1:48" ht="51" x14ac:dyDescent="0.2">
      <c r="A130" s="280"/>
      <c r="B130" s="268" t="s">
        <v>54</v>
      </c>
      <c r="C130" s="269" t="s">
        <v>38</v>
      </c>
      <c r="D130" s="270" t="s">
        <v>56</v>
      </c>
      <c r="E130" s="271" t="s">
        <v>46</v>
      </c>
      <c r="F130" s="272" t="s">
        <v>49</v>
      </c>
      <c r="G130" s="273" t="s">
        <v>51</v>
      </c>
      <c r="H130" s="269" t="s">
        <v>40</v>
      </c>
      <c r="I130" s="277" t="s">
        <v>476</v>
      </c>
      <c r="J130" s="277" t="s">
        <v>476</v>
      </c>
      <c r="K130" s="277" t="s">
        <v>476</v>
      </c>
      <c r="L130" s="276" t="s">
        <v>59</v>
      </c>
      <c r="M130" s="546"/>
      <c r="N130" s="546"/>
      <c r="O130" s="546"/>
      <c r="P130" s="550"/>
      <c r="Q130" s="550"/>
      <c r="R130" s="550"/>
      <c r="S130" s="550"/>
      <c r="T130" s="550"/>
      <c r="U130" s="550"/>
      <c r="V130" s="550"/>
      <c r="W130" s="550"/>
      <c r="X130" s="550"/>
      <c r="Y130" s="550"/>
      <c r="Z130" s="550"/>
      <c r="AA130" s="546"/>
      <c r="AB130" s="546"/>
      <c r="AC130" s="546"/>
      <c r="AD130" s="546"/>
      <c r="AE130" s="546"/>
      <c r="AF130" s="546"/>
      <c r="AG130" s="546"/>
      <c r="AH130" s="546"/>
      <c r="AI130" s="546"/>
      <c r="AJ130" s="274" t="s">
        <v>41</v>
      </c>
      <c r="AK130" s="279"/>
      <c r="AL130" s="534"/>
      <c r="AM130" s="300" t="s">
        <v>60</v>
      </c>
      <c r="AN130" s="276"/>
      <c r="AO130" s="277"/>
      <c r="AP130" s="277"/>
      <c r="AQ130" s="277" t="s">
        <v>476</v>
      </c>
      <c r="AR130" s="277" t="s">
        <v>476</v>
      </c>
      <c r="AS130" s="277" t="s">
        <v>476</v>
      </c>
      <c r="AT130" s="279" t="s">
        <v>44</v>
      </c>
      <c r="AU130" s="279"/>
      <c r="AV130" s="277" t="s">
        <v>476</v>
      </c>
    </row>
    <row r="131" spans="1:48" x14ac:dyDescent="0.2">
      <c r="A131" s="280"/>
      <c r="B131" s="291"/>
      <c r="C131" s="292"/>
      <c r="D131" s="293"/>
      <c r="E131" s="294"/>
      <c r="F131" s="272"/>
      <c r="G131" s="295"/>
      <c r="H131" s="292"/>
      <c r="I131" s="277" t="s">
        <v>476</v>
      </c>
      <c r="J131" s="277" t="s">
        <v>476</v>
      </c>
      <c r="K131" s="277" t="s">
        <v>476</v>
      </c>
      <c r="L131" s="297"/>
      <c r="M131" s="308"/>
      <c r="N131" s="308"/>
      <c r="O131" s="308"/>
      <c r="P131" s="552"/>
      <c r="Q131" s="552"/>
      <c r="R131" s="552"/>
      <c r="S131" s="552"/>
      <c r="T131" s="552"/>
      <c r="U131" s="552"/>
      <c r="V131" s="552"/>
      <c r="W131" s="552"/>
      <c r="X131" s="552"/>
      <c r="Y131" s="552"/>
      <c r="Z131" s="552"/>
      <c r="AA131" s="308"/>
      <c r="AB131" s="308"/>
      <c r="AC131" s="308"/>
      <c r="AD131" s="308"/>
      <c r="AE131" s="308"/>
      <c r="AF131" s="308"/>
      <c r="AG131" s="308"/>
      <c r="AH131" s="308"/>
      <c r="AI131" s="308"/>
      <c r="AJ131" s="296"/>
      <c r="AK131" s="299"/>
      <c r="AL131" s="534"/>
      <c r="AM131" s="305"/>
      <c r="AN131" s="297"/>
      <c r="AO131" s="277"/>
      <c r="AP131" s="277"/>
      <c r="AQ131" s="277" t="s">
        <v>476</v>
      </c>
      <c r="AR131" s="277" t="s">
        <v>476</v>
      </c>
      <c r="AS131" s="277" t="s">
        <v>476</v>
      </c>
      <c r="AT131" s="299"/>
      <c r="AU131" s="299"/>
      <c r="AV131" s="277" t="s">
        <v>476</v>
      </c>
    </row>
    <row r="132" spans="1:48" ht="114.75" x14ac:dyDescent="0.2">
      <c r="A132" s="280"/>
      <c r="B132" s="268" t="s">
        <v>28</v>
      </c>
      <c r="C132" s="269" t="s">
        <v>38</v>
      </c>
      <c r="D132" s="270" t="s">
        <v>30</v>
      </c>
      <c r="E132" s="271" t="s">
        <v>16</v>
      </c>
      <c r="F132" s="272" t="s">
        <v>24</v>
      </c>
      <c r="G132" s="273" t="s">
        <v>26</v>
      </c>
      <c r="H132" s="269" t="s">
        <v>18</v>
      </c>
      <c r="I132" s="277" t="s">
        <v>476</v>
      </c>
      <c r="J132" s="277" t="s">
        <v>476</v>
      </c>
      <c r="K132" s="277" t="s">
        <v>476</v>
      </c>
      <c r="L132" s="276" t="s">
        <v>34</v>
      </c>
      <c r="M132" s="546"/>
      <c r="N132" s="546"/>
      <c r="O132" s="546"/>
      <c r="P132" s="550"/>
      <c r="Q132" s="550"/>
      <c r="R132" s="550"/>
      <c r="S132" s="550"/>
      <c r="T132" s="550"/>
      <c r="U132" s="550"/>
      <c r="V132" s="550"/>
      <c r="W132" s="550"/>
      <c r="X132" s="550"/>
      <c r="Y132" s="550"/>
      <c r="Z132" s="550"/>
      <c r="AA132" s="546"/>
      <c r="AB132" s="546"/>
      <c r="AC132" s="546"/>
      <c r="AD132" s="546"/>
      <c r="AE132" s="546"/>
      <c r="AF132" s="546"/>
      <c r="AG132" s="546"/>
      <c r="AH132" s="546"/>
      <c r="AI132" s="546"/>
      <c r="AJ132" s="274" t="s">
        <v>15</v>
      </c>
      <c r="AK132" s="279"/>
      <c r="AL132" s="534"/>
      <c r="AM132" s="300" t="s">
        <v>32</v>
      </c>
      <c r="AN132" s="276"/>
      <c r="AO132" s="277"/>
      <c r="AP132" s="277"/>
      <c r="AQ132" s="277" t="s">
        <v>476</v>
      </c>
      <c r="AR132" s="277" t="s">
        <v>476</v>
      </c>
      <c r="AS132" s="277" t="s">
        <v>476</v>
      </c>
      <c r="AT132" s="279" t="s">
        <v>21</v>
      </c>
      <c r="AU132" s="279"/>
      <c r="AV132" s="277" t="s">
        <v>476</v>
      </c>
    </row>
    <row r="133" spans="1:48" x14ac:dyDescent="0.2">
      <c r="A133" s="280"/>
      <c r="B133" s="268"/>
      <c r="C133" s="292"/>
      <c r="D133" s="293"/>
      <c r="E133" s="294"/>
      <c r="F133" s="272"/>
      <c r="G133" s="295"/>
      <c r="H133" s="292"/>
      <c r="I133" s="277" t="s">
        <v>476</v>
      </c>
      <c r="J133" s="277" t="s">
        <v>476</v>
      </c>
      <c r="K133" s="277" t="s">
        <v>476</v>
      </c>
      <c r="L133" s="297"/>
      <c r="M133" s="308"/>
      <c r="N133" s="308"/>
      <c r="O133" s="308"/>
      <c r="P133" s="552"/>
      <c r="Q133" s="552"/>
      <c r="R133" s="552"/>
      <c r="S133" s="552"/>
      <c r="T133" s="552"/>
      <c r="U133" s="552"/>
      <c r="V133" s="552"/>
      <c r="W133" s="552"/>
      <c r="X133" s="552"/>
      <c r="Y133" s="552"/>
      <c r="Z133" s="552"/>
      <c r="AA133" s="308"/>
      <c r="AB133" s="308"/>
      <c r="AC133" s="308"/>
      <c r="AD133" s="308"/>
      <c r="AE133" s="308"/>
      <c r="AF133" s="308"/>
      <c r="AG133" s="308"/>
      <c r="AH133" s="308"/>
      <c r="AI133" s="308"/>
      <c r="AJ133" s="296"/>
      <c r="AK133" s="299"/>
      <c r="AL133" s="534"/>
      <c r="AM133" s="305"/>
      <c r="AN133" s="297"/>
      <c r="AO133" s="277"/>
      <c r="AP133" s="277"/>
      <c r="AQ133" s="277" t="s">
        <v>476</v>
      </c>
      <c r="AR133" s="277" t="s">
        <v>476</v>
      </c>
      <c r="AS133" s="277" t="s">
        <v>476</v>
      </c>
      <c r="AT133" s="299"/>
      <c r="AU133" s="299"/>
      <c r="AV133" s="277" t="s">
        <v>476</v>
      </c>
    </row>
    <row r="134" spans="1:48" ht="114.75" x14ac:dyDescent="0.2">
      <c r="A134" s="280"/>
      <c r="B134" s="268" t="s">
        <v>28</v>
      </c>
      <c r="C134" s="269" t="s">
        <v>38</v>
      </c>
      <c r="D134" s="270" t="s">
        <v>30</v>
      </c>
      <c r="E134" s="271" t="s">
        <v>16</v>
      </c>
      <c r="F134" s="272" t="s">
        <v>25</v>
      </c>
      <c r="G134" s="273" t="s">
        <v>26</v>
      </c>
      <c r="H134" s="269" t="s">
        <v>18</v>
      </c>
      <c r="I134" s="277" t="s">
        <v>476</v>
      </c>
      <c r="J134" s="277" t="s">
        <v>476</v>
      </c>
      <c r="K134" s="277" t="s">
        <v>476</v>
      </c>
      <c r="L134" s="276" t="s">
        <v>34</v>
      </c>
      <c r="M134" s="546"/>
      <c r="N134" s="546"/>
      <c r="O134" s="546"/>
      <c r="P134" s="550"/>
      <c r="Q134" s="550"/>
      <c r="R134" s="550"/>
      <c r="S134" s="550"/>
      <c r="T134" s="550"/>
      <c r="U134" s="550"/>
      <c r="V134" s="550"/>
      <c r="W134" s="550"/>
      <c r="X134" s="550"/>
      <c r="Y134" s="550"/>
      <c r="Z134" s="550"/>
      <c r="AA134" s="546"/>
      <c r="AB134" s="546"/>
      <c r="AC134" s="546"/>
      <c r="AD134" s="546"/>
      <c r="AE134" s="546"/>
      <c r="AF134" s="546"/>
      <c r="AG134" s="546"/>
      <c r="AH134" s="546"/>
      <c r="AI134" s="546"/>
      <c r="AJ134" s="274" t="s">
        <v>15</v>
      </c>
      <c r="AK134" s="279"/>
      <c r="AL134" s="534"/>
      <c r="AM134" s="300" t="s">
        <v>32</v>
      </c>
      <c r="AN134" s="276"/>
      <c r="AO134" s="277"/>
      <c r="AP134" s="277"/>
      <c r="AQ134" s="277" t="s">
        <v>476</v>
      </c>
      <c r="AR134" s="277" t="s">
        <v>476</v>
      </c>
      <c r="AS134" s="277" t="s">
        <v>476</v>
      </c>
      <c r="AT134" s="279" t="s">
        <v>21</v>
      </c>
      <c r="AU134" s="279"/>
      <c r="AV134" s="277" t="s">
        <v>476</v>
      </c>
    </row>
    <row r="135" spans="1:48" x14ac:dyDescent="0.2">
      <c r="A135" s="280"/>
      <c r="B135" s="268"/>
      <c r="C135" s="292"/>
      <c r="D135" s="293"/>
      <c r="E135" s="294"/>
      <c r="F135" s="272"/>
      <c r="G135" s="295"/>
      <c r="H135" s="292"/>
      <c r="I135" s="277" t="s">
        <v>476</v>
      </c>
      <c r="J135" s="277" t="s">
        <v>476</v>
      </c>
      <c r="K135" s="277" t="s">
        <v>476</v>
      </c>
      <c r="L135" s="297"/>
      <c r="M135" s="308"/>
      <c r="N135" s="308"/>
      <c r="O135" s="308"/>
      <c r="P135" s="552"/>
      <c r="Q135" s="552"/>
      <c r="R135" s="552"/>
      <c r="S135" s="552"/>
      <c r="T135" s="552"/>
      <c r="U135" s="552"/>
      <c r="V135" s="552"/>
      <c r="W135" s="552"/>
      <c r="X135" s="552"/>
      <c r="Y135" s="552"/>
      <c r="Z135" s="552"/>
      <c r="AA135" s="308"/>
      <c r="AB135" s="308"/>
      <c r="AC135" s="308"/>
      <c r="AD135" s="308"/>
      <c r="AE135" s="308"/>
      <c r="AF135" s="308"/>
      <c r="AG135" s="308"/>
      <c r="AH135" s="308"/>
      <c r="AI135" s="308"/>
      <c r="AJ135" s="296"/>
      <c r="AK135" s="299"/>
      <c r="AL135" s="534"/>
      <c r="AM135" s="305"/>
      <c r="AN135" s="297"/>
      <c r="AO135" s="277"/>
      <c r="AP135" s="277"/>
      <c r="AQ135" s="277" t="s">
        <v>476</v>
      </c>
      <c r="AR135" s="277" t="s">
        <v>476</v>
      </c>
      <c r="AS135" s="277" t="s">
        <v>476</v>
      </c>
      <c r="AT135" s="299"/>
      <c r="AU135" s="299"/>
      <c r="AV135" s="277" t="s">
        <v>476</v>
      </c>
    </row>
    <row r="136" spans="1:48" ht="114.75" x14ac:dyDescent="0.2">
      <c r="A136" s="267"/>
      <c r="B136" s="268" t="s">
        <v>28</v>
      </c>
      <c r="C136" s="269" t="s">
        <v>38</v>
      </c>
      <c r="D136" s="270" t="s">
        <v>30</v>
      </c>
      <c r="E136" s="271" t="s">
        <v>16</v>
      </c>
      <c r="F136" s="272" t="s">
        <v>24</v>
      </c>
      <c r="G136" s="273" t="s">
        <v>22</v>
      </c>
      <c r="H136" s="269" t="s">
        <v>18</v>
      </c>
      <c r="I136" s="277" t="s">
        <v>476</v>
      </c>
      <c r="J136" s="277" t="s">
        <v>476</v>
      </c>
      <c r="K136" s="277" t="s">
        <v>476</v>
      </c>
      <c r="L136" s="276" t="s">
        <v>34</v>
      </c>
      <c r="M136" s="546"/>
      <c r="N136" s="546"/>
      <c r="O136" s="546"/>
      <c r="P136" s="550"/>
      <c r="Q136" s="550"/>
      <c r="R136" s="550"/>
      <c r="S136" s="550"/>
      <c r="T136" s="550"/>
      <c r="U136" s="550"/>
      <c r="V136" s="550"/>
      <c r="W136" s="550"/>
      <c r="X136" s="550"/>
      <c r="Y136" s="550"/>
      <c r="Z136" s="550"/>
      <c r="AA136" s="546"/>
      <c r="AB136" s="546"/>
      <c r="AC136" s="546"/>
      <c r="AD136" s="546"/>
      <c r="AE136" s="546"/>
      <c r="AF136" s="546"/>
      <c r="AG136" s="546"/>
      <c r="AH136" s="546"/>
      <c r="AI136" s="546"/>
      <c r="AJ136" s="274" t="s">
        <v>15</v>
      </c>
      <c r="AK136" s="279"/>
      <c r="AL136" s="534"/>
      <c r="AM136" s="300" t="s">
        <v>32</v>
      </c>
      <c r="AN136" s="276"/>
      <c r="AO136" s="277"/>
      <c r="AP136" s="277"/>
      <c r="AQ136" s="277" t="s">
        <v>476</v>
      </c>
      <c r="AR136" s="277" t="s">
        <v>476</v>
      </c>
      <c r="AS136" s="277" t="s">
        <v>476</v>
      </c>
      <c r="AT136" s="279" t="s">
        <v>27</v>
      </c>
      <c r="AU136" s="279"/>
      <c r="AV136" s="277" t="s">
        <v>476</v>
      </c>
    </row>
    <row r="137" spans="1:48" x14ac:dyDescent="0.2">
      <c r="A137" s="280"/>
      <c r="B137" s="268"/>
      <c r="C137" s="292"/>
      <c r="D137" s="293"/>
      <c r="E137" s="294"/>
      <c r="F137" s="272"/>
      <c r="G137" s="295"/>
      <c r="H137" s="292"/>
      <c r="I137" s="277" t="s">
        <v>476</v>
      </c>
      <c r="J137" s="277" t="s">
        <v>476</v>
      </c>
      <c r="K137" s="277" t="s">
        <v>476</v>
      </c>
      <c r="L137" s="297"/>
      <c r="M137" s="308"/>
      <c r="N137" s="308"/>
      <c r="O137" s="308"/>
      <c r="P137" s="552"/>
      <c r="Q137" s="552"/>
      <c r="R137" s="552"/>
      <c r="S137" s="552"/>
      <c r="T137" s="552"/>
      <c r="U137" s="552"/>
      <c r="V137" s="552"/>
      <c r="W137" s="552"/>
      <c r="X137" s="552"/>
      <c r="Y137" s="552"/>
      <c r="Z137" s="552"/>
      <c r="AA137" s="308"/>
      <c r="AB137" s="308"/>
      <c r="AC137" s="308"/>
      <c r="AD137" s="308"/>
      <c r="AE137" s="308"/>
      <c r="AF137" s="308"/>
      <c r="AG137" s="308"/>
      <c r="AH137" s="308"/>
      <c r="AI137" s="308"/>
      <c r="AJ137" s="296"/>
      <c r="AK137" s="299"/>
      <c r="AL137" s="534"/>
      <c r="AM137" s="305"/>
      <c r="AN137" s="297"/>
      <c r="AO137" s="277"/>
      <c r="AP137" s="277"/>
      <c r="AQ137" s="277" t="s">
        <v>476</v>
      </c>
      <c r="AR137" s="277" t="s">
        <v>476</v>
      </c>
      <c r="AS137" s="277" t="s">
        <v>476</v>
      </c>
      <c r="AT137" s="299"/>
      <c r="AU137" s="299"/>
      <c r="AV137" s="277" t="s">
        <v>476</v>
      </c>
    </row>
    <row r="138" spans="1:48" ht="51" x14ac:dyDescent="0.2">
      <c r="A138" s="280"/>
      <c r="B138" s="268" t="s">
        <v>54</v>
      </c>
      <c r="C138" s="269" t="s">
        <v>37</v>
      </c>
      <c r="D138" s="270" t="s">
        <v>56</v>
      </c>
      <c r="E138" s="271" t="s">
        <v>46</v>
      </c>
      <c r="F138" s="306" t="s">
        <v>49</v>
      </c>
      <c r="G138" s="273" t="s">
        <v>51</v>
      </c>
      <c r="H138" s="269" t="s">
        <v>40</v>
      </c>
      <c r="I138" s="277" t="s">
        <v>476</v>
      </c>
      <c r="J138" s="277" t="s">
        <v>476</v>
      </c>
      <c r="K138" s="277" t="s">
        <v>476</v>
      </c>
      <c r="L138" s="276" t="s">
        <v>67</v>
      </c>
      <c r="M138" s="546"/>
      <c r="N138" s="546"/>
      <c r="O138" s="546"/>
      <c r="P138" s="550"/>
      <c r="Q138" s="550"/>
      <c r="R138" s="550"/>
      <c r="S138" s="550"/>
      <c r="T138" s="550"/>
      <c r="U138" s="550"/>
      <c r="V138" s="550"/>
      <c r="W138" s="550"/>
      <c r="X138" s="550"/>
      <c r="Y138" s="550"/>
      <c r="Z138" s="550"/>
      <c r="AA138" s="546"/>
      <c r="AB138" s="546"/>
      <c r="AC138" s="546"/>
      <c r="AD138" s="546"/>
      <c r="AE138" s="546"/>
      <c r="AF138" s="546"/>
      <c r="AG138" s="546"/>
      <c r="AH138" s="546"/>
      <c r="AI138" s="546"/>
      <c r="AJ138" s="274" t="s">
        <v>41</v>
      </c>
      <c r="AK138" s="279"/>
      <c r="AL138" s="534"/>
      <c r="AM138" s="300" t="s">
        <v>60</v>
      </c>
      <c r="AN138" s="276"/>
      <c r="AO138" s="277"/>
      <c r="AP138" s="277"/>
      <c r="AQ138" s="277" t="s">
        <v>476</v>
      </c>
      <c r="AR138" s="277" t="s">
        <v>476</v>
      </c>
      <c r="AS138" s="277" t="s">
        <v>476</v>
      </c>
      <c r="AT138" s="279" t="s">
        <v>66</v>
      </c>
      <c r="AU138" s="279"/>
      <c r="AV138" s="277" t="s">
        <v>476</v>
      </c>
    </row>
    <row r="139" spans="1:48" x14ac:dyDescent="0.2">
      <c r="A139" s="280"/>
      <c r="B139" s="291"/>
      <c r="C139" s="292"/>
      <c r="D139" s="293"/>
      <c r="E139" s="294"/>
      <c r="F139" s="272"/>
      <c r="G139" s="295"/>
      <c r="H139" s="292"/>
      <c r="I139" s="277" t="s">
        <v>476</v>
      </c>
      <c r="J139" s="277" t="s">
        <v>476</v>
      </c>
      <c r="K139" s="277" t="s">
        <v>476</v>
      </c>
      <c r="L139" s="297"/>
      <c r="M139" s="308"/>
      <c r="N139" s="308"/>
      <c r="O139" s="308"/>
      <c r="P139" s="552"/>
      <c r="Q139" s="552"/>
      <c r="R139" s="552"/>
      <c r="S139" s="552"/>
      <c r="T139" s="552"/>
      <c r="U139" s="552"/>
      <c r="V139" s="552"/>
      <c r="W139" s="552"/>
      <c r="X139" s="552"/>
      <c r="Y139" s="552"/>
      <c r="Z139" s="552"/>
      <c r="AA139" s="308"/>
      <c r="AB139" s="308"/>
      <c r="AC139" s="308"/>
      <c r="AD139" s="308"/>
      <c r="AE139" s="308"/>
      <c r="AF139" s="308"/>
      <c r="AG139" s="308"/>
      <c r="AH139" s="308"/>
      <c r="AI139" s="308"/>
      <c r="AJ139" s="296"/>
      <c r="AK139" s="299"/>
      <c r="AL139" s="534"/>
      <c r="AM139" s="305"/>
      <c r="AN139" s="297"/>
      <c r="AO139" s="277"/>
      <c r="AP139" s="277"/>
      <c r="AQ139" s="277" t="s">
        <v>476</v>
      </c>
      <c r="AR139" s="277" t="s">
        <v>476</v>
      </c>
      <c r="AS139" s="277" t="s">
        <v>476</v>
      </c>
      <c r="AT139" s="299"/>
      <c r="AU139" s="299"/>
      <c r="AV139" s="277" t="s">
        <v>476</v>
      </c>
    </row>
    <row r="140" spans="1:48" ht="51" x14ac:dyDescent="0.2">
      <c r="A140" s="267"/>
      <c r="B140" s="268" t="s">
        <v>54</v>
      </c>
      <c r="C140" s="269" t="s">
        <v>37</v>
      </c>
      <c r="D140" s="270" t="s">
        <v>56</v>
      </c>
      <c r="E140" s="271" t="s">
        <v>46</v>
      </c>
      <c r="F140" s="306" t="s">
        <v>49</v>
      </c>
      <c r="G140" s="273" t="s">
        <v>51</v>
      </c>
      <c r="H140" s="269" t="s">
        <v>40</v>
      </c>
      <c r="I140" s="277" t="s">
        <v>476</v>
      </c>
      <c r="J140" s="277" t="s">
        <v>476</v>
      </c>
      <c r="K140" s="277" t="s">
        <v>476</v>
      </c>
      <c r="L140" s="276" t="s">
        <v>67</v>
      </c>
      <c r="M140" s="546"/>
      <c r="N140" s="546"/>
      <c r="O140" s="546"/>
      <c r="P140" s="550"/>
      <c r="Q140" s="550"/>
      <c r="R140" s="550"/>
      <c r="S140" s="550"/>
      <c r="T140" s="550"/>
      <c r="U140" s="550"/>
      <c r="V140" s="550"/>
      <c r="W140" s="550"/>
      <c r="X140" s="550"/>
      <c r="Y140" s="550"/>
      <c r="Z140" s="550"/>
      <c r="AA140" s="546"/>
      <c r="AB140" s="546"/>
      <c r="AC140" s="546"/>
      <c r="AD140" s="546"/>
      <c r="AE140" s="546"/>
      <c r="AF140" s="546"/>
      <c r="AG140" s="546"/>
      <c r="AH140" s="546"/>
      <c r="AI140" s="546"/>
      <c r="AJ140" s="274" t="s">
        <v>41</v>
      </c>
      <c r="AK140" s="279"/>
      <c r="AL140" s="534"/>
      <c r="AM140" s="300" t="s">
        <v>60</v>
      </c>
      <c r="AN140" s="276"/>
      <c r="AO140" s="277"/>
      <c r="AP140" s="277"/>
      <c r="AQ140" s="277" t="s">
        <v>476</v>
      </c>
      <c r="AR140" s="277" t="s">
        <v>476</v>
      </c>
      <c r="AS140" s="277" t="s">
        <v>476</v>
      </c>
      <c r="AT140" s="279" t="s">
        <v>66</v>
      </c>
      <c r="AU140" s="279"/>
      <c r="AV140" s="277" t="s">
        <v>476</v>
      </c>
    </row>
    <row r="141" spans="1:48" x14ac:dyDescent="0.2">
      <c r="A141" s="280"/>
      <c r="B141" s="291"/>
      <c r="C141" s="292"/>
      <c r="D141" s="293"/>
      <c r="E141" s="294"/>
      <c r="F141" s="272"/>
      <c r="G141" s="295"/>
      <c r="H141" s="292"/>
      <c r="I141" s="277" t="s">
        <v>476</v>
      </c>
      <c r="J141" s="277" t="s">
        <v>476</v>
      </c>
      <c r="K141" s="277" t="s">
        <v>476</v>
      </c>
      <c r="L141" s="297"/>
      <c r="M141" s="308"/>
      <c r="N141" s="308"/>
      <c r="O141" s="308"/>
      <c r="P141" s="552"/>
      <c r="Q141" s="552"/>
      <c r="R141" s="552"/>
      <c r="S141" s="552"/>
      <c r="T141" s="552"/>
      <c r="U141" s="552"/>
      <c r="V141" s="552"/>
      <c r="W141" s="552"/>
      <c r="X141" s="552"/>
      <c r="Y141" s="552"/>
      <c r="Z141" s="552"/>
      <c r="AA141" s="308"/>
      <c r="AB141" s="308"/>
      <c r="AC141" s="308"/>
      <c r="AD141" s="308"/>
      <c r="AE141" s="308"/>
      <c r="AF141" s="308"/>
      <c r="AG141" s="308"/>
      <c r="AH141" s="308"/>
      <c r="AI141" s="308"/>
      <c r="AJ141" s="296"/>
      <c r="AK141" s="299"/>
      <c r="AL141" s="534"/>
      <c r="AM141" s="305"/>
      <c r="AN141" s="297"/>
      <c r="AO141" s="277"/>
      <c r="AP141" s="277"/>
      <c r="AQ141" s="277" t="s">
        <v>476</v>
      </c>
      <c r="AR141" s="277" t="s">
        <v>476</v>
      </c>
      <c r="AS141" s="277" t="s">
        <v>476</v>
      </c>
      <c r="AT141" s="299"/>
      <c r="AU141" s="299"/>
      <c r="AV141" s="277" t="s">
        <v>476</v>
      </c>
    </row>
    <row r="142" spans="1:48" ht="51" x14ac:dyDescent="0.2">
      <c r="A142" s="267"/>
      <c r="B142" s="268" t="s">
        <v>54</v>
      </c>
      <c r="C142" s="269" t="s">
        <v>37</v>
      </c>
      <c r="D142" s="270" t="s">
        <v>56</v>
      </c>
      <c r="E142" s="271" t="s">
        <v>46</v>
      </c>
      <c r="F142" s="306" t="s">
        <v>48</v>
      </c>
      <c r="G142" s="273" t="s">
        <v>50</v>
      </c>
      <c r="H142" s="269" t="s">
        <v>40</v>
      </c>
      <c r="I142" s="277" t="s">
        <v>476</v>
      </c>
      <c r="J142" s="277" t="s">
        <v>476</v>
      </c>
      <c r="K142" s="277" t="s">
        <v>476</v>
      </c>
      <c r="L142" s="276" t="s">
        <v>57</v>
      </c>
      <c r="M142" s="546"/>
      <c r="N142" s="546"/>
      <c r="O142" s="546"/>
      <c r="P142" s="550"/>
      <c r="Q142" s="550"/>
      <c r="R142" s="550"/>
      <c r="S142" s="550"/>
      <c r="T142" s="550"/>
      <c r="U142" s="550"/>
      <c r="V142" s="550"/>
      <c r="W142" s="550"/>
      <c r="X142" s="550"/>
      <c r="Y142" s="550"/>
      <c r="Z142" s="550"/>
      <c r="AA142" s="546"/>
      <c r="AB142" s="546"/>
      <c r="AC142" s="546"/>
      <c r="AD142" s="546"/>
      <c r="AE142" s="546"/>
      <c r="AF142" s="546"/>
      <c r="AG142" s="546"/>
      <c r="AH142" s="546"/>
      <c r="AI142" s="546"/>
      <c r="AJ142" s="274" t="s">
        <v>42</v>
      </c>
      <c r="AK142" s="279"/>
      <c r="AL142" s="534"/>
      <c r="AM142" s="300" t="s">
        <v>61</v>
      </c>
      <c r="AN142" s="276"/>
      <c r="AO142" s="277"/>
      <c r="AP142" s="277"/>
      <c r="AQ142" s="277" t="s">
        <v>476</v>
      </c>
      <c r="AR142" s="277" t="s">
        <v>476</v>
      </c>
      <c r="AS142" s="277" t="s">
        <v>476</v>
      </c>
      <c r="AT142" s="279" t="s">
        <v>44</v>
      </c>
      <c r="AU142" s="279"/>
      <c r="AV142" s="277" t="s">
        <v>476</v>
      </c>
    </row>
    <row r="143" spans="1:48" x14ac:dyDescent="0.2">
      <c r="A143" s="280"/>
      <c r="B143" s="291"/>
      <c r="C143" s="292"/>
      <c r="D143" s="293"/>
      <c r="E143" s="294"/>
      <c r="F143" s="272"/>
      <c r="G143" s="295"/>
      <c r="H143" s="292"/>
      <c r="I143" s="277" t="s">
        <v>476</v>
      </c>
      <c r="J143" s="277" t="s">
        <v>476</v>
      </c>
      <c r="K143" s="277" t="s">
        <v>476</v>
      </c>
      <c r="L143" s="297"/>
      <c r="M143" s="308"/>
      <c r="N143" s="308"/>
      <c r="O143" s="308"/>
      <c r="P143" s="552"/>
      <c r="Q143" s="552"/>
      <c r="R143" s="552"/>
      <c r="S143" s="552"/>
      <c r="T143" s="552"/>
      <c r="U143" s="552"/>
      <c r="V143" s="552"/>
      <c r="W143" s="552"/>
      <c r="X143" s="552"/>
      <c r="Y143" s="552"/>
      <c r="Z143" s="552"/>
      <c r="AA143" s="308"/>
      <c r="AB143" s="308"/>
      <c r="AC143" s="308"/>
      <c r="AD143" s="308"/>
      <c r="AE143" s="308"/>
      <c r="AF143" s="308"/>
      <c r="AG143" s="308"/>
      <c r="AH143" s="308"/>
      <c r="AI143" s="308"/>
      <c r="AJ143" s="296"/>
      <c r="AK143" s="299"/>
      <c r="AL143" s="534"/>
      <c r="AM143" s="305"/>
      <c r="AN143" s="297"/>
      <c r="AO143" s="277"/>
      <c r="AP143" s="277"/>
      <c r="AQ143" s="277" t="s">
        <v>476</v>
      </c>
      <c r="AR143" s="277" t="s">
        <v>476</v>
      </c>
      <c r="AS143" s="277" t="s">
        <v>476</v>
      </c>
      <c r="AT143" s="299"/>
      <c r="AU143" s="299"/>
      <c r="AV143" s="277" t="s">
        <v>476</v>
      </c>
    </row>
    <row r="144" spans="1:48" ht="114.75" x14ac:dyDescent="0.2">
      <c r="A144" s="267"/>
      <c r="B144" s="268" t="s">
        <v>80</v>
      </c>
      <c r="C144" s="269" t="s">
        <v>37</v>
      </c>
      <c r="D144" s="270" t="s">
        <v>79</v>
      </c>
      <c r="E144" s="271" t="s">
        <v>68</v>
      </c>
      <c r="F144" s="306" t="s">
        <v>72</v>
      </c>
      <c r="G144" s="273" t="s">
        <v>71</v>
      </c>
      <c r="H144" s="269" t="s">
        <v>69</v>
      </c>
      <c r="I144" s="277" t="s">
        <v>476</v>
      </c>
      <c r="J144" s="277" t="s">
        <v>476</v>
      </c>
      <c r="K144" s="277" t="s">
        <v>476</v>
      </c>
      <c r="L144" s="276" t="s">
        <v>83</v>
      </c>
      <c r="M144" s="546"/>
      <c r="N144" s="546"/>
      <c r="O144" s="546"/>
      <c r="P144" s="550"/>
      <c r="Q144" s="550"/>
      <c r="R144" s="550"/>
      <c r="S144" s="550"/>
      <c r="T144" s="550"/>
      <c r="U144" s="550"/>
      <c r="V144" s="550"/>
      <c r="W144" s="550"/>
      <c r="X144" s="550"/>
      <c r="Y144" s="550"/>
      <c r="Z144" s="550"/>
      <c r="AA144" s="546"/>
      <c r="AB144" s="546"/>
      <c r="AC144" s="546"/>
      <c r="AD144" s="546"/>
      <c r="AE144" s="546"/>
      <c r="AF144" s="546"/>
      <c r="AG144" s="546"/>
      <c r="AH144" s="546"/>
      <c r="AI144" s="546"/>
      <c r="AJ144" s="274" t="s">
        <v>70</v>
      </c>
      <c r="AK144" s="279"/>
      <c r="AL144" s="534"/>
      <c r="AM144" s="300" t="s">
        <v>82</v>
      </c>
      <c r="AN144" s="276"/>
      <c r="AO144" s="277"/>
      <c r="AP144" s="277"/>
      <c r="AQ144" s="277" t="s">
        <v>476</v>
      </c>
      <c r="AR144" s="277" t="s">
        <v>476</v>
      </c>
      <c r="AS144" s="277" t="s">
        <v>476</v>
      </c>
      <c r="AT144" s="279" t="s">
        <v>81</v>
      </c>
      <c r="AU144" s="279"/>
      <c r="AV144" s="277" t="s">
        <v>476</v>
      </c>
    </row>
    <row r="145" spans="1:48" x14ac:dyDescent="0.2">
      <c r="A145" s="280"/>
      <c r="B145" s="291"/>
      <c r="C145" s="292"/>
      <c r="D145" s="293"/>
      <c r="E145" s="294"/>
      <c r="F145" s="272"/>
      <c r="G145" s="295"/>
      <c r="H145" s="292"/>
      <c r="I145" s="277" t="s">
        <v>476</v>
      </c>
      <c r="J145" s="277" t="s">
        <v>476</v>
      </c>
      <c r="K145" s="277" t="s">
        <v>476</v>
      </c>
      <c r="L145" s="298"/>
      <c r="M145" s="308"/>
      <c r="N145" s="308"/>
      <c r="O145" s="308"/>
      <c r="P145" s="552"/>
      <c r="Q145" s="552"/>
      <c r="R145" s="552"/>
      <c r="S145" s="552"/>
      <c r="T145" s="552"/>
      <c r="U145" s="552"/>
      <c r="V145" s="552"/>
      <c r="W145" s="552"/>
      <c r="X145" s="552"/>
      <c r="Y145" s="552"/>
      <c r="Z145" s="552"/>
      <c r="AA145" s="308"/>
      <c r="AB145" s="308"/>
      <c r="AC145" s="308"/>
      <c r="AD145" s="308"/>
      <c r="AE145" s="308"/>
      <c r="AF145" s="308"/>
      <c r="AG145" s="308"/>
      <c r="AH145" s="308"/>
      <c r="AI145" s="308"/>
      <c r="AJ145" s="296"/>
      <c r="AK145" s="299"/>
      <c r="AL145" s="534"/>
      <c r="AM145" s="305"/>
      <c r="AN145" s="298"/>
      <c r="AO145" s="277"/>
      <c r="AP145" s="277"/>
      <c r="AQ145" s="277" t="s">
        <v>476</v>
      </c>
      <c r="AR145" s="277" t="s">
        <v>476</v>
      </c>
      <c r="AS145" s="277" t="s">
        <v>476</v>
      </c>
      <c r="AT145" s="299"/>
      <c r="AU145" s="299"/>
      <c r="AV145" s="277" t="s">
        <v>476</v>
      </c>
    </row>
    <row r="146" spans="1:48" ht="114.75" x14ac:dyDescent="0.2">
      <c r="A146" s="267"/>
      <c r="B146" s="268" t="s">
        <v>74</v>
      </c>
      <c r="C146" s="269" t="s">
        <v>37</v>
      </c>
      <c r="D146" s="270" t="s">
        <v>73</v>
      </c>
      <c r="E146" s="271" t="s">
        <v>68</v>
      </c>
      <c r="F146" s="306" t="s">
        <v>72</v>
      </c>
      <c r="G146" s="273" t="s">
        <v>71</v>
      </c>
      <c r="H146" s="269" t="s">
        <v>69</v>
      </c>
      <c r="I146" s="277" t="s">
        <v>476</v>
      </c>
      <c r="J146" s="277" t="s">
        <v>476</v>
      </c>
      <c r="K146" s="277" t="s">
        <v>476</v>
      </c>
      <c r="L146" s="275"/>
      <c r="M146" s="546"/>
      <c r="N146" s="546"/>
      <c r="O146" s="546"/>
      <c r="P146" s="550"/>
      <c r="Q146" s="550"/>
      <c r="R146" s="550"/>
      <c r="S146" s="550"/>
      <c r="T146" s="550"/>
      <c r="U146" s="550"/>
      <c r="V146" s="550"/>
      <c r="W146" s="550"/>
      <c r="X146" s="550"/>
      <c r="Y146" s="550"/>
      <c r="Z146" s="550"/>
      <c r="AA146" s="546"/>
      <c r="AB146" s="546"/>
      <c r="AC146" s="546"/>
      <c r="AD146" s="546"/>
      <c r="AE146" s="546"/>
      <c r="AF146" s="546"/>
      <c r="AG146" s="546"/>
      <c r="AH146" s="546"/>
      <c r="AI146" s="546"/>
      <c r="AJ146" s="274" t="s">
        <v>78</v>
      </c>
      <c r="AK146" s="279"/>
      <c r="AL146" s="534"/>
      <c r="AM146" s="300" t="s">
        <v>76</v>
      </c>
      <c r="AN146" s="275"/>
      <c r="AO146" s="278" t="s">
        <v>77</v>
      </c>
      <c r="AP146" s="278"/>
      <c r="AQ146" s="277" t="s">
        <v>476</v>
      </c>
      <c r="AR146" s="277" t="s">
        <v>476</v>
      </c>
      <c r="AS146" s="277" t="s">
        <v>476</v>
      </c>
      <c r="AT146" s="279" t="s">
        <v>75</v>
      </c>
      <c r="AU146" s="279"/>
      <c r="AV146" s="277" t="s">
        <v>476</v>
      </c>
    </row>
    <row r="147" spans="1:48" x14ac:dyDescent="0.2">
      <c r="A147" s="280"/>
      <c r="B147" s="291"/>
      <c r="C147" s="292"/>
      <c r="D147" s="293"/>
      <c r="E147" s="294"/>
      <c r="F147" s="272"/>
      <c r="G147" s="295"/>
      <c r="H147" s="292"/>
      <c r="I147" s="277" t="s">
        <v>476</v>
      </c>
      <c r="J147" s="277" t="s">
        <v>476</v>
      </c>
      <c r="K147" s="277" t="s">
        <v>476</v>
      </c>
      <c r="L147" s="275"/>
      <c r="M147" s="308"/>
      <c r="N147" s="308"/>
      <c r="O147" s="308"/>
      <c r="P147" s="552"/>
      <c r="Q147" s="552"/>
      <c r="R147" s="552"/>
      <c r="S147" s="552"/>
      <c r="T147" s="552"/>
      <c r="U147" s="552"/>
      <c r="V147" s="552"/>
      <c r="W147" s="552"/>
      <c r="X147" s="552"/>
      <c r="Y147" s="552"/>
      <c r="Z147" s="552"/>
      <c r="AA147" s="308"/>
      <c r="AB147" s="308"/>
      <c r="AC147" s="308"/>
      <c r="AD147" s="308"/>
      <c r="AE147" s="308"/>
      <c r="AF147" s="308"/>
      <c r="AG147" s="308"/>
      <c r="AH147" s="308"/>
      <c r="AI147" s="308"/>
      <c r="AJ147" s="296"/>
      <c r="AK147" s="299"/>
      <c r="AL147" s="534"/>
      <c r="AM147" s="305"/>
      <c r="AN147" s="275"/>
      <c r="AO147" s="298"/>
      <c r="AP147" s="298"/>
      <c r="AQ147" s="277" t="s">
        <v>476</v>
      </c>
      <c r="AR147" s="277" t="s">
        <v>476</v>
      </c>
      <c r="AS147" s="277" t="s">
        <v>476</v>
      </c>
      <c r="AT147" s="299"/>
      <c r="AU147" s="299"/>
      <c r="AV147" s="277" t="s">
        <v>476</v>
      </c>
    </row>
    <row r="148" spans="1:48" ht="114.75" x14ac:dyDescent="0.2">
      <c r="A148" s="267"/>
      <c r="B148" s="268" t="s">
        <v>74</v>
      </c>
      <c r="C148" s="269" t="s">
        <v>38</v>
      </c>
      <c r="D148" s="270" t="s">
        <v>73</v>
      </c>
      <c r="E148" s="271" t="s">
        <v>68</v>
      </c>
      <c r="F148" s="306" t="s">
        <v>72</v>
      </c>
      <c r="G148" s="273" t="s">
        <v>71</v>
      </c>
      <c r="H148" s="269" t="s">
        <v>69</v>
      </c>
      <c r="I148" s="277" t="s">
        <v>476</v>
      </c>
      <c r="J148" s="277" t="s">
        <v>476</v>
      </c>
      <c r="K148" s="277" t="s">
        <v>476</v>
      </c>
      <c r="L148" s="275"/>
      <c r="M148" s="546"/>
      <c r="N148" s="546"/>
      <c r="O148" s="546"/>
      <c r="P148" s="550"/>
      <c r="Q148" s="550"/>
      <c r="R148" s="550"/>
      <c r="S148" s="550"/>
      <c r="T148" s="550"/>
      <c r="U148" s="550"/>
      <c r="V148" s="550"/>
      <c r="W148" s="550"/>
      <c r="X148" s="550"/>
      <c r="Y148" s="550"/>
      <c r="Z148" s="550"/>
      <c r="AA148" s="546"/>
      <c r="AB148" s="546"/>
      <c r="AC148" s="546"/>
      <c r="AD148" s="546"/>
      <c r="AE148" s="546"/>
      <c r="AF148" s="546"/>
      <c r="AG148" s="546"/>
      <c r="AH148" s="546"/>
      <c r="AI148" s="546"/>
      <c r="AJ148" s="274" t="s">
        <v>70</v>
      </c>
      <c r="AK148" s="279"/>
      <c r="AL148" s="534"/>
      <c r="AM148" s="300" t="s">
        <v>76</v>
      </c>
      <c r="AN148" s="275"/>
      <c r="AO148" s="278" t="s">
        <v>77</v>
      </c>
      <c r="AP148" s="278"/>
      <c r="AQ148" s="277" t="s">
        <v>476</v>
      </c>
      <c r="AR148" s="277" t="s">
        <v>476</v>
      </c>
      <c r="AS148" s="277" t="s">
        <v>476</v>
      </c>
      <c r="AT148" s="279" t="s">
        <v>75</v>
      </c>
      <c r="AU148" s="279"/>
      <c r="AV148" s="277" t="s">
        <v>476</v>
      </c>
    </row>
    <row r="149" spans="1:48" x14ac:dyDescent="0.2">
      <c r="A149" s="280"/>
      <c r="B149" s="268"/>
      <c r="C149" s="292"/>
      <c r="D149" s="293"/>
      <c r="E149" s="294"/>
      <c r="F149" s="272"/>
      <c r="G149" s="295"/>
      <c r="H149" s="292"/>
      <c r="I149" s="277" t="s">
        <v>476</v>
      </c>
      <c r="J149" s="277" t="s">
        <v>476</v>
      </c>
      <c r="K149" s="277" t="s">
        <v>476</v>
      </c>
      <c r="L149" s="308"/>
      <c r="M149" s="308"/>
      <c r="N149" s="308"/>
      <c r="O149" s="308"/>
      <c r="P149" s="552"/>
      <c r="Q149" s="552"/>
      <c r="R149" s="552"/>
      <c r="S149" s="552"/>
      <c r="T149" s="552"/>
      <c r="U149" s="552"/>
      <c r="V149" s="552"/>
      <c r="W149" s="552"/>
      <c r="X149" s="552"/>
      <c r="Y149" s="552"/>
      <c r="Z149" s="552"/>
      <c r="AA149" s="308"/>
      <c r="AB149" s="308"/>
      <c r="AC149" s="308"/>
      <c r="AD149" s="308"/>
      <c r="AE149" s="308"/>
      <c r="AF149" s="308"/>
      <c r="AG149" s="308"/>
      <c r="AH149" s="308"/>
      <c r="AI149" s="308"/>
      <c r="AJ149" s="296"/>
      <c r="AK149" s="299"/>
      <c r="AL149" s="534"/>
      <c r="AM149" s="305"/>
      <c r="AN149" s="308"/>
      <c r="AO149" s="278"/>
      <c r="AP149" s="278"/>
      <c r="AQ149" s="277" t="s">
        <v>476</v>
      </c>
      <c r="AR149" s="277" t="s">
        <v>476</v>
      </c>
      <c r="AS149" s="277" t="s">
        <v>476</v>
      </c>
      <c r="AT149" s="299"/>
      <c r="AU149" s="299"/>
      <c r="AV149" s="277" t="s">
        <v>476</v>
      </c>
    </row>
    <row r="150" spans="1:48" ht="114.75" x14ac:dyDescent="0.2">
      <c r="A150" s="267"/>
      <c r="B150" s="268" t="s">
        <v>74</v>
      </c>
      <c r="C150" s="269" t="s">
        <v>38</v>
      </c>
      <c r="D150" s="270" t="s">
        <v>73</v>
      </c>
      <c r="E150" s="271" t="s">
        <v>88</v>
      </c>
      <c r="F150" s="306" t="s">
        <v>90</v>
      </c>
      <c r="G150" s="273" t="s">
        <v>89</v>
      </c>
      <c r="H150" s="269" t="s">
        <v>87</v>
      </c>
      <c r="I150" s="277" t="s">
        <v>476</v>
      </c>
      <c r="J150" s="277" t="s">
        <v>476</v>
      </c>
      <c r="K150" s="277" t="s">
        <v>476</v>
      </c>
      <c r="L150" s="275"/>
      <c r="M150" s="546"/>
      <c r="N150" s="546"/>
      <c r="O150" s="546"/>
      <c r="P150" s="550"/>
      <c r="Q150" s="550"/>
      <c r="R150" s="550"/>
      <c r="S150" s="550"/>
      <c r="T150" s="550"/>
      <c r="U150" s="550"/>
      <c r="V150" s="550"/>
      <c r="W150" s="550"/>
      <c r="X150" s="550"/>
      <c r="Y150" s="550"/>
      <c r="Z150" s="550"/>
      <c r="AA150" s="546"/>
      <c r="AB150" s="546"/>
      <c r="AC150" s="546"/>
      <c r="AD150" s="546"/>
      <c r="AE150" s="546"/>
      <c r="AF150" s="546"/>
      <c r="AG150" s="546"/>
      <c r="AH150" s="546"/>
      <c r="AI150" s="546"/>
      <c r="AJ150" s="274" t="s">
        <v>78</v>
      </c>
      <c r="AK150" s="279"/>
      <c r="AL150" s="534"/>
      <c r="AM150" s="300" t="s">
        <v>76</v>
      </c>
      <c r="AN150" s="275"/>
      <c r="AO150" s="278" t="s">
        <v>91</v>
      </c>
      <c r="AP150" s="278"/>
      <c r="AQ150" s="277" t="s">
        <v>476</v>
      </c>
      <c r="AR150" s="277" t="s">
        <v>476</v>
      </c>
      <c r="AS150" s="277" t="s">
        <v>476</v>
      </c>
      <c r="AT150" s="279" t="s">
        <v>75</v>
      </c>
      <c r="AU150" s="279"/>
      <c r="AV150" s="277" t="s">
        <v>476</v>
      </c>
    </row>
    <row r="151" spans="1:48" x14ac:dyDescent="0.2">
      <c r="A151" s="280"/>
      <c r="B151" s="268"/>
      <c r="C151" s="292"/>
      <c r="D151" s="293"/>
      <c r="E151" s="294"/>
      <c r="F151" s="272"/>
      <c r="G151" s="295"/>
      <c r="H151" s="292"/>
      <c r="I151" s="277" t="s">
        <v>476</v>
      </c>
      <c r="J151" s="277" t="s">
        <v>476</v>
      </c>
      <c r="K151" s="277" t="s">
        <v>476</v>
      </c>
      <c r="L151" s="275"/>
      <c r="M151" s="308"/>
      <c r="N151" s="308"/>
      <c r="O151" s="308"/>
      <c r="P151" s="552"/>
      <c r="Q151" s="552"/>
      <c r="R151" s="552"/>
      <c r="S151" s="552"/>
      <c r="T151" s="552"/>
      <c r="U151" s="552"/>
      <c r="V151" s="552"/>
      <c r="W151" s="552"/>
      <c r="X151" s="552"/>
      <c r="Y151" s="552"/>
      <c r="Z151" s="552"/>
      <c r="AA151" s="308"/>
      <c r="AB151" s="308"/>
      <c r="AC151" s="308"/>
      <c r="AD151" s="308"/>
      <c r="AE151" s="308"/>
      <c r="AF151" s="308"/>
      <c r="AG151" s="308"/>
      <c r="AH151" s="308"/>
      <c r="AI151" s="308"/>
      <c r="AJ151" s="296"/>
      <c r="AK151" s="299"/>
      <c r="AL151" s="534"/>
      <c r="AM151" s="305"/>
      <c r="AN151" s="275"/>
      <c r="AO151" s="298"/>
      <c r="AP151" s="298"/>
      <c r="AQ151" s="277" t="s">
        <v>476</v>
      </c>
      <c r="AR151" s="277" t="s">
        <v>476</v>
      </c>
      <c r="AS151" s="277" t="s">
        <v>476</v>
      </c>
      <c r="AT151" s="299"/>
      <c r="AU151" s="299"/>
      <c r="AV151" s="277" t="s">
        <v>476</v>
      </c>
    </row>
    <row r="152" spans="1:48" ht="114.75" x14ac:dyDescent="0.2">
      <c r="A152" s="267"/>
      <c r="B152" s="268" t="s">
        <v>80</v>
      </c>
      <c r="C152" s="269" t="s">
        <v>92</v>
      </c>
      <c r="D152" s="270" t="s">
        <v>79</v>
      </c>
      <c r="E152" s="271" t="s">
        <v>68</v>
      </c>
      <c r="F152" s="306" t="s">
        <v>72</v>
      </c>
      <c r="G152" s="273" t="s">
        <v>71</v>
      </c>
      <c r="H152" s="269" t="s">
        <v>69</v>
      </c>
      <c r="I152" s="277" t="s">
        <v>476</v>
      </c>
      <c r="J152" s="277" t="s">
        <v>476</v>
      </c>
      <c r="K152" s="277" t="s">
        <v>476</v>
      </c>
      <c r="L152" s="275"/>
      <c r="M152" s="546"/>
      <c r="N152" s="546"/>
      <c r="O152" s="546"/>
      <c r="P152" s="550"/>
      <c r="Q152" s="550"/>
      <c r="R152" s="550"/>
      <c r="S152" s="550"/>
      <c r="T152" s="550"/>
      <c r="U152" s="550"/>
      <c r="V152" s="550"/>
      <c r="W152" s="550"/>
      <c r="X152" s="550"/>
      <c r="Y152" s="550"/>
      <c r="Z152" s="550"/>
      <c r="AA152" s="546"/>
      <c r="AB152" s="546"/>
      <c r="AC152" s="546"/>
      <c r="AD152" s="546"/>
      <c r="AE152" s="546"/>
      <c r="AF152" s="546"/>
      <c r="AG152" s="546"/>
      <c r="AH152" s="546"/>
      <c r="AI152" s="546"/>
      <c r="AJ152" s="274" t="s">
        <v>70</v>
      </c>
      <c r="AK152" s="279"/>
      <c r="AL152" s="534"/>
      <c r="AM152" s="300" t="s">
        <v>82</v>
      </c>
      <c r="AN152" s="275"/>
      <c r="AO152" s="278" t="s">
        <v>86</v>
      </c>
      <c r="AP152" s="278"/>
      <c r="AQ152" s="277" t="s">
        <v>476</v>
      </c>
      <c r="AR152" s="277" t="s">
        <v>476</v>
      </c>
      <c r="AS152" s="277" t="s">
        <v>476</v>
      </c>
      <c r="AT152" s="279" t="s">
        <v>81</v>
      </c>
      <c r="AU152" s="279"/>
      <c r="AV152" s="277" t="s">
        <v>476</v>
      </c>
    </row>
    <row r="153" spans="1:48" x14ac:dyDescent="0.2">
      <c r="A153" s="280"/>
      <c r="B153" s="268"/>
      <c r="C153" s="292"/>
      <c r="D153" s="293"/>
      <c r="E153" s="294"/>
      <c r="F153" s="272"/>
      <c r="G153" s="295"/>
      <c r="H153" s="292"/>
      <c r="I153" s="277" t="s">
        <v>476</v>
      </c>
      <c r="J153" s="277" t="s">
        <v>476</v>
      </c>
      <c r="K153" s="277" t="s">
        <v>476</v>
      </c>
      <c r="L153" s="275"/>
      <c r="M153" s="308"/>
      <c r="N153" s="308"/>
      <c r="O153" s="308"/>
      <c r="P153" s="552"/>
      <c r="Q153" s="552"/>
      <c r="R153" s="552"/>
      <c r="S153" s="552"/>
      <c r="T153" s="552"/>
      <c r="U153" s="552"/>
      <c r="V153" s="552"/>
      <c r="W153" s="552"/>
      <c r="X153" s="552"/>
      <c r="Y153" s="552"/>
      <c r="Z153" s="552"/>
      <c r="AA153" s="308"/>
      <c r="AB153" s="308"/>
      <c r="AC153" s="308"/>
      <c r="AD153" s="308"/>
      <c r="AE153" s="308"/>
      <c r="AF153" s="308"/>
      <c r="AG153" s="308"/>
      <c r="AH153" s="308"/>
      <c r="AI153" s="308"/>
      <c r="AJ153" s="296"/>
      <c r="AK153" s="299"/>
      <c r="AL153" s="534"/>
      <c r="AM153" s="305"/>
      <c r="AN153" s="275"/>
      <c r="AO153" s="298"/>
      <c r="AP153" s="298"/>
      <c r="AQ153" s="277" t="s">
        <v>476</v>
      </c>
      <c r="AR153" s="277" t="s">
        <v>476</v>
      </c>
      <c r="AS153" s="277" t="s">
        <v>476</v>
      </c>
      <c r="AT153" s="299"/>
      <c r="AU153" s="299"/>
      <c r="AV153" s="277" t="s">
        <v>476</v>
      </c>
    </row>
    <row r="154" spans="1:48" ht="114.75" x14ac:dyDescent="0.2">
      <c r="A154" s="280"/>
      <c r="B154" s="268" t="s">
        <v>85</v>
      </c>
      <c r="C154" s="269" t="s">
        <v>84</v>
      </c>
      <c r="D154" s="270" t="s">
        <v>79</v>
      </c>
      <c r="E154" s="271" t="s">
        <v>16</v>
      </c>
      <c r="F154" s="306" t="s">
        <v>24</v>
      </c>
      <c r="G154" s="273" t="s">
        <v>22</v>
      </c>
      <c r="H154" s="269" t="s">
        <v>18</v>
      </c>
      <c r="I154" s="277" t="s">
        <v>476</v>
      </c>
      <c r="J154" s="277" t="s">
        <v>476</v>
      </c>
      <c r="K154" s="277" t="s">
        <v>476</v>
      </c>
      <c r="L154" s="275"/>
      <c r="M154" s="546"/>
      <c r="N154" s="546"/>
      <c r="O154" s="546"/>
      <c r="P154" s="550"/>
      <c r="Q154" s="550"/>
      <c r="R154" s="550"/>
      <c r="S154" s="550"/>
      <c r="T154" s="550"/>
      <c r="U154" s="550"/>
      <c r="V154" s="550"/>
      <c r="W154" s="550"/>
      <c r="X154" s="550"/>
      <c r="Y154" s="550"/>
      <c r="Z154" s="550"/>
      <c r="AA154" s="546"/>
      <c r="AB154" s="546"/>
      <c r="AC154" s="546"/>
      <c r="AD154" s="546"/>
      <c r="AE154" s="546"/>
      <c r="AF154" s="546"/>
      <c r="AG154" s="546"/>
      <c r="AH154" s="546"/>
      <c r="AI154" s="546"/>
      <c r="AJ154" s="274" t="s">
        <v>15</v>
      </c>
      <c r="AK154" s="279"/>
      <c r="AL154" s="534"/>
      <c r="AM154" s="300" t="s">
        <v>82</v>
      </c>
      <c r="AN154" s="275"/>
      <c r="AO154" s="278" t="s">
        <v>86</v>
      </c>
      <c r="AP154" s="278"/>
      <c r="AQ154" s="277" t="s">
        <v>476</v>
      </c>
      <c r="AR154" s="277" t="s">
        <v>476</v>
      </c>
      <c r="AS154" s="277" t="s">
        <v>476</v>
      </c>
      <c r="AT154" s="279" t="s">
        <v>81</v>
      </c>
      <c r="AU154" s="279"/>
      <c r="AV154" s="277" t="s">
        <v>476</v>
      </c>
    </row>
    <row r="155" spans="1:48" x14ac:dyDescent="0.2">
      <c r="A155" s="280"/>
      <c r="B155" s="291"/>
      <c r="C155" s="292"/>
      <c r="D155" s="293"/>
      <c r="E155" s="294"/>
      <c r="F155" s="272"/>
      <c r="G155" s="295"/>
      <c r="H155" s="292"/>
      <c r="I155" s="277" t="s">
        <v>476</v>
      </c>
      <c r="J155" s="277" t="s">
        <v>476</v>
      </c>
      <c r="K155" s="277" t="s">
        <v>476</v>
      </c>
      <c r="L155" s="275"/>
      <c r="M155" s="308"/>
      <c r="N155" s="308"/>
      <c r="O155" s="308"/>
      <c r="P155" s="552"/>
      <c r="Q155" s="552"/>
      <c r="R155" s="552"/>
      <c r="S155" s="552"/>
      <c r="T155" s="552"/>
      <c r="U155" s="552"/>
      <c r="V155" s="552"/>
      <c r="W155" s="552"/>
      <c r="X155" s="552"/>
      <c r="Y155" s="552"/>
      <c r="Z155" s="552"/>
      <c r="AA155" s="308"/>
      <c r="AB155" s="308"/>
      <c r="AC155" s="308"/>
      <c r="AD155" s="308"/>
      <c r="AE155" s="308"/>
      <c r="AF155" s="308"/>
      <c r="AG155" s="308"/>
      <c r="AH155" s="308"/>
      <c r="AI155" s="308"/>
      <c r="AJ155" s="296"/>
      <c r="AK155" s="299"/>
      <c r="AL155" s="534"/>
      <c r="AM155" s="305"/>
      <c r="AN155" s="275"/>
      <c r="AO155" s="298"/>
      <c r="AP155" s="298"/>
      <c r="AQ155" s="277" t="s">
        <v>476</v>
      </c>
      <c r="AR155" s="277" t="s">
        <v>476</v>
      </c>
      <c r="AS155" s="277" t="s">
        <v>476</v>
      </c>
      <c r="AT155" s="299"/>
      <c r="AU155" s="299"/>
      <c r="AV155" s="277" t="s">
        <v>476</v>
      </c>
    </row>
    <row r="156" spans="1:48" ht="51" x14ac:dyDescent="0.2">
      <c r="A156" s="280"/>
      <c r="B156" s="268" t="s">
        <v>93</v>
      </c>
      <c r="C156" s="269" t="s">
        <v>109</v>
      </c>
      <c r="D156" s="270" t="s">
        <v>55</v>
      </c>
      <c r="E156" s="271" t="s">
        <v>45</v>
      </c>
      <c r="F156" s="306" t="s">
        <v>48</v>
      </c>
      <c r="G156" s="273" t="s">
        <v>50</v>
      </c>
      <c r="H156" s="269" t="s">
        <v>40</v>
      </c>
      <c r="I156" s="277" t="s">
        <v>476</v>
      </c>
      <c r="J156" s="277" t="s">
        <v>476</v>
      </c>
      <c r="K156" s="277" t="s">
        <v>476</v>
      </c>
      <c r="L156" s="275"/>
      <c r="M156" s="546"/>
      <c r="N156" s="546"/>
      <c r="O156" s="546"/>
      <c r="P156" s="550"/>
      <c r="Q156" s="550"/>
      <c r="R156" s="550"/>
      <c r="S156" s="550"/>
      <c r="T156" s="550"/>
      <c r="U156" s="550"/>
      <c r="V156" s="550"/>
      <c r="W156" s="550"/>
      <c r="X156" s="550"/>
      <c r="Y156" s="550"/>
      <c r="Z156" s="550"/>
      <c r="AA156" s="546"/>
      <c r="AB156" s="546"/>
      <c r="AC156" s="546"/>
      <c r="AD156" s="546"/>
      <c r="AE156" s="546"/>
      <c r="AF156" s="546"/>
      <c r="AG156" s="546"/>
      <c r="AH156" s="546"/>
      <c r="AI156" s="546"/>
      <c r="AJ156" s="274" t="s">
        <v>42</v>
      </c>
      <c r="AK156" s="279"/>
      <c r="AL156" s="534"/>
      <c r="AM156" s="300" t="s">
        <v>61</v>
      </c>
      <c r="AN156" s="275"/>
      <c r="AO156" s="278" t="s">
        <v>62</v>
      </c>
      <c r="AP156" s="278"/>
      <c r="AQ156" s="277" t="s">
        <v>476</v>
      </c>
      <c r="AR156" s="277" t="s">
        <v>476</v>
      </c>
      <c r="AS156" s="277" t="s">
        <v>476</v>
      </c>
      <c r="AT156" s="279" t="s">
        <v>44</v>
      </c>
      <c r="AU156" s="279"/>
      <c r="AV156" s="277" t="s">
        <v>476</v>
      </c>
    </row>
    <row r="157" spans="1:48" x14ac:dyDescent="0.2">
      <c r="A157" s="280"/>
      <c r="B157" s="291"/>
      <c r="C157" s="292"/>
      <c r="D157" s="293"/>
      <c r="E157" s="294"/>
      <c r="F157" s="272"/>
      <c r="G157" s="295"/>
      <c r="H157" s="292"/>
      <c r="I157" s="277" t="s">
        <v>476</v>
      </c>
      <c r="J157" s="277" t="s">
        <v>476</v>
      </c>
      <c r="K157" s="277" t="s">
        <v>476</v>
      </c>
      <c r="L157" s="308"/>
      <c r="M157" s="308"/>
      <c r="N157" s="308"/>
      <c r="O157" s="308"/>
      <c r="P157" s="552"/>
      <c r="Q157" s="552"/>
      <c r="R157" s="552"/>
      <c r="S157" s="552"/>
      <c r="T157" s="552"/>
      <c r="U157" s="552"/>
      <c r="V157" s="552"/>
      <c r="W157" s="552"/>
      <c r="X157" s="552"/>
      <c r="Y157" s="552"/>
      <c r="Z157" s="552"/>
      <c r="AA157" s="308"/>
      <c r="AB157" s="308"/>
      <c r="AC157" s="308"/>
      <c r="AD157" s="308"/>
      <c r="AE157" s="308"/>
      <c r="AF157" s="308"/>
      <c r="AG157" s="308"/>
      <c r="AH157" s="308"/>
      <c r="AI157" s="308"/>
      <c r="AJ157" s="296"/>
      <c r="AK157" s="299"/>
      <c r="AL157" s="534"/>
      <c r="AM157" s="305"/>
      <c r="AN157" s="308"/>
      <c r="AO157" s="277"/>
      <c r="AP157" s="277"/>
      <c r="AQ157" s="277" t="s">
        <v>476</v>
      </c>
      <c r="AR157" s="277" t="s">
        <v>476</v>
      </c>
      <c r="AS157" s="277" t="s">
        <v>476</v>
      </c>
      <c r="AT157" s="299"/>
      <c r="AU157" s="299"/>
      <c r="AV157" s="277" t="s">
        <v>476</v>
      </c>
    </row>
    <row r="158" spans="1:48" ht="63.75" x14ac:dyDescent="0.2">
      <c r="A158" s="280"/>
      <c r="B158" s="268" t="s">
        <v>104</v>
      </c>
      <c r="C158" s="269" t="s">
        <v>92</v>
      </c>
      <c r="D158" s="270" t="s">
        <v>55</v>
      </c>
      <c r="E158" s="271" t="s">
        <v>45</v>
      </c>
      <c r="F158" s="306" t="s">
        <v>48</v>
      </c>
      <c r="G158" s="273" t="s">
        <v>51</v>
      </c>
      <c r="H158" s="269" t="s">
        <v>40</v>
      </c>
      <c r="I158" s="320" t="s">
        <v>114</v>
      </c>
      <c r="J158" s="277" t="s">
        <v>476</v>
      </c>
      <c r="K158" s="277" t="s">
        <v>476</v>
      </c>
      <c r="L158" s="275"/>
      <c r="M158" s="546"/>
      <c r="N158" s="546"/>
      <c r="O158" s="546"/>
      <c r="P158" s="550"/>
      <c r="Q158" s="550"/>
      <c r="R158" s="550"/>
      <c r="S158" s="550"/>
      <c r="T158" s="550"/>
      <c r="U158" s="550"/>
      <c r="V158" s="550"/>
      <c r="W158" s="550"/>
      <c r="X158" s="550"/>
      <c r="Y158" s="550"/>
      <c r="Z158" s="550"/>
      <c r="AA158" s="546"/>
      <c r="AB158" s="546"/>
      <c r="AC158" s="546"/>
      <c r="AD158" s="546"/>
      <c r="AE158" s="546"/>
      <c r="AF158" s="546"/>
      <c r="AG158" s="546"/>
      <c r="AH158" s="546"/>
      <c r="AI158" s="546"/>
      <c r="AJ158" s="274" t="s">
        <v>42</v>
      </c>
      <c r="AK158" s="279"/>
      <c r="AL158" s="534"/>
      <c r="AM158" s="300" t="s">
        <v>61</v>
      </c>
      <c r="AN158" s="275"/>
      <c r="AO158" s="301"/>
      <c r="AP158" s="301"/>
      <c r="AQ158" s="277" t="s">
        <v>476</v>
      </c>
      <c r="AR158" s="277" t="s">
        <v>476</v>
      </c>
      <c r="AS158" s="277" t="s">
        <v>476</v>
      </c>
      <c r="AT158" s="279" t="s">
        <v>47</v>
      </c>
      <c r="AU158" s="279"/>
      <c r="AV158" s="277" t="s">
        <v>476</v>
      </c>
    </row>
    <row r="159" spans="1:48" x14ac:dyDescent="0.2">
      <c r="A159" s="280"/>
      <c r="B159" s="291"/>
      <c r="C159" s="292"/>
      <c r="D159" s="293"/>
      <c r="E159" s="294"/>
      <c r="F159" s="272"/>
      <c r="G159" s="295"/>
      <c r="H159" s="292"/>
      <c r="I159" s="322"/>
      <c r="J159" s="277" t="s">
        <v>476</v>
      </c>
      <c r="K159" s="277" t="s">
        <v>476</v>
      </c>
      <c r="L159" s="275"/>
      <c r="M159" s="308"/>
      <c r="N159" s="308"/>
      <c r="O159" s="308"/>
      <c r="P159" s="552"/>
      <c r="Q159" s="552"/>
      <c r="R159" s="552"/>
      <c r="S159" s="552"/>
      <c r="T159" s="552"/>
      <c r="U159" s="552"/>
      <c r="V159" s="552"/>
      <c r="W159" s="552"/>
      <c r="X159" s="552"/>
      <c r="Y159" s="552"/>
      <c r="Z159" s="552"/>
      <c r="AA159" s="308"/>
      <c r="AB159" s="308"/>
      <c r="AC159" s="308"/>
      <c r="AD159" s="308"/>
      <c r="AE159" s="308"/>
      <c r="AF159" s="308"/>
      <c r="AG159" s="308"/>
      <c r="AH159" s="308"/>
      <c r="AI159" s="308"/>
      <c r="AJ159" s="296"/>
      <c r="AK159" s="299"/>
      <c r="AL159" s="534"/>
      <c r="AM159" s="305"/>
      <c r="AN159" s="275"/>
      <c r="AO159" s="298"/>
      <c r="AP159" s="298"/>
      <c r="AQ159" s="277" t="s">
        <v>476</v>
      </c>
      <c r="AR159" s="277" t="s">
        <v>476</v>
      </c>
      <c r="AS159" s="277" t="s">
        <v>476</v>
      </c>
      <c r="AT159" s="299"/>
      <c r="AU159" s="299"/>
      <c r="AV159" s="277" t="s">
        <v>476</v>
      </c>
    </row>
    <row r="160" spans="1:48" ht="89.25" x14ac:dyDescent="0.2">
      <c r="A160" s="280"/>
      <c r="B160" s="268" t="s">
        <v>105</v>
      </c>
      <c r="C160" s="269" t="s">
        <v>84</v>
      </c>
      <c r="D160" s="270" t="s">
        <v>29</v>
      </c>
      <c r="E160" s="271" t="s">
        <v>19</v>
      </c>
      <c r="F160" s="306" t="s">
        <v>23</v>
      </c>
      <c r="G160" s="273" t="s">
        <v>113</v>
      </c>
      <c r="H160" s="269" t="s">
        <v>17</v>
      </c>
      <c r="I160" s="322"/>
      <c r="J160" s="277" t="s">
        <v>476</v>
      </c>
      <c r="K160" s="277" t="s">
        <v>476</v>
      </c>
      <c r="L160" s="275"/>
      <c r="M160" s="546"/>
      <c r="N160" s="546"/>
      <c r="O160" s="546"/>
      <c r="P160" s="550"/>
      <c r="Q160" s="550"/>
      <c r="R160" s="550"/>
      <c r="S160" s="550"/>
      <c r="T160" s="550"/>
      <c r="U160" s="550"/>
      <c r="V160" s="550"/>
      <c r="W160" s="550"/>
      <c r="X160" s="550"/>
      <c r="Y160" s="550"/>
      <c r="Z160" s="550"/>
      <c r="AA160" s="546"/>
      <c r="AB160" s="546"/>
      <c r="AC160" s="546"/>
      <c r="AD160" s="546"/>
      <c r="AE160" s="546"/>
      <c r="AF160" s="546"/>
      <c r="AG160" s="546"/>
      <c r="AH160" s="546"/>
      <c r="AI160" s="546"/>
      <c r="AJ160" s="274" t="s">
        <v>14</v>
      </c>
      <c r="AK160" s="279"/>
      <c r="AL160" s="534"/>
      <c r="AM160" s="300" t="s">
        <v>94</v>
      </c>
      <c r="AN160" s="275"/>
      <c r="AO160" s="278" t="s">
        <v>95</v>
      </c>
      <c r="AP160" s="278"/>
      <c r="AQ160" s="277" t="s">
        <v>476</v>
      </c>
      <c r="AR160" s="277" t="s">
        <v>476</v>
      </c>
      <c r="AS160" s="277" t="s">
        <v>476</v>
      </c>
      <c r="AT160" s="279" t="s">
        <v>20</v>
      </c>
      <c r="AU160" s="279"/>
      <c r="AV160" s="277" t="s">
        <v>476</v>
      </c>
    </row>
    <row r="161" spans="1:48" x14ac:dyDescent="0.2">
      <c r="A161" s="280"/>
      <c r="B161" s="268"/>
      <c r="C161" s="292"/>
      <c r="D161" s="293"/>
      <c r="E161" s="294"/>
      <c r="F161" s="272"/>
      <c r="G161" s="295"/>
      <c r="H161" s="292"/>
      <c r="I161" s="322"/>
      <c r="J161" s="277" t="s">
        <v>476</v>
      </c>
      <c r="K161" s="277" t="s">
        <v>476</v>
      </c>
      <c r="L161" s="275"/>
      <c r="M161" s="308"/>
      <c r="N161" s="308"/>
      <c r="O161" s="308"/>
      <c r="P161" s="552"/>
      <c r="Q161" s="552"/>
      <c r="R161" s="552"/>
      <c r="S161" s="552"/>
      <c r="T161" s="552"/>
      <c r="U161" s="552"/>
      <c r="V161" s="552"/>
      <c r="W161" s="552"/>
      <c r="X161" s="552"/>
      <c r="Y161" s="552"/>
      <c r="Z161" s="552"/>
      <c r="AA161" s="308"/>
      <c r="AB161" s="308"/>
      <c r="AC161" s="308"/>
      <c r="AD161" s="308"/>
      <c r="AE161" s="308"/>
      <c r="AF161" s="308"/>
      <c r="AG161" s="308"/>
      <c r="AH161" s="308"/>
      <c r="AI161" s="308"/>
      <c r="AJ161" s="296"/>
      <c r="AK161" s="299"/>
      <c r="AL161" s="534"/>
      <c r="AM161" s="305"/>
      <c r="AN161" s="275"/>
      <c r="AO161" s="298"/>
      <c r="AP161" s="298"/>
      <c r="AQ161" s="277" t="s">
        <v>476</v>
      </c>
      <c r="AR161" s="277" t="s">
        <v>476</v>
      </c>
      <c r="AS161" s="277" t="s">
        <v>476</v>
      </c>
      <c r="AT161" s="299"/>
      <c r="AU161" s="299"/>
      <c r="AV161" s="277" t="s">
        <v>476</v>
      </c>
    </row>
    <row r="162" spans="1:48" ht="51" x14ac:dyDescent="0.2">
      <c r="A162" s="280"/>
      <c r="B162" s="268" t="s">
        <v>106</v>
      </c>
      <c r="C162" s="269" t="s">
        <v>110</v>
      </c>
      <c r="D162" s="270" t="s">
        <v>56</v>
      </c>
      <c r="E162" s="271" t="s">
        <v>45</v>
      </c>
      <c r="F162" s="306" t="s">
        <v>48</v>
      </c>
      <c r="G162" s="273" t="s">
        <v>51</v>
      </c>
      <c r="H162" s="269" t="s">
        <v>43</v>
      </c>
      <c r="I162" s="322"/>
      <c r="J162" s="277" t="s">
        <v>476</v>
      </c>
      <c r="K162" s="277" t="s">
        <v>476</v>
      </c>
      <c r="L162" s="275"/>
      <c r="M162" s="546"/>
      <c r="N162" s="546"/>
      <c r="O162" s="546"/>
      <c r="P162" s="550"/>
      <c r="Q162" s="550"/>
      <c r="R162" s="550"/>
      <c r="S162" s="550"/>
      <c r="T162" s="550"/>
      <c r="U162" s="550"/>
      <c r="V162" s="550"/>
      <c r="W162" s="550"/>
      <c r="X162" s="550"/>
      <c r="Y162" s="550"/>
      <c r="Z162" s="550"/>
      <c r="AA162" s="546"/>
      <c r="AB162" s="546"/>
      <c r="AC162" s="546"/>
      <c r="AD162" s="546"/>
      <c r="AE162" s="546"/>
      <c r="AF162" s="546"/>
      <c r="AG162" s="546"/>
      <c r="AH162" s="546"/>
      <c r="AI162" s="546"/>
      <c r="AJ162" s="274" t="s">
        <v>42</v>
      </c>
      <c r="AK162" s="279"/>
      <c r="AL162" s="534"/>
      <c r="AM162" s="300" t="s">
        <v>61</v>
      </c>
      <c r="AN162" s="275"/>
      <c r="AO162" s="278" t="s">
        <v>115</v>
      </c>
      <c r="AP162" s="278"/>
      <c r="AQ162" s="277" t="s">
        <v>476</v>
      </c>
      <c r="AR162" s="277" t="s">
        <v>476</v>
      </c>
      <c r="AS162" s="277" t="s">
        <v>476</v>
      </c>
      <c r="AT162" s="279" t="s">
        <v>66</v>
      </c>
      <c r="AU162" s="279"/>
      <c r="AV162" s="277" t="s">
        <v>476</v>
      </c>
    </row>
    <row r="163" spans="1:48" x14ac:dyDescent="0.2">
      <c r="A163" s="280"/>
      <c r="B163" s="291"/>
      <c r="C163" s="292"/>
      <c r="D163" s="293"/>
      <c r="E163" s="294"/>
      <c r="F163" s="272"/>
      <c r="G163" s="295"/>
      <c r="H163" s="292"/>
      <c r="I163" s="322"/>
      <c r="J163" s="277" t="s">
        <v>476</v>
      </c>
      <c r="K163" s="277" t="s">
        <v>476</v>
      </c>
      <c r="L163" s="275"/>
      <c r="M163" s="308"/>
      <c r="N163" s="308"/>
      <c r="O163" s="308"/>
      <c r="P163" s="552"/>
      <c r="Q163" s="552"/>
      <c r="R163" s="552"/>
      <c r="S163" s="552"/>
      <c r="T163" s="552"/>
      <c r="U163" s="552"/>
      <c r="V163" s="552"/>
      <c r="W163" s="552"/>
      <c r="X163" s="552"/>
      <c r="Y163" s="552"/>
      <c r="Z163" s="552"/>
      <c r="AA163" s="308"/>
      <c r="AB163" s="308"/>
      <c r="AC163" s="308"/>
      <c r="AD163" s="308"/>
      <c r="AE163" s="308"/>
      <c r="AF163" s="308"/>
      <c r="AG163" s="308"/>
      <c r="AH163" s="308"/>
      <c r="AI163" s="308"/>
      <c r="AJ163" s="296"/>
      <c r="AK163" s="299"/>
      <c r="AL163" s="534"/>
      <c r="AM163" s="305"/>
      <c r="AN163" s="275"/>
      <c r="AO163" s="298"/>
      <c r="AP163" s="298"/>
      <c r="AQ163" s="277" t="s">
        <v>476</v>
      </c>
      <c r="AR163" s="277" t="s">
        <v>476</v>
      </c>
      <c r="AS163" s="277" t="s">
        <v>476</v>
      </c>
      <c r="AT163" s="299"/>
      <c r="AU163" s="299"/>
      <c r="AV163" s="277" t="s">
        <v>476</v>
      </c>
    </row>
    <row r="164" spans="1:48" ht="63.75" x14ac:dyDescent="0.2">
      <c r="A164" s="280"/>
      <c r="B164" s="268" t="s">
        <v>107</v>
      </c>
      <c r="C164" s="269" t="s">
        <v>110</v>
      </c>
      <c r="D164" s="270" t="s">
        <v>55</v>
      </c>
      <c r="E164" s="271" t="s">
        <v>45</v>
      </c>
      <c r="F164" s="306" t="s">
        <v>49</v>
      </c>
      <c r="G164" s="273" t="s">
        <v>51</v>
      </c>
      <c r="H164" s="269" t="s">
        <v>43</v>
      </c>
      <c r="I164" s="322"/>
      <c r="J164" s="277" t="s">
        <v>476</v>
      </c>
      <c r="K164" s="277" t="s">
        <v>476</v>
      </c>
      <c r="L164" s="275"/>
      <c r="M164" s="546"/>
      <c r="N164" s="546"/>
      <c r="O164" s="546"/>
      <c r="P164" s="550"/>
      <c r="Q164" s="550"/>
      <c r="R164" s="550"/>
      <c r="S164" s="550"/>
      <c r="T164" s="550"/>
      <c r="U164" s="550"/>
      <c r="V164" s="550"/>
      <c r="W164" s="550"/>
      <c r="X164" s="550"/>
      <c r="Y164" s="550"/>
      <c r="Z164" s="550"/>
      <c r="AA164" s="546"/>
      <c r="AB164" s="546"/>
      <c r="AC164" s="546"/>
      <c r="AD164" s="546"/>
      <c r="AE164" s="546"/>
      <c r="AF164" s="546"/>
      <c r="AG164" s="546"/>
      <c r="AH164" s="546"/>
      <c r="AI164" s="546"/>
      <c r="AJ164" s="274" t="s">
        <v>41</v>
      </c>
      <c r="AK164" s="279"/>
      <c r="AL164" s="534"/>
      <c r="AM164" s="300" t="s">
        <v>60</v>
      </c>
      <c r="AN164" s="275"/>
      <c r="AO164" s="278" t="s">
        <v>116</v>
      </c>
      <c r="AP164" s="278"/>
      <c r="AQ164" s="277" t="s">
        <v>476</v>
      </c>
      <c r="AR164" s="277" t="s">
        <v>476</v>
      </c>
      <c r="AS164" s="277" t="s">
        <v>476</v>
      </c>
      <c r="AT164" s="279" t="s">
        <v>111</v>
      </c>
      <c r="AU164" s="279"/>
      <c r="AV164" s="277" t="s">
        <v>476</v>
      </c>
    </row>
    <row r="165" spans="1:48" x14ac:dyDescent="0.2">
      <c r="A165" s="280"/>
      <c r="B165" s="291"/>
      <c r="C165" s="292"/>
      <c r="D165" s="293"/>
      <c r="E165" s="294"/>
      <c r="F165" s="272"/>
      <c r="G165" s="295"/>
      <c r="H165" s="292"/>
      <c r="I165" s="322"/>
      <c r="J165" s="277" t="s">
        <v>476</v>
      </c>
      <c r="K165" s="277" t="s">
        <v>476</v>
      </c>
      <c r="L165" s="275"/>
      <c r="M165" s="308"/>
      <c r="N165" s="308"/>
      <c r="O165" s="308"/>
      <c r="P165" s="552"/>
      <c r="Q165" s="552"/>
      <c r="R165" s="552"/>
      <c r="S165" s="552"/>
      <c r="T165" s="552"/>
      <c r="U165" s="552"/>
      <c r="V165" s="552"/>
      <c r="W165" s="552"/>
      <c r="X165" s="552"/>
      <c r="Y165" s="552"/>
      <c r="Z165" s="552"/>
      <c r="AA165" s="308"/>
      <c r="AB165" s="308"/>
      <c r="AC165" s="308"/>
      <c r="AD165" s="308"/>
      <c r="AE165" s="308"/>
      <c r="AF165" s="308"/>
      <c r="AG165" s="308"/>
      <c r="AH165" s="308"/>
      <c r="AI165" s="308"/>
      <c r="AJ165" s="296"/>
      <c r="AK165" s="299"/>
      <c r="AL165" s="534"/>
      <c r="AM165" s="305"/>
      <c r="AN165" s="275"/>
      <c r="AO165" s="298"/>
      <c r="AP165" s="298"/>
      <c r="AQ165" s="277" t="s">
        <v>476</v>
      </c>
      <c r="AR165" s="277" t="s">
        <v>476</v>
      </c>
      <c r="AS165" s="277" t="s">
        <v>476</v>
      </c>
      <c r="AT165" s="299"/>
      <c r="AU165" s="299"/>
      <c r="AV165" s="277" t="s">
        <v>476</v>
      </c>
    </row>
    <row r="166" spans="1:48" ht="63.75" x14ac:dyDescent="0.2">
      <c r="A166" s="280"/>
      <c r="B166" s="268" t="s">
        <v>108</v>
      </c>
      <c r="C166" s="269" t="s">
        <v>109</v>
      </c>
      <c r="D166" s="270" t="s">
        <v>56</v>
      </c>
      <c r="E166" s="271" t="s">
        <v>46</v>
      </c>
      <c r="F166" s="306" t="s">
        <v>48</v>
      </c>
      <c r="G166" s="273" t="s">
        <v>50</v>
      </c>
      <c r="H166" s="269" t="s">
        <v>40</v>
      </c>
      <c r="I166" s="322"/>
      <c r="J166" s="277" t="s">
        <v>476</v>
      </c>
      <c r="K166" s="277" t="s">
        <v>476</v>
      </c>
      <c r="L166" s="276" t="s">
        <v>117</v>
      </c>
      <c r="M166" s="546"/>
      <c r="N166" s="546"/>
      <c r="O166" s="546"/>
      <c r="P166" s="550"/>
      <c r="Q166" s="550"/>
      <c r="R166" s="550"/>
      <c r="S166" s="550"/>
      <c r="T166" s="550"/>
      <c r="U166" s="550"/>
      <c r="V166" s="550"/>
      <c r="W166" s="550"/>
      <c r="X166" s="550"/>
      <c r="Y166" s="550"/>
      <c r="Z166" s="550"/>
      <c r="AA166" s="546"/>
      <c r="AB166" s="546"/>
      <c r="AC166" s="546"/>
      <c r="AD166" s="546"/>
      <c r="AE166" s="546"/>
      <c r="AF166" s="546"/>
      <c r="AG166" s="546"/>
      <c r="AH166" s="546"/>
      <c r="AI166" s="546"/>
      <c r="AJ166" s="274" t="s">
        <v>42</v>
      </c>
      <c r="AK166" s="279"/>
      <c r="AL166" s="534"/>
      <c r="AM166" s="300" t="s">
        <v>61</v>
      </c>
      <c r="AN166" s="276"/>
      <c r="AO166" s="277"/>
      <c r="AP166" s="277"/>
      <c r="AQ166" s="277" t="s">
        <v>476</v>
      </c>
      <c r="AR166" s="277" t="s">
        <v>476</v>
      </c>
      <c r="AS166" s="277" t="s">
        <v>476</v>
      </c>
      <c r="AT166" s="279" t="s">
        <v>47</v>
      </c>
      <c r="AU166" s="279"/>
      <c r="AV166" s="277" t="s">
        <v>476</v>
      </c>
    </row>
    <row r="167" spans="1:48" x14ac:dyDescent="0.2">
      <c r="A167" s="280"/>
      <c r="B167" s="291"/>
      <c r="C167" s="292"/>
      <c r="D167" s="293"/>
      <c r="E167" s="294"/>
      <c r="F167" s="272"/>
      <c r="G167" s="295"/>
      <c r="H167" s="292"/>
      <c r="I167" s="322"/>
      <c r="J167" s="277" t="s">
        <v>476</v>
      </c>
      <c r="K167" s="277" t="s">
        <v>476</v>
      </c>
      <c r="L167" s="297"/>
      <c r="M167" s="308"/>
      <c r="N167" s="308"/>
      <c r="O167" s="308"/>
      <c r="P167" s="552"/>
      <c r="Q167" s="552"/>
      <c r="R167" s="552"/>
      <c r="S167" s="552"/>
      <c r="T167" s="552"/>
      <c r="U167" s="552"/>
      <c r="V167" s="552"/>
      <c r="W167" s="552"/>
      <c r="X167" s="552"/>
      <c r="Y167" s="552"/>
      <c r="Z167" s="552"/>
      <c r="AA167" s="308"/>
      <c r="AB167" s="308"/>
      <c r="AC167" s="308"/>
      <c r="AD167" s="308"/>
      <c r="AE167" s="308"/>
      <c r="AF167" s="308"/>
      <c r="AG167" s="308"/>
      <c r="AH167" s="308"/>
      <c r="AI167" s="308"/>
      <c r="AJ167" s="296"/>
      <c r="AK167" s="299"/>
      <c r="AL167" s="534"/>
      <c r="AM167" s="305"/>
      <c r="AN167" s="297"/>
      <c r="AO167" s="277"/>
      <c r="AP167" s="277"/>
      <c r="AQ167" s="277" t="s">
        <v>476</v>
      </c>
      <c r="AR167" s="277" t="s">
        <v>476</v>
      </c>
      <c r="AS167" s="277" t="s">
        <v>476</v>
      </c>
      <c r="AT167" s="299"/>
      <c r="AU167" s="299"/>
      <c r="AV167" s="277" t="s">
        <v>476</v>
      </c>
    </row>
    <row r="168" spans="1:48" ht="114.75" x14ac:dyDescent="0.2">
      <c r="A168" s="267"/>
      <c r="B168" s="268" t="s">
        <v>96</v>
      </c>
      <c r="C168" s="269" t="s">
        <v>109</v>
      </c>
      <c r="D168" s="270" t="s">
        <v>79</v>
      </c>
      <c r="E168" s="271" t="s">
        <v>68</v>
      </c>
      <c r="F168" s="306" t="s">
        <v>72</v>
      </c>
      <c r="G168" s="273" t="s">
        <v>71</v>
      </c>
      <c r="H168" s="269" t="s">
        <v>69</v>
      </c>
      <c r="I168" s="322"/>
      <c r="J168" s="277" t="s">
        <v>476</v>
      </c>
      <c r="K168" s="277" t="s">
        <v>476</v>
      </c>
      <c r="L168" s="276" t="s">
        <v>97</v>
      </c>
      <c r="M168" s="546"/>
      <c r="N168" s="546"/>
      <c r="O168" s="546"/>
      <c r="P168" s="550"/>
      <c r="Q168" s="550"/>
      <c r="R168" s="550"/>
      <c r="S168" s="550"/>
      <c r="T168" s="550"/>
      <c r="U168" s="550"/>
      <c r="V168" s="550"/>
      <c r="W168" s="550"/>
      <c r="X168" s="550"/>
      <c r="Y168" s="550"/>
      <c r="Z168" s="550"/>
      <c r="AA168" s="546"/>
      <c r="AB168" s="546"/>
      <c r="AC168" s="546"/>
      <c r="AD168" s="546"/>
      <c r="AE168" s="546"/>
      <c r="AF168" s="546"/>
      <c r="AG168" s="546"/>
      <c r="AH168" s="546"/>
      <c r="AI168" s="546"/>
      <c r="AJ168" s="274" t="s">
        <v>70</v>
      </c>
      <c r="AK168" s="279"/>
      <c r="AL168" s="534"/>
      <c r="AM168" s="300" t="s">
        <v>82</v>
      </c>
      <c r="AN168" s="276"/>
      <c r="AO168" s="277"/>
      <c r="AP168" s="277"/>
      <c r="AQ168" s="277" t="s">
        <v>476</v>
      </c>
      <c r="AR168" s="277" t="s">
        <v>476</v>
      </c>
      <c r="AS168" s="277" t="s">
        <v>476</v>
      </c>
      <c r="AT168" s="279" t="s">
        <v>81</v>
      </c>
      <c r="AU168" s="279"/>
      <c r="AV168" s="277" t="s">
        <v>476</v>
      </c>
    </row>
    <row r="169" spans="1:48" x14ac:dyDescent="0.2">
      <c r="A169" s="280"/>
      <c r="B169" s="291"/>
      <c r="C169" s="292"/>
      <c r="D169" s="293"/>
      <c r="E169" s="294"/>
      <c r="F169" s="272"/>
      <c r="G169" s="295"/>
      <c r="H169" s="292"/>
      <c r="I169" s="322"/>
      <c r="J169" s="277" t="s">
        <v>476</v>
      </c>
      <c r="K169" s="277" t="s">
        <v>476</v>
      </c>
      <c r="L169" s="297"/>
      <c r="M169" s="308"/>
      <c r="N169" s="308"/>
      <c r="O169" s="308"/>
      <c r="P169" s="552"/>
      <c r="Q169" s="552"/>
      <c r="R169" s="552"/>
      <c r="S169" s="552"/>
      <c r="T169" s="552"/>
      <c r="U169" s="552"/>
      <c r="V169" s="552"/>
      <c r="W169" s="552"/>
      <c r="X169" s="552"/>
      <c r="Y169" s="552"/>
      <c r="Z169" s="552"/>
      <c r="AA169" s="308"/>
      <c r="AB169" s="308"/>
      <c r="AC169" s="308"/>
      <c r="AD169" s="308"/>
      <c r="AE169" s="308"/>
      <c r="AF169" s="308"/>
      <c r="AG169" s="308"/>
      <c r="AH169" s="308"/>
      <c r="AI169" s="308"/>
      <c r="AJ169" s="296"/>
      <c r="AK169" s="299"/>
      <c r="AL169" s="534"/>
      <c r="AM169" s="305"/>
      <c r="AN169" s="297"/>
      <c r="AO169" s="277"/>
      <c r="AP169" s="277"/>
      <c r="AQ169" s="277" t="s">
        <v>476</v>
      </c>
      <c r="AR169" s="277" t="s">
        <v>476</v>
      </c>
      <c r="AS169" s="277" t="s">
        <v>476</v>
      </c>
      <c r="AT169" s="299"/>
      <c r="AU169" s="299"/>
      <c r="AV169" s="277" t="s">
        <v>476</v>
      </c>
    </row>
    <row r="170" spans="1:48" ht="114.75" x14ac:dyDescent="0.2">
      <c r="A170" s="280"/>
      <c r="B170" s="268" t="s">
        <v>98</v>
      </c>
      <c r="C170" s="269" t="s">
        <v>109</v>
      </c>
      <c r="D170" s="270" t="s">
        <v>73</v>
      </c>
      <c r="E170" s="271" t="s">
        <v>68</v>
      </c>
      <c r="F170" s="306" t="s">
        <v>72</v>
      </c>
      <c r="G170" s="273" t="s">
        <v>71</v>
      </c>
      <c r="H170" s="269" t="s">
        <v>69</v>
      </c>
      <c r="I170" s="322"/>
      <c r="J170" s="277" t="s">
        <v>476</v>
      </c>
      <c r="K170" s="277" t="s">
        <v>476</v>
      </c>
      <c r="L170" s="276" t="s">
        <v>97</v>
      </c>
      <c r="M170" s="546"/>
      <c r="N170" s="546"/>
      <c r="O170" s="546"/>
      <c r="P170" s="550"/>
      <c r="Q170" s="550"/>
      <c r="R170" s="550"/>
      <c r="S170" s="550"/>
      <c r="T170" s="550"/>
      <c r="U170" s="550"/>
      <c r="V170" s="550"/>
      <c r="W170" s="550"/>
      <c r="X170" s="550"/>
      <c r="Y170" s="550"/>
      <c r="Z170" s="550"/>
      <c r="AA170" s="546"/>
      <c r="AB170" s="546"/>
      <c r="AC170" s="546"/>
      <c r="AD170" s="546"/>
      <c r="AE170" s="546"/>
      <c r="AF170" s="546"/>
      <c r="AG170" s="546"/>
      <c r="AH170" s="546"/>
      <c r="AI170" s="546"/>
      <c r="AJ170" s="274" t="s">
        <v>70</v>
      </c>
      <c r="AK170" s="279"/>
      <c r="AL170" s="534"/>
      <c r="AM170" s="300" t="s">
        <v>82</v>
      </c>
      <c r="AN170" s="276"/>
      <c r="AO170" s="277"/>
      <c r="AP170" s="277"/>
      <c r="AQ170" s="277" t="s">
        <v>476</v>
      </c>
      <c r="AR170" s="277" t="s">
        <v>476</v>
      </c>
      <c r="AS170" s="277" t="s">
        <v>476</v>
      </c>
      <c r="AT170" s="279" t="s">
        <v>81</v>
      </c>
      <c r="AU170" s="279"/>
      <c r="AV170" s="277" t="s">
        <v>476</v>
      </c>
    </row>
    <row r="171" spans="1:48" x14ac:dyDescent="0.2">
      <c r="A171" s="280"/>
      <c r="B171" s="291"/>
      <c r="C171" s="292"/>
      <c r="D171" s="293"/>
      <c r="E171" s="294"/>
      <c r="F171" s="272"/>
      <c r="G171" s="295"/>
      <c r="H171" s="292"/>
      <c r="I171" s="322"/>
      <c r="J171" s="277" t="s">
        <v>476</v>
      </c>
      <c r="K171" s="277" t="s">
        <v>476</v>
      </c>
      <c r="L171" s="297"/>
      <c r="M171" s="308"/>
      <c r="N171" s="308"/>
      <c r="O171" s="308"/>
      <c r="P171" s="552"/>
      <c r="Q171" s="552"/>
      <c r="R171" s="552"/>
      <c r="S171" s="552"/>
      <c r="T171" s="552"/>
      <c r="U171" s="552"/>
      <c r="V171" s="552"/>
      <c r="W171" s="552"/>
      <c r="X171" s="552"/>
      <c r="Y171" s="552"/>
      <c r="Z171" s="552"/>
      <c r="AA171" s="308"/>
      <c r="AB171" s="308"/>
      <c r="AC171" s="308"/>
      <c r="AD171" s="308"/>
      <c r="AE171" s="308"/>
      <c r="AF171" s="308"/>
      <c r="AG171" s="308"/>
      <c r="AH171" s="308"/>
      <c r="AI171" s="308"/>
      <c r="AJ171" s="296"/>
      <c r="AK171" s="299"/>
      <c r="AL171" s="534"/>
      <c r="AM171" s="305"/>
      <c r="AN171" s="297"/>
      <c r="AO171" s="277"/>
      <c r="AP171" s="277"/>
      <c r="AQ171" s="277" t="s">
        <v>476</v>
      </c>
      <c r="AR171" s="277" t="s">
        <v>476</v>
      </c>
      <c r="AS171" s="277" t="s">
        <v>476</v>
      </c>
      <c r="AT171" s="299"/>
      <c r="AU171" s="299"/>
      <c r="AV171" s="277" t="s">
        <v>476</v>
      </c>
    </row>
    <row r="172" spans="1:48" ht="114.75" x14ac:dyDescent="0.2">
      <c r="A172" s="280"/>
      <c r="B172" s="268" t="s">
        <v>96</v>
      </c>
      <c r="C172" s="269" t="s">
        <v>109</v>
      </c>
      <c r="D172" s="270" t="s">
        <v>73</v>
      </c>
      <c r="E172" s="271" t="s">
        <v>68</v>
      </c>
      <c r="F172" s="306" t="s">
        <v>72</v>
      </c>
      <c r="G172" s="273" t="s">
        <v>71</v>
      </c>
      <c r="H172" s="269" t="s">
        <v>69</v>
      </c>
      <c r="I172" s="322"/>
      <c r="J172" s="277" t="s">
        <v>476</v>
      </c>
      <c r="K172" s="277" t="s">
        <v>476</v>
      </c>
      <c r="L172" s="276" t="s">
        <v>97</v>
      </c>
      <c r="M172" s="546"/>
      <c r="N172" s="546"/>
      <c r="O172" s="546"/>
      <c r="P172" s="550"/>
      <c r="Q172" s="550"/>
      <c r="R172" s="550"/>
      <c r="S172" s="550"/>
      <c r="T172" s="550"/>
      <c r="U172" s="550"/>
      <c r="V172" s="550"/>
      <c r="W172" s="550"/>
      <c r="X172" s="550"/>
      <c r="Y172" s="550"/>
      <c r="Z172" s="550"/>
      <c r="AA172" s="546"/>
      <c r="AB172" s="546"/>
      <c r="AC172" s="546"/>
      <c r="AD172" s="546"/>
      <c r="AE172" s="546"/>
      <c r="AF172" s="546"/>
      <c r="AG172" s="546"/>
      <c r="AH172" s="546"/>
      <c r="AI172" s="546"/>
      <c r="AJ172" s="274" t="s">
        <v>70</v>
      </c>
      <c r="AK172" s="279"/>
      <c r="AL172" s="534"/>
      <c r="AM172" s="300" t="s">
        <v>82</v>
      </c>
      <c r="AN172" s="276"/>
      <c r="AO172" s="277"/>
      <c r="AP172" s="277"/>
      <c r="AQ172" s="277" t="s">
        <v>476</v>
      </c>
      <c r="AR172" s="277" t="s">
        <v>476</v>
      </c>
      <c r="AS172" s="277" t="s">
        <v>476</v>
      </c>
      <c r="AT172" s="279" t="s">
        <v>75</v>
      </c>
      <c r="AU172" s="279"/>
      <c r="AV172" s="277" t="s">
        <v>476</v>
      </c>
    </row>
    <row r="173" spans="1:48" x14ac:dyDescent="0.2">
      <c r="A173" s="280"/>
      <c r="B173" s="268"/>
      <c r="C173" s="292"/>
      <c r="D173" s="293"/>
      <c r="E173" s="294"/>
      <c r="F173" s="272"/>
      <c r="G173" s="295"/>
      <c r="H173" s="292"/>
      <c r="I173" s="321"/>
      <c r="J173" s="277" t="s">
        <v>476</v>
      </c>
      <c r="K173" s="277" t="s">
        <v>476</v>
      </c>
      <c r="L173" s="297"/>
      <c r="M173" s="308"/>
      <c r="N173" s="308"/>
      <c r="O173" s="308"/>
      <c r="P173" s="552"/>
      <c r="Q173" s="552"/>
      <c r="R173" s="552"/>
      <c r="S173" s="552"/>
      <c r="T173" s="552"/>
      <c r="U173" s="552"/>
      <c r="V173" s="552"/>
      <c r="W173" s="552"/>
      <c r="X173" s="552"/>
      <c r="Y173" s="552"/>
      <c r="Z173" s="552"/>
      <c r="AA173" s="308"/>
      <c r="AB173" s="308"/>
      <c r="AC173" s="308"/>
      <c r="AD173" s="308"/>
      <c r="AE173" s="308"/>
      <c r="AF173" s="308"/>
      <c r="AG173" s="308"/>
      <c r="AH173" s="308"/>
      <c r="AI173" s="308"/>
      <c r="AJ173" s="296"/>
      <c r="AK173" s="299"/>
      <c r="AL173" s="534"/>
      <c r="AM173" s="305"/>
      <c r="AN173" s="297"/>
      <c r="AO173" s="278"/>
      <c r="AP173" s="278"/>
      <c r="AQ173" s="277" t="s">
        <v>476</v>
      </c>
      <c r="AR173" s="277" t="s">
        <v>476</v>
      </c>
      <c r="AS173" s="277" t="s">
        <v>476</v>
      </c>
      <c r="AT173" s="299"/>
      <c r="AU173" s="299"/>
      <c r="AV173" s="277" t="s">
        <v>476</v>
      </c>
    </row>
    <row r="174" spans="1:48" ht="114.75" x14ac:dyDescent="0.2">
      <c r="A174" s="267"/>
      <c r="B174" s="268" t="s">
        <v>80</v>
      </c>
      <c r="C174" s="269" t="s">
        <v>109</v>
      </c>
      <c r="D174" s="270" t="s">
        <v>73</v>
      </c>
      <c r="E174" s="271" t="s">
        <v>68</v>
      </c>
      <c r="F174" s="306" t="s">
        <v>72</v>
      </c>
      <c r="G174" s="273" t="s">
        <v>71</v>
      </c>
      <c r="H174" s="269" t="s">
        <v>69</v>
      </c>
      <c r="I174" s="322"/>
      <c r="J174" s="277" t="s">
        <v>476</v>
      </c>
      <c r="K174" s="277" t="s">
        <v>476</v>
      </c>
      <c r="L174" s="276" t="s">
        <v>97</v>
      </c>
      <c r="M174" s="546"/>
      <c r="N174" s="546"/>
      <c r="O174" s="546"/>
      <c r="P174" s="550"/>
      <c r="Q174" s="550"/>
      <c r="R174" s="550"/>
      <c r="S174" s="550"/>
      <c r="T174" s="550"/>
      <c r="U174" s="550"/>
      <c r="V174" s="550"/>
      <c r="W174" s="550"/>
      <c r="X174" s="550"/>
      <c r="Y174" s="550"/>
      <c r="Z174" s="550"/>
      <c r="AA174" s="546"/>
      <c r="AB174" s="546"/>
      <c r="AC174" s="546"/>
      <c r="AD174" s="546"/>
      <c r="AE174" s="546"/>
      <c r="AF174" s="546"/>
      <c r="AG174" s="546"/>
      <c r="AH174" s="546"/>
      <c r="AI174" s="546"/>
      <c r="AJ174" s="274" t="s">
        <v>70</v>
      </c>
      <c r="AK174" s="279"/>
      <c r="AL174" s="534"/>
      <c r="AM174" s="300" t="s">
        <v>82</v>
      </c>
      <c r="AN174" s="276"/>
      <c r="AO174" s="289"/>
      <c r="AP174" s="289"/>
      <c r="AQ174" s="277" t="s">
        <v>476</v>
      </c>
      <c r="AR174" s="277" t="s">
        <v>476</v>
      </c>
      <c r="AS174" s="277" t="s">
        <v>476</v>
      </c>
      <c r="AT174" s="279" t="s">
        <v>81</v>
      </c>
      <c r="AU174" s="279"/>
      <c r="AV174" s="277" t="s">
        <v>476</v>
      </c>
    </row>
    <row r="175" spans="1:48" x14ac:dyDescent="0.2">
      <c r="A175" s="280"/>
      <c r="B175" s="268"/>
      <c r="C175" s="292"/>
      <c r="D175" s="293"/>
      <c r="E175" s="294"/>
      <c r="F175" s="272"/>
      <c r="G175" s="295"/>
      <c r="H175" s="292"/>
      <c r="I175" s="322"/>
      <c r="J175" s="277" t="s">
        <v>476</v>
      </c>
      <c r="K175" s="277" t="s">
        <v>476</v>
      </c>
      <c r="L175" s="297"/>
      <c r="M175" s="308"/>
      <c r="N175" s="308"/>
      <c r="O175" s="308"/>
      <c r="P175" s="552"/>
      <c r="Q175" s="552"/>
      <c r="R175" s="552"/>
      <c r="S175" s="552"/>
      <c r="T175" s="552"/>
      <c r="U175" s="552"/>
      <c r="V175" s="552"/>
      <c r="W175" s="552"/>
      <c r="X175" s="552"/>
      <c r="Y175" s="552"/>
      <c r="Z175" s="552"/>
      <c r="AA175" s="308"/>
      <c r="AB175" s="308"/>
      <c r="AC175" s="308"/>
      <c r="AD175" s="308"/>
      <c r="AE175" s="308"/>
      <c r="AF175" s="308"/>
      <c r="AG175" s="308"/>
      <c r="AH175" s="308"/>
      <c r="AI175" s="308"/>
      <c r="AJ175" s="296"/>
      <c r="AK175" s="299"/>
      <c r="AL175" s="534"/>
      <c r="AM175" s="305"/>
      <c r="AN175" s="297"/>
      <c r="AO175" s="289"/>
      <c r="AP175" s="289"/>
      <c r="AQ175" s="277" t="s">
        <v>476</v>
      </c>
      <c r="AR175" s="277" t="s">
        <v>476</v>
      </c>
      <c r="AS175" s="277" t="s">
        <v>476</v>
      </c>
      <c r="AT175" s="299"/>
      <c r="AU175" s="299"/>
      <c r="AV175" s="277" t="s">
        <v>476</v>
      </c>
    </row>
    <row r="176" spans="1:48" ht="114.75" x14ac:dyDescent="0.2">
      <c r="A176" s="267"/>
      <c r="B176" s="268" t="s">
        <v>74</v>
      </c>
      <c r="C176" s="269" t="s">
        <v>84</v>
      </c>
      <c r="D176" s="270" t="s">
        <v>73</v>
      </c>
      <c r="E176" s="271" t="s">
        <v>68</v>
      </c>
      <c r="F176" s="306" t="s">
        <v>90</v>
      </c>
      <c r="G176" s="273" t="s">
        <v>71</v>
      </c>
      <c r="H176" s="269" t="s">
        <v>69</v>
      </c>
      <c r="I176" s="322"/>
      <c r="J176" s="277" t="s">
        <v>476</v>
      </c>
      <c r="K176" s="277" t="s">
        <v>476</v>
      </c>
      <c r="L176" s="276" t="s">
        <v>99</v>
      </c>
      <c r="M176" s="546"/>
      <c r="N176" s="546"/>
      <c r="O176" s="546"/>
      <c r="P176" s="550"/>
      <c r="Q176" s="550"/>
      <c r="R176" s="550"/>
      <c r="S176" s="550"/>
      <c r="T176" s="550"/>
      <c r="U176" s="550"/>
      <c r="V176" s="550"/>
      <c r="W176" s="550"/>
      <c r="X176" s="550"/>
      <c r="Y176" s="550"/>
      <c r="Z176" s="550"/>
      <c r="AA176" s="546"/>
      <c r="AB176" s="546"/>
      <c r="AC176" s="546"/>
      <c r="AD176" s="546"/>
      <c r="AE176" s="546"/>
      <c r="AF176" s="546"/>
      <c r="AG176" s="546"/>
      <c r="AH176" s="546"/>
      <c r="AI176" s="546"/>
      <c r="AJ176" s="274" t="s">
        <v>78</v>
      </c>
      <c r="AK176" s="279"/>
      <c r="AL176" s="534"/>
      <c r="AM176" s="300" t="s">
        <v>76</v>
      </c>
      <c r="AN176" s="276"/>
      <c r="AO176" s="289"/>
      <c r="AP176" s="289"/>
      <c r="AQ176" s="277" t="s">
        <v>476</v>
      </c>
      <c r="AR176" s="277" t="s">
        <v>476</v>
      </c>
      <c r="AS176" s="277" t="s">
        <v>476</v>
      </c>
      <c r="AT176" s="279" t="s">
        <v>75</v>
      </c>
      <c r="AU176" s="279"/>
      <c r="AV176" s="277" t="s">
        <v>476</v>
      </c>
    </row>
    <row r="177" spans="1:48" x14ac:dyDescent="0.2">
      <c r="A177" s="280"/>
      <c r="B177" s="281"/>
      <c r="C177" s="282"/>
      <c r="D177" s="283"/>
      <c r="E177" s="284"/>
      <c r="F177" s="307"/>
      <c r="G177" s="286"/>
      <c r="H177" s="282"/>
      <c r="I177" s="322"/>
      <c r="J177" s="277" t="s">
        <v>476</v>
      </c>
      <c r="K177" s="277" t="s">
        <v>476</v>
      </c>
      <c r="L177" s="288"/>
      <c r="M177" s="323"/>
      <c r="N177" s="323"/>
      <c r="O177" s="323"/>
      <c r="P177" s="551"/>
      <c r="Q177" s="551"/>
      <c r="R177" s="551"/>
      <c r="S177" s="551"/>
      <c r="T177" s="551"/>
      <c r="U177" s="551"/>
      <c r="V177" s="551"/>
      <c r="W177" s="551"/>
      <c r="X177" s="551"/>
      <c r="Y177" s="551"/>
      <c r="Z177" s="551"/>
      <c r="AA177" s="323"/>
      <c r="AB177" s="323"/>
      <c r="AC177" s="323"/>
      <c r="AD177" s="323"/>
      <c r="AE177" s="323"/>
      <c r="AF177" s="323"/>
      <c r="AG177" s="323"/>
      <c r="AH177" s="323"/>
      <c r="AI177" s="323"/>
      <c r="AJ177" s="287"/>
      <c r="AK177" s="290"/>
      <c r="AL177" s="535"/>
      <c r="AM177" s="303"/>
      <c r="AN177" s="288"/>
      <c r="AO177" s="289"/>
      <c r="AP177" s="289"/>
      <c r="AQ177" s="277" t="s">
        <v>476</v>
      </c>
      <c r="AR177" s="277" t="s">
        <v>476</v>
      </c>
      <c r="AS177" s="277" t="s">
        <v>476</v>
      </c>
      <c r="AT177" s="323"/>
      <c r="AU177" s="323"/>
      <c r="AV177" s="277" t="s">
        <v>476</v>
      </c>
    </row>
    <row r="178" spans="1:48" ht="114.75" x14ac:dyDescent="0.2">
      <c r="A178" s="267"/>
      <c r="B178" s="268" t="s">
        <v>74</v>
      </c>
      <c r="C178" s="269" t="s">
        <v>84</v>
      </c>
      <c r="D178" s="270" t="s">
        <v>73</v>
      </c>
      <c r="E178" s="271" t="s">
        <v>68</v>
      </c>
      <c r="F178" s="306" t="s">
        <v>72</v>
      </c>
      <c r="G178" s="273" t="s">
        <v>71</v>
      </c>
      <c r="H178" s="269" t="s">
        <v>69</v>
      </c>
      <c r="I178" s="320" t="s">
        <v>100</v>
      </c>
      <c r="J178" s="277" t="s">
        <v>476</v>
      </c>
      <c r="K178" s="277" t="s">
        <v>476</v>
      </c>
      <c r="L178" s="276" t="s">
        <v>99</v>
      </c>
      <c r="M178" s="546"/>
      <c r="N178" s="546"/>
      <c r="O178" s="546"/>
      <c r="P178" s="550"/>
      <c r="Q178" s="550"/>
      <c r="R178" s="550"/>
      <c r="S178" s="550"/>
      <c r="T178" s="550"/>
      <c r="U178" s="550"/>
      <c r="V178" s="550"/>
      <c r="W178" s="550"/>
      <c r="X178" s="550"/>
      <c r="Y178" s="550"/>
      <c r="Z178" s="550"/>
      <c r="AA178" s="546"/>
      <c r="AB178" s="546"/>
      <c r="AC178" s="546"/>
      <c r="AD178" s="546"/>
      <c r="AE178" s="546"/>
      <c r="AF178" s="546"/>
      <c r="AG178" s="546"/>
      <c r="AH178" s="546"/>
      <c r="AI178" s="546"/>
      <c r="AJ178" s="274" t="s">
        <v>70</v>
      </c>
      <c r="AK178" s="279"/>
      <c r="AL178" s="534"/>
      <c r="AM178" s="300" t="s">
        <v>76</v>
      </c>
      <c r="AN178" s="276"/>
      <c r="AO178" s="277"/>
      <c r="AP178" s="277"/>
      <c r="AQ178" s="277" t="s">
        <v>476</v>
      </c>
      <c r="AR178" s="277" t="s">
        <v>476</v>
      </c>
      <c r="AS178" s="277" t="s">
        <v>476</v>
      </c>
      <c r="AT178" s="277"/>
      <c r="AU178" s="277"/>
      <c r="AV178" s="277" t="s">
        <v>476</v>
      </c>
    </row>
    <row r="179" spans="1:48" x14ac:dyDescent="0.2">
      <c r="A179" s="324"/>
      <c r="B179" s="291"/>
      <c r="C179" s="292"/>
      <c r="D179" s="293"/>
      <c r="E179" s="294"/>
      <c r="F179" s="272"/>
      <c r="G179" s="295"/>
      <c r="H179" s="292"/>
      <c r="I179" s="325"/>
      <c r="J179" s="277" t="s">
        <v>476</v>
      </c>
      <c r="K179" s="277" t="s">
        <v>476</v>
      </c>
      <c r="L179" s="297"/>
      <c r="M179" s="308"/>
      <c r="N179" s="308"/>
      <c r="O179" s="308"/>
      <c r="P179" s="552"/>
      <c r="Q179" s="552"/>
      <c r="R179" s="552"/>
      <c r="S179" s="552"/>
      <c r="T179" s="552"/>
      <c r="U179" s="552"/>
      <c r="V179" s="552"/>
      <c r="W179" s="552"/>
      <c r="X179" s="552"/>
      <c r="Y179" s="552"/>
      <c r="Z179" s="552"/>
      <c r="AA179" s="308"/>
      <c r="AB179" s="308"/>
      <c r="AC179" s="308"/>
      <c r="AD179" s="308"/>
      <c r="AE179" s="308"/>
      <c r="AF179" s="308"/>
      <c r="AG179" s="308"/>
      <c r="AH179" s="308"/>
      <c r="AI179" s="308"/>
      <c r="AJ179" s="296"/>
      <c r="AK179" s="299"/>
      <c r="AL179" s="534"/>
      <c r="AM179" s="305"/>
      <c r="AN179" s="297"/>
      <c r="AO179" s="298"/>
      <c r="AP179" s="298"/>
      <c r="AQ179" s="277" t="s">
        <v>476</v>
      </c>
      <c r="AR179" s="277" t="s">
        <v>476</v>
      </c>
      <c r="AS179" s="277" t="s">
        <v>476</v>
      </c>
      <c r="AT179" s="298"/>
      <c r="AU179" s="298"/>
      <c r="AV179" s="277" t="s">
        <v>476</v>
      </c>
    </row>
    <row r="180" spans="1:48" ht="114.75" x14ac:dyDescent="0.2">
      <c r="A180" s="267"/>
      <c r="B180" s="268" t="s">
        <v>74</v>
      </c>
      <c r="C180" s="269" t="s">
        <v>37</v>
      </c>
      <c r="D180" s="270" t="s">
        <v>79</v>
      </c>
      <c r="E180" s="271" t="s">
        <v>68</v>
      </c>
      <c r="F180" s="306" t="s">
        <v>72</v>
      </c>
      <c r="G180" s="273" t="s">
        <v>71</v>
      </c>
      <c r="H180" s="269" t="s">
        <v>69</v>
      </c>
      <c r="I180" s="320" t="s">
        <v>100</v>
      </c>
      <c r="J180" s="277" t="s">
        <v>476</v>
      </c>
      <c r="K180" s="277" t="s">
        <v>476</v>
      </c>
      <c r="L180" s="276" t="s">
        <v>97</v>
      </c>
      <c r="M180" s="546"/>
      <c r="N180" s="546"/>
      <c r="O180" s="546"/>
      <c r="P180" s="550"/>
      <c r="Q180" s="550"/>
      <c r="R180" s="550"/>
      <c r="S180" s="550"/>
      <c r="T180" s="550"/>
      <c r="U180" s="550"/>
      <c r="V180" s="550"/>
      <c r="W180" s="550"/>
      <c r="X180" s="550"/>
      <c r="Y180" s="550"/>
      <c r="Z180" s="550"/>
      <c r="AA180" s="546"/>
      <c r="AB180" s="546"/>
      <c r="AC180" s="546"/>
      <c r="AD180" s="546"/>
      <c r="AE180" s="546"/>
      <c r="AF180" s="546"/>
      <c r="AG180" s="546"/>
      <c r="AH180" s="546"/>
      <c r="AI180" s="546"/>
      <c r="AJ180" s="274" t="s">
        <v>78</v>
      </c>
      <c r="AK180" s="279"/>
      <c r="AL180" s="534"/>
      <c r="AM180" s="300" t="s">
        <v>76</v>
      </c>
      <c r="AN180" s="276"/>
      <c r="AO180" s="277"/>
      <c r="AP180" s="277"/>
      <c r="AQ180" s="277" t="s">
        <v>476</v>
      </c>
      <c r="AR180" s="277" t="s">
        <v>476</v>
      </c>
      <c r="AS180" s="277" t="s">
        <v>476</v>
      </c>
      <c r="AT180" s="277"/>
      <c r="AU180" s="277"/>
      <c r="AV180" s="277" t="s">
        <v>476</v>
      </c>
    </row>
    <row r="181" spans="1:48" x14ac:dyDescent="0.2">
      <c r="A181" s="267"/>
      <c r="B181" s="326"/>
      <c r="C181" s="309"/>
      <c r="D181" s="327"/>
      <c r="E181" s="328"/>
      <c r="F181" s="272"/>
      <c r="G181" s="329"/>
      <c r="H181" s="309"/>
      <c r="I181" s="322"/>
      <c r="J181" s="277" t="s">
        <v>476</v>
      </c>
      <c r="K181" s="277" t="s">
        <v>476</v>
      </c>
      <c r="L181" s="332"/>
      <c r="M181" s="334"/>
      <c r="N181" s="334"/>
      <c r="O181" s="334"/>
      <c r="P181" s="553"/>
      <c r="Q181" s="553"/>
      <c r="R181" s="553"/>
      <c r="S181" s="553"/>
      <c r="T181" s="553"/>
      <c r="U181" s="553"/>
      <c r="V181" s="553"/>
      <c r="W181" s="553"/>
      <c r="X181" s="553"/>
      <c r="Y181" s="553"/>
      <c r="Z181" s="553"/>
      <c r="AA181" s="334"/>
      <c r="AB181" s="334"/>
      <c r="AC181" s="334"/>
      <c r="AD181" s="334"/>
      <c r="AE181" s="334"/>
      <c r="AF181" s="334"/>
      <c r="AG181" s="334"/>
      <c r="AH181" s="334"/>
      <c r="AI181" s="334"/>
      <c r="AJ181" s="330"/>
      <c r="AK181" s="500"/>
      <c r="AL181" s="534"/>
      <c r="AM181" s="331"/>
      <c r="AN181" s="332"/>
      <c r="AO181" s="277"/>
      <c r="AP181" s="277"/>
      <c r="AQ181" s="277" t="s">
        <v>476</v>
      </c>
      <c r="AR181" s="277" t="s">
        <v>476</v>
      </c>
      <c r="AS181" s="277" t="s">
        <v>476</v>
      </c>
      <c r="AT181" s="277"/>
      <c r="AU181" s="277"/>
      <c r="AV181" s="277" t="s">
        <v>476</v>
      </c>
    </row>
    <row r="182" spans="1:48" ht="114.75" x14ac:dyDescent="0.2">
      <c r="A182" s="333"/>
      <c r="B182" s="268" t="s">
        <v>80</v>
      </c>
      <c r="C182" s="269" t="s">
        <v>37</v>
      </c>
      <c r="D182" s="270" t="s">
        <v>79</v>
      </c>
      <c r="E182" s="271" t="s">
        <v>68</v>
      </c>
      <c r="F182" s="306" t="s">
        <v>72</v>
      </c>
      <c r="G182" s="273" t="s">
        <v>71</v>
      </c>
      <c r="H182" s="269" t="s">
        <v>69</v>
      </c>
      <c r="I182" s="320" t="s">
        <v>100</v>
      </c>
      <c r="J182" s="277" t="s">
        <v>476</v>
      </c>
      <c r="K182" s="277" t="s">
        <v>476</v>
      </c>
      <c r="L182" s="276" t="s">
        <v>102</v>
      </c>
      <c r="M182" s="546"/>
      <c r="N182" s="546"/>
      <c r="O182" s="546"/>
      <c r="P182" s="550"/>
      <c r="Q182" s="550"/>
      <c r="R182" s="550"/>
      <c r="S182" s="550"/>
      <c r="T182" s="550"/>
      <c r="U182" s="550"/>
      <c r="V182" s="550"/>
      <c r="W182" s="550"/>
      <c r="X182" s="550"/>
      <c r="Y182" s="550"/>
      <c r="Z182" s="550"/>
      <c r="AA182" s="546"/>
      <c r="AB182" s="546"/>
      <c r="AC182" s="546"/>
      <c r="AD182" s="546"/>
      <c r="AE182" s="546"/>
      <c r="AF182" s="546"/>
      <c r="AG182" s="546"/>
      <c r="AH182" s="546"/>
      <c r="AI182" s="546"/>
      <c r="AJ182" s="274" t="s">
        <v>70</v>
      </c>
      <c r="AK182" s="279"/>
      <c r="AL182" s="534"/>
      <c r="AM182" s="300" t="s">
        <v>82</v>
      </c>
      <c r="AN182" s="276"/>
      <c r="AO182" s="334"/>
      <c r="AP182" s="334"/>
      <c r="AQ182" s="277" t="s">
        <v>476</v>
      </c>
      <c r="AR182" s="277" t="s">
        <v>476</v>
      </c>
      <c r="AS182" s="277" t="s">
        <v>476</v>
      </c>
      <c r="AT182" s="334"/>
      <c r="AU182" s="334"/>
      <c r="AV182" s="277" t="s">
        <v>476</v>
      </c>
    </row>
    <row r="183" spans="1:48" x14ac:dyDescent="0.2">
      <c r="A183" s="333"/>
      <c r="B183" s="326"/>
      <c r="C183" s="309"/>
      <c r="D183" s="327"/>
      <c r="E183" s="328"/>
      <c r="F183" s="272"/>
      <c r="G183" s="329"/>
      <c r="H183" s="309"/>
      <c r="I183" s="322"/>
      <c r="J183" s="277" t="s">
        <v>476</v>
      </c>
      <c r="K183" s="277" t="s">
        <v>476</v>
      </c>
      <c r="L183" s="332"/>
      <c r="M183" s="334"/>
      <c r="N183" s="334"/>
      <c r="O183" s="334"/>
      <c r="P183" s="553"/>
      <c r="Q183" s="553"/>
      <c r="R183" s="553"/>
      <c r="S183" s="553"/>
      <c r="T183" s="553"/>
      <c r="U183" s="553"/>
      <c r="V183" s="553"/>
      <c r="W183" s="553"/>
      <c r="X183" s="553"/>
      <c r="Y183" s="553"/>
      <c r="Z183" s="553"/>
      <c r="AA183" s="334"/>
      <c r="AB183" s="334"/>
      <c r="AC183" s="334"/>
      <c r="AD183" s="334"/>
      <c r="AE183" s="334"/>
      <c r="AF183" s="334"/>
      <c r="AG183" s="334"/>
      <c r="AH183" s="334"/>
      <c r="AI183" s="334"/>
      <c r="AJ183" s="330"/>
      <c r="AK183" s="500"/>
      <c r="AL183" s="534"/>
      <c r="AM183" s="331"/>
      <c r="AN183" s="332"/>
      <c r="AO183" s="334"/>
      <c r="AP183" s="334"/>
      <c r="AQ183" s="277" t="s">
        <v>476</v>
      </c>
      <c r="AR183" s="277" t="s">
        <v>476</v>
      </c>
      <c r="AS183" s="277" t="s">
        <v>476</v>
      </c>
      <c r="AT183" s="334"/>
      <c r="AU183" s="334"/>
      <c r="AV183" s="277" t="s">
        <v>476</v>
      </c>
    </row>
    <row r="184" spans="1:48" ht="114.75" x14ac:dyDescent="0.2">
      <c r="A184" s="335"/>
      <c r="B184" s="268" t="s">
        <v>74</v>
      </c>
      <c r="C184" s="269" t="s">
        <v>84</v>
      </c>
      <c r="D184" s="270" t="s">
        <v>73</v>
      </c>
      <c r="E184" s="271" t="s">
        <v>68</v>
      </c>
      <c r="F184" s="306" t="s">
        <v>72</v>
      </c>
      <c r="G184" s="273" t="s">
        <v>71</v>
      </c>
      <c r="H184" s="269" t="s">
        <v>69</v>
      </c>
      <c r="I184" s="320" t="s">
        <v>100</v>
      </c>
      <c r="J184" s="277" t="s">
        <v>476</v>
      </c>
      <c r="K184" s="277" t="s">
        <v>476</v>
      </c>
      <c r="L184" s="276" t="s">
        <v>97</v>
      </c>
      <c r="M184" s="546"/>
      <c r="N184" s="546"/>
      <c r="O184" s="546"/>
      <c r="P184" s="550"/>
      <c r="Q184" s="550"/>
      <c r="R184" s="550"/>
      <c r="S184" s="550"/>
      <c r="T184" s="550"/>
      <c r="U184" s="550"/>
      <c r="V184" s="550"/>
      <c r="W184" s="550"/>
      <c r="X184" s="550"/>
      <c r="Y184" s="550"/>
      <c r="Z184" s="550"/>
      <c r="AA184" s="546"/>
      <c r="AB184" s="546"/>
      <c r="AC184" s="546"/>
      <c r="AD184" s="546"/>
      <c r="AE184" s="546"/>
      <c r="AF184" s="546"/>
      <c r="AG184" s="546"/>
      <c r="AH184" s="546"/>
      <c r="AI184" s="546"/>
      <c r="AJ184" s="274" t="s">
        <v>70</v>
      </c>
      <c r="AK184" s="279"/>
      <c r="AL184" s="534"/>
      <c r="AM184" s="300" t="s">
        <v>101</v>
      </c>
      <c r="AN184" s="276"/>
      <c r="AO184" s="334"/>
      <c r="AP184" s="334"/>
      <c r="AQ184" s="277" t="s">
        <v>476</v>
      </c>
      <c r="AR184" s="277" t="s">
        <v>476</v>
      </c>
      <c r="AS184" s="277" t="s">
        <v>476</v>
      </c>
      <c r="AT184" s="334"/>
      <c r="AU184" s="334"/>
      <c r="AV184" s="277" t="s">
        <v>476</v>
      </c>
    </row>
    <row r="185" spans="1:48" x14ac:dyDescent="0.2">
      <c r="A185" s="336"/>
      <c r="B185" s="326"/>
      <c r="C185" s="309"/>
      <c r="D185" s="327"/>
      <c r="E185" s="328"/>
      <c r="F185" s="272"/>
      <c r="G185" s="329"/>
      <c r="H185" s="309"/>
      <c r="I185" s="322"/>
      <c r="J185" s="277" t="s">
        <v>476</v>
      </c>
      <c r="K185" s="277" t="s">
        <v>476</v>
      </c>
      <c r="L185" s="332"/>
      <c r="M185" s="334"/>
      <c r="N185" s="334"/>
      <c r="O185" s="334"/>
      <c r="P185" s="553"/>
      <c r="Q185" s="553"/>
      <c r="R185" s="553"/>
      <c r="S185" s="553"/>
      <c r="T185" s="553"/>
      <c r="U185" s="553"/>
      <c r="V185" s="553"/>
      <c r="W185" s="553"/>
      <c r="X185" s="553"/>
      <c r="Y185" s="553"/>
      <c r="Z185" s="553"/>
      <c r="AA185" s="334"/>
      <c r="AB185" s="334"/>
      <c r="AC185" s="334"/>
      <c r="AD185" s="334"/>
      <c r="AE185" s="334"/>
      <c r="AF185" s="334"/>
      <c r="AG185" s="334"/>
      <c r="AH185" s="334"/>
      <c r="AI185" s="334"/>
      <c r="AJ185" s="330"/>
      <c r="AK185" s="500"/>
      <c r="AL185" s="534"/>
      <c r="AM185" s="331"/>
      <c r="AN185" s="332"/>
      <c r="AO185" s="334"/>
      <c r="AP185" s="334"/>
      <c r="AQ185" s="277" t="s">
        <v>476</v>
      </c>
      <c r="AR185" s="277" t="s">
        <v>476</v>
      </c>
      <c r="AS185" s="277" t="s">
        <v>476</v>
      </c>
      <c r="AT185" s="334"/>
      <c r="AU185" s="334"/>
      <c r="AV185" s="277" t="s">
        <v>476</v>
      </c>
    </row>
    <row r="186" spans="1:48" ht="51" x14ac:dyDescent="0.2">
      <c r="A186" s="335"/>
      <c r="B186" s="268" t="s">
        <v>54</v>
      </c>
      <c r="C186" s="269" t="s">
        <v>124</v>
      </c>
      <c r="D186" s="270" t="s">
        <v>55</v>
      </c>
      <c r="E186" s="271" t="s">
        <v>46</v>
      </c>
      <c r="F186" s="306" t="s">
        <v>49</v>
      </c>
      <c r="G186" s="273" t="s">
        <v>51</v>
      </c>
      <c r="H186" s="269" t="s">
        <v>43</v>
      </c>
      <c r="I186" s="320" t="s">
        <v>114</v>
      </c>
      <c r="J186" s="277" t="s">
        <v>476</v>
      </c>
      <c r="K186" s="277" t="s">
        <v>476</v>
      </c>
      <c r="L186" s="276" t="s">
        <v>128</v>
      </c>
      <c r="M186" s="546"/>
      <c r="N186" s="546"/>
      <c r="O186" s="546"/>
      <c r="P186" s="550"/>
      <c r="Q186" s="550"/>
      <c r="R186" s="550"/>
      <c r="S186" s="550"/>
      <c r="T186" s="550"/>
      <c r="U186" s="550"/>
      <c r="V186" s="550"/>
      <c r="W186" s="550"/>
      <c r="X186" s="550"/>
      <c r="Y186" s="550"/>
      <c r="Z186" s="550"/>
      <c r="AA186" s="546"/>
      <c r="AB186" s="546"/>
      <c r="AC186" s="546"/>
      <c r="AD186" s="546"/>
      <c r="AE186" s="546"/>
      <c r="AF186" s="546"/>
      <c r="AG186" s="546"/>
      <c r="AH186" s="546"/>
      <c r="AI186" s="546"/>
      <c r="AJ186" s="274" t="s">
        <v>118</v>
      </c>
      <c r="AK186" s="279"/>
      <c r="AL186" s="534"/>
      <c r="AM186" s="300" t="s">
        <v>61</v>
      </c>
      <c r="AN186" s="276"/>
      <c r="AO186" s="334"/>
      <c r="AP186" s="334"/>
      <c r="AQ186" s="277" t="s">
        <v>476</v>
      </c>
      <c r="AR186" s="277" t="s">
        <v>476</v>
      </c>
      <c r="AS186" s="277" t="s">
        <v>476</v>
      </c>
      <c r="AT186" s="334"/>
      <c r="AU186" s="334"/>
      <c r="AV186" s="277" t="s">
        <v>476</v>
      </c>
    </row>
    <row r="187" spans="1:48" x14ac:dyDescent="0.2">
      <c r="A187" s="335"/>
      <c r="B187" s="291"/>
      <c r="C187" s="292"/>
      <c r="D187" s="293"/>
      <c r="E187" s="294"/>
      <c r="F187" s="272"/>
      <c r="G187" s="295"/>
      <c r="H187" s="292"/>
      <c r="I187" s="322"/>
      <c r="J187" s="277" t="s">
        <v>476</v>
      </c>
      <c r="K187" s="277" t="s">
        <v>476</v>
      </c>
      <c r="L187" s="297"/>
      <c r="M187" s="308"/>
      <c r="N187" s="308"/>
      <c r="O187" s="308"/>
      <c r="P187" s="552"/>
      <c r="Q187" s="552"/>
      <c r="R187" s="552"/>
      <c r="S187" s="552"/>
      <c r="T187" s="552"/>
      <c r="U187" s="552"/>
      <c r="V187" s="552"/>
      <c r="W187" s="552"/>
      <c r="X187" s="552"/>
      <c r="Y187" s="552"/>
      <c r="Z187" s="552"/>
      <c r="AA187" s="308"/>
      <c r="AB187" s="308"/>
      <c r="AC187" s="308"/>
      <c r="AD187" s="308"/>
      <c r="AE187" s="308"/>
      <c r="AF187" s="308"/>
      <c r="AG187" s="308"/>
      <c r="AH187" s="308"/>
      <c r="AI187" s="308"/>
      <c r="AJ187" s="296"/>
      <c r="AK187" s="299"/>
      <c r="AL187" s="534"/>
      <c r="AM187" s="305"/>
      <c r="AN187" s="297"/>
      <c r="AO187" s="334"/>
      <c r="AP187" s="334"/>
      <c r="AQ187" s="277" t="s">
        <v>476</v>
      </c>
      <c r="AR187" s="277" t="s">
        <v>476</v>
      </c>
      <c r="AS187" s="277" t="s">
        <v>476</v>
      </c>
      <c r="AT187" s="334"/>
      <c r="AU187" s="334"/>
      <c r="AV187" s="277" t="s">
        <v>476</v>
      </c>
    </row>
    <row r="188" spans="1:48" ht="51" x14ac:dyDescent="0.2">
      <c r="A188" s="335"/>
      <c r="B188" s="268" t="s">
        <v>52</v>
      </c>
      <c r="C188" s="269" t="s">
        <v>109</v>
      </c>
      <c r="D188" s="270" t="s">
        <v>55</v>
      </c>
      <c r="E188" s="271" t="s">
        <v>46</v>
      </c>
      <c r="F188" s="306" t="s">
        <v>49</v>
      </c>
      <c r="G188" s="273" t="s">
        <v>51</v>
      </c>
      <c r="H188" s="269" t="s">
        <v>40</v>
      </c>
      <c r="I188" s="320" t="s">
        <v>136</v>
      </c>
      <c r="J188" s="277" t="s">
        <v>476</v>
      </c>
      <c r="K188" s="277" t="s">
        <v>476</v>
      </c>
      <c r="L188" s="276" t="s">
        <v>117</v>
      </c>
      <c r="M188" s="546"/>
      <c r="N188" s="546"/>
      <c r="O188" s="546"/>
      <c r="P188" s="550"/>
      <c r="Q188" s="550"/>
      <c r="R188" s="550"/>
      <c r="S188" s="550"/>
      <c r="T188" s="550"/>
      <c r="U188" s="550"/>
      <c r="V188" s="550"/>
      <c r="W188" s="550"/>
      <c r="X188" s="550"/>
      <c r="Y188" s="550"/>
      <c r="Z188" s="550"/>
      <c r="AA188" s="546"/>
      <c r="AB188" s="546"/>
      <c r="AC188" s="546"/>
      <c r="AD188" s="546"/>
      <c r="AE188" s="546"/>
      <c r="AF188" s="546"/>
      <c r="AG188" s="546"/>
      <c r="AH188" s="546"/>
      <c r="AI188" s="546"/>
      <c r="AJ188" s="274" t="s">
        <v>41</v>
      </c>
      <c r="AK188" s="279"/>
      <c r="AL188" s="534"/>
      <c r="AM188" s="300" t="s">
        <v>133</v>
      </c>
      <c r="AN188" s="276"/>
      <c r="AO188" s="334"/>
      <c r="AP188" s="334"/>
      <c r="AQ188" s="277" t="s">
        <v>476</v>
      </c>
      <c r="AR188" s="277" t="s">
        <v>476</v>
      </c>
      <c r="AS188" s="277" t="s">
        <v>476</v>
      </c>
      <c r="AT188" s="334"/>
      <c r="AU188" s="334"/>
      <c r="AV188" s="277" t="s">
        <v>476</v>
      </c>
    </row>
    <row r="189" spans="1:48" x14ac:dyDescent="0.2">
      <c r="A189" s="335"/>
      <c r="B189" s="291"/>
      <c r="C189" s="292"/>
      <c r="D189" s="293"/>
      <c r="E189" s="294"/>
      <c r="F189" s="272"/>
      <c r="G189" s="295"/>
      <c r="H189" s="292"/>
      <c r="I189" s="325"/>
      <c r="J189" s="277" t="s">
        <v>476</v>
      </c>
      <c r="K189" s="277" t="s">
        <v>476</v>
      </c>
      <c r="L189" s="297"/>
      <c r="M189" s="308"/>
      <c r="N189" s="308"/>
      <c r="O189" s="308"/>
      <c r="P189" s="552"/>
      <c r="Q189" s="552"/>
      <c r="R189" s="552"/>
      <c r="S189" s="552"/>
      <c r="T189" s="552"/>
      <c r="U189" s="552"/>
      <c r="V189" s="552"/>
      <c r="W189" s="552"/>
      <c r="X189" s="552"/>
      <c r="Y189" s="552"/>
      <c r="Z189" s="552"/>
      <c r="AA189" s="308"/>
      <c r="AB189" s="308"/>
      <c r="AC189" s="308"/>
      <c r="AD189" s="308"/>
      <c r="AE189" s="308"/>
      <c r="AF189" s="308"/>
      <c r="AG189" s="308"/>
      <c r="AH189" s="308"/>
      <c r="AI189" s="308"/>
      <c r="AJ189" s="296"/>
      <c r="AK189" s="299"/>
      <c r="AL189" s="534"/>
      <c r="AM189" s="305"/>
      <c r="AN189" s="297"/>
      <c r="AO189" s="334"/>
      <c r="AP189" s="334"/>
      <c r="AQ189" s="277" t="s">
        <v>476</v>
      </c>
      <c r="AR189" s="277" t="s">
        <v>476</v>
      </c>
      <c r="AS189" s="277" t="s">
        <v>476</v>
      </c>
      <c r="AT189" s="334"/>
      <c r="AU189" s="334"/>
      <c r="AV189" s="277" t="s">
        <v>476</v>
      </c>
    </row>
    <row r="190" spans="1:48" ht="51" x14ac:dyDescent="0.2">
      <c r="A190" s="335"/>
      <c r="B190" s="268" t="s">
        <v>52</v>
      </c>
      <c r="C190" s="269" t="s">
        <v>92</v>
      </c>
      <c r="D190" s="270" t="s">
        <v>56</v>
      </c>
      <c r="E190" s="271" t="s">
        <v>45</v>
      </c>
      <c r="F190" s="306" t="s">
        <v>49</v>
      </c>
      <c r="G190" s="273" t="s">
        <v>50</v>
      </c>
      <c r="H190" s="269" t="s">
        <v>43</v>
      </c>
      <c r="I190" s="320" t="s">
        <v>114</v>
      </c>
      <c r="J190" s="277" t="s">
        <v>476</v>
      </c>
      <c r="K190" s="277" t="s">
        <v>476</v>
      </c>
      <c r="L190" s="276" t="s">
        <v>117</v>
      </c>
      <c r="M190" s="546"/>
      <c r="N190" s="546"/>
      <c r="O190" s="546"/>
      <c r="P190" s="550"/>
      <c r="Q190" s="550"/>
      <c r="R190" s="550"/>
      <c r="S190" s="550"/>
      <c r="T190" s="550"/>
      <c r="U190" s="550"/>
      <c r="V190" s="550"/>
      <c r="W190" s="550"/>
      <c r="X190" s="550"/>
      <c r="Y190" s="550"/>
      <c r="Z190" s="550"/>
      <c r="AA190" s="546"/>
      <c r="AB190" s="546"/>
      <c r="AC190" s="546"/>
      <c r="AD190" s="546"/>
      <c r="AE190" s="546"/>
      <c r="AF190" s="546"/>
      <c r="AG190" s="546"/>
      <c r="AH190" s="546"/>
      <c r="AI190" s="546"/>
      <c r="AJ190" s="274" t="s">
        <v>42</v>
      </c>
      <c r="AK190" s="279"/>
      <c r="AL190" s="534"/>
      <c r="AM190" s="300" t="s">
        <v>61</v>
      </c>
      <c r="AN190" s="276"/>
      <c r="AO190" s="334"/>
      <c r="AP190" s="334"/>
      <c r="AQ190" s="277" t="s">
        <v>476</v>
      </c>
      <c r="AR190" s="277" t="s">
        <v>476</v>
      </c>
      <c r="AS190" s="277" t="s">
        <v>476</v>
      </c>
      <c r="AT190" s="334"/>
      <c r="AU190" s="334"/>
      <c r="AV190" s="277" t="s">
        <v>476</v>
      </c>
    </row>
    <row r="191" spans="1:48" x14ac:dyDescent="0.2">
      <c r="A191" s="335"/>
      <c r="B191" s="291"/>
      <c r="C191" s="292"/>
      <c r="D191" s="293"/>
      <c r="E191" s="294"/>
      <c r="F191" s="272"/>
      <c r="G191" s="295"/>
      <c r="H191" s="292"/>
      <c r="I191" s="322"/>
      <c r="J191" s="277" t="s">
        <v>476</v>
      </c>
      <c r="K191" s="277" t="s">
        <v>476</v>
      </c>
      <c r="L191" s="297"/>
      <c r="M191" s="308"/>
      <c r="N191" s="308"/>
      <c r="O191" s="308"/>
      <c r="P191" s="552"/>
      <c r="Q191" s="552"/>
      <c r="R191" s="552"/>
      <c r="S191" s="552"/>
      <c r="T191" s="552"/>
      <c r="U191" s="552"/>
      <c r="V191" s="552"/>
      <c r="W191" s="552"/>
      <c r="X191" s="552"/>
      <c r="Y191" s="552"/>
      <c r="Z191" s="552"/>
      <c r="AA191" s="308"/>
      <c r="AB191" s="308"/>
      <c r="AC191" s="308"/>
      <c r="AD191" s="308"/>
      <c r="AE191" s="308"/>
      <c r="AF191" s="308"/>
      <c r="AG191" s="308"/>
      <c r="AH191" s="308"/>
      <c r="AI191" s="308"/>
      <c r="AJ191" s="296"/>
      <c r="AK191" s="299"/>
      <c r="AL191" s="534"/>
      <c r="AM191" s="305"/>
      <c r="AN191" s="297"/>
      <c r="AO191" s="334"/>
      <c r="AP191" s="334"/>
      <c r="AQ191" s="277" t="s">
        <v>476</v>
      </c>
      <c r="AR191" s="277" t="s">
        <v>476</v>
      </c>
      <c r="AS191" s="277" t="s">
        <v>476</v>
      </c>
      <c r="AT191" s="334"/>
      <c r="AU191" s="334"/>
      <c r="AV191" s="277" t="s">
        <v>476</v>
      </c>
    </row>
    <row r="192" spans="1:48" ht="51" x14ac:dyDescent="0.2">
      <c r="A192" s="335"/>
      <c r="B192" s="268" t="s">
        <v>52</v>
      </c>
      <c r="C192" s="269" t="s">
        <v>37</v>
      </c>
      <c r="D192" s="270" t="s">
        <v>55</v>
      </c>
      <c r="E192" s="271" t="s">
        <v>45</v>
      </c>
      <c r="F192" s="306" t="s">
        <v>49</v>
      </c>
      <c r="G192" s="273" t="s">
        <v>50</v>
      </c>
      <c r="H192" s="269" t="s">
        <v>43</v>
      </c>
      <c r="I192" s="320" t="s">
        <v>137</v>
      </c>
      <c r="J192" s="277" t="s">
        <v>476</v>
      </c>
      <c r="K192" s="277" t="s">
        <v>476</v>
      </c>
      <c r="L192" s="276" t="s">
        <v>130</v>
      </c>
      <c r="M192" s="546"/>
      <c r="N192" s="546"/>
      <c r="O192" s="546"/>
      <c r="P192" s="550"/>
      <c r="Q192" s="550"/>
      <c r="R192" s="550"/>
      <c r="S192" s="550"/>
      <c r="T192" s="550"/>
      <c r="U192" s="550"/>
      <c r="V192" s="550"/>
      <c r="W192" s="550"/>
      <c r="X192" s="550"/>
      <c r="Y192" s="550"/>
      <c r="Z192" s="550"/>
      <c r="AA192" s="546"/>
      <c r="AB192" s="546"/>
      <c r="AC192" s="546"/>
      <c r="AD192" s="546"/>
      <c r="AE192" s="546"/>
      <c r="AF192" s="546"/>
      <c r="AG192" s="546"/>
      <c r="AH192" s="546"/>
      <c r="AI192" s="546"/>
      <c r="AJ192" s="274" t="s">
        <v>41</v>
      </c>
      <c r="AK192" s="279"/>
      <c r="AL192" s="534"/>
      <c r="AM192" s="300" t="s">
        <v>60</v>
      </c>
      <c r="AN192" s="276"/>
      <c r="AO192" s="334"/>
      <c r="AP192" s="334"/>
      <c r="AQ192" s="277" t="s">
        <v>476</v>
      </c>
      <c r="AR192" s="277" t="s">
        <v>476</v>
      </c>
      <c r="AS192" s="277" t="s">
        <v>476</v>
      </c>
      <c r="AT192" s="334"/>
      <c r="AU192" s="334"/>
      <c r="AV192" s="277" t="s">
        <v>476</v>
      </c>
    </row>
    <row r="193" spans="1:48" x14ac:dyDescent="0.2">
      <c r="A193" s="335"/>
      <c r="B193" s="291"/>
      <c r="C193" s="292"/>
      <c r="D193" s="293"/>
      <c r="E193" s="294"/>
      <c r="F193" s="272"/>
      <c r="G193" s="295"/>
      <c r="H193" s="292"/>
      <c r="I193" s="325"/>
      <c r="J193" s="277" t="s">
        <v>476</v>
      </c>
      <c r="K193" s="277" t="s">
        <v>476</v>
      </c>
      <c r="L193" s="297"/>
      <c r="M193" s="308"/>
      <c r="N193" s="308"/>
      <c r="O193" s="308"/>
      <c r="P193" s="552"/>
      <c r="Q193" s="552"/>
      <c r="R193" s="552"/>
      <c r="S193" s="552"/>
      <c r="T193" s="552"/>
      <c r="U193" s="552"/>
      <c r="V193" s="552"/>
      <c r="W193" s="552"/>
      <c r="X193" s="552"/>
      <c r="Y193" s="552"/>
      <c r="Z193" s="552"/>
      <c r="AA193" s="308"/>
      <c r="AB193" s="308"/>
      <c r="AC193" s="308"/>
      <c r="AD193" s="308"/>
      <c r="AE193" s="308"/>
      <c r="AF193" s="308"/>
      <c r="AG193" s="308"/>
      <c r="AH193" s="308"/>
      <c r="AI193" s="308"/>
      <c r="AJ193" s="296"/>
      <c r="AK193" s="299"/>
      <c r="AL193" s="534"/>
      <c r="AM193" s="305"/>
      <c r="AN193" s="297"/>
      <c r="AO193" s="334"/>
      <c r="AP193" s="334"/>
      <c r="AQ193" s="277" t="s">
        <v>476</v>
      </c>
      <c r="AR193" s="277" t="s">
        <v>476</v>
      </c>
      <c r="AS193" s="277" t="s">
        <v>476</v>
      </c>
      <c r="AT193" s="334"/>
      <c r="AU193" s="334"/>
      <c r="AV193" s="277" t="s">
        <v>476</v>
      </c>
    </row>
    <row r="194" spans="1:48" ht="51" x14ac:dyDescent="0.2">
      <c r="A194" s="335"/>
      <c r="B194" s="268" t="s">
        <v>54</v>
      </c>
      <c r="C194" s="269" t="s">
        <v>37</v>
      </c>
      <c r="D194" s="270" t="s">
        <v>56</v>
      </c>
      <c r="E194" s="271" t="s">
        <v>46</v>
      </c>
      <c r="F194" s="306" t="s">
        <v>48</v>
      </c>
      <c r="G194" s="273" t="s">
        <v>50</v>
      </c>
      <c r="H194" s="269" t="s">
        <v>43</v>
      </c>
      <c r="I194" s="320" t="s">
        <v>137</v>
      </c>
      <c r="J194" s="277" t="s">
        <v>476</v>
      </c>
      <c r="K194" s="277" t="s">
        <v>476</v>
      </c>
      <c r="L194" s="276" t="s">
        <v>130</v>
      </c>
      <c r="M194" s="546"/>
      <c r="N194" s="546"/>
      <c r="O194" s="546"/>
      <c r="P194" s="550"/>
      <c r="Q194" s="550"/>
      <c r="R194" s="550"/>
      <c r="S194" s="550"/>
      <c r="T194" s="550"/>
      <c r="U194" s="550"/>
      <c r="V194" s="550"/>
      <c r="W194" s="550"/>
      <c r="X194" s="550"/>
      <c r="Y194" s="550"/>
      <c r="Z194" s="550"/>
      <c r="AA194" s="546"/>
      <c r="AB194" s="546"/>
      <c r="AC194" s="546"/>
      <c r="AD194" s="546"/>
      <c r="AE194" s="546"/>
      <c r="AF194" s="546"/>
      <c r="AG194" s="546"/>
      <c r="AH194" s="546"/>
      <c r="AI194" s="546"/>
      <c r="AJ194" s="274" t="s">
        <v>42</v>
      </c>
      <c r="AK194" s="279"/>
      <c r="AL194" s="534"/>
      <c r="AM194" s="300" t="s">
        <v>60</v>
      </c>
      <c r="AN194" s="276"/>
      <c r="AO194" s="334"/>
      <c r="AP194" s="334"/>
      <c r="AQ194" s="277" t="s">
        <v>476</v>
      </c>
      <c r="AR194" s="277" t="s">
        <v>476</v>
      </c>
      <c r="AS194" s="277" t="s">
        <v>476</v>
      </c>
      <c r="AT194" s="334"/>
      <c r="AU194" s="334"/>
      <c r="AV194" s="277" t="s">
        <v>476</v>
      </c>
    </row>
    <row r="195" spans="1:48" x14ac:dyDescent="0.2">
      <c r="A195" s="335"/>
      <c r="B195" s="291"/>
      <c r="C195" s="292"/>
      <c r="D195" s="293"/>
      <c r="E195" s="294"/>
      <c r="F195" s="272"/>
      <c r="G195" s="295"/>
      <c r="H195" s="292"/>
      <c r="I195" s="325"/>
      <c r="J195" s="277" t="s">
        <v>476</v>
      </c>
      <c r="K195" s="277" t="s">
        <v>476</v>
      </c>
      <c r="L195" s="297"/>
      <c r="M195" s="308"/>
      <c r="N195" s="308"/>
      <c r="O195" s="308"/>
      <c r="P195" s="552"/>
      <c r="Q195" s="552"/>
      <c r="R195" s="552"/>
      <c r="S195" s="552"/>
      <c r="T195" s="552"/>
      <c r="U195" s="552"/>
      <c r="V195" s="552"/>
      <c r="W195" s="552"/>
      <c r="X195" s="552"/>
      <c r="Y195" s="552"/>
      <c r="Z195" s="552"/>
      <c r="AA195" s="308"/>
      <c r="AB195" s="308"/>
      <c r="AC195" s="308"/>
      <c r="AD195" s="308"/>
      <c r="AE195" s="308"/>
      <c r="AF195" s="308"/>
      <c r="AG195" s="308"/>
      <c r="AH195" s="308"/>
      <c r="AI195" s="308"/>
      <c r="AJ195" s="296"/>
      <c r="AK195" s="299"/>
      <c r="AL195" s="534"/>
      <c r="AM195" s="305"/>
      <c r="AN195" s="297"/>
      <c r="AO195" s="334"/>
      <c r="AP195" s="334"/>
      <c r="AQ195" s="277" t="s">
        <v>476</v>
      </c>
      <c r="AR195" s="277" t="s">
        <v>476</v>
      </c>
      <c r="AS195" s="277" t="s">
        <v>476</v>
      </c>
      <c r="AT195" s="334"/>
      <c r="AU195" s="334"/>
      <c r="AV195" s="277" t="s">
        <v>476</v>
      </c>
    </row>
    <row r="196" spans="1:48" ht="51" x14ac:dyDescent="0.2">
      <c r="A196" s="335"/>
      <c r="B196" s="268" t="s">
        <v>52</v>
      </c>
      <c r="C196" s="269" t="s">
        <v>37</v>
      </c>
      <c r="D196" s="270" t="s">
        <v>55</v>
      </c>
      <c r="E196" s="271" t="s">
        <v>45</v>
      </c>
      <c r="F196" s="306" t="s">
        <v>49</v>
      </c>
      <c r="G196" s="273" t="s">
        <v>51</v>
      </c>
      <c r="H196" s="269" t="s">
        <v>40</v>
      </c>
      <c r="I196" s="320" t="s">
        <v>114</v>
      </c>
      <c r="J196" s="277" t="s">
        <v>476</v>
      </c>
      <c r="K196" s="277" t="s">
        <v>476</v>
      </c>
      <c r="L196" s="276" t="s">
        <v>131</v>
      </c>
      <c r="M196" s="546"/>
      <c r="N196" s="546"/>
      <c r="O196" s="546"/>
      <c r="P196" s="550"/>
      <c r="Q196" s="550"/>
      <c r="R196" s="550"/>
      <c r="S196" s="550"/>
      <c r="T196" s="550"/>
      <c r="U196" s="550"/>
      <c r="V196" s="550"/>
      <c r="W196" s="550"/>
      <c r="X196" s="550"/>
      <c r="Y196" s="550"/>
      <c r="Z196" s="550"/>
      <c r="AA196" s="546"/>
      <c r="AB196" s="546"/>
      <c r="AC196" s="546"/>
      <c r="AD196" s="546"/>
      <c r="AE196" s="546"/>
      <c r="AF196" s="546"/>
      <c r="AG196" s="546"/>
      <c r="AH196" s="546"/>
      <c r="AI196" s="546"/>
      <c r="AJ196" s="274" t="s">
        <v>41</v>
      </c>
      <c r="AK196" s="279"/>
      <c r="AL196" s="534"/>
      <c r="AM196" s="300" t="s">
        <v>134</v>
      </c>
      <c r="AN196" s="276"/>
      <c r="AO196" s="334"/>
      <c r="AP196" s="334"/>
      <c r="AQ196" s="277" t="s">
        <v>476</v>
      </c>
      <c r="AR196" s="277" t="s">
        <v>476</v>
      </c>
      <c r="AS196" s="277" t="s">
        <v>476</v>
      </c>
      <c r="AT196" s="334"/>
      <c r="AU196" s="334"/>
      <c r="AV196" s="277" t="s">
        <v>476</v>
      </c>
    </row>
    <row r="197" spans="1:48" x14ac:dyDescent="0.2">
      <c r="A197" s="335"/>
      <c r="B197" s="291"/>
      <c r="C197" s="292"/>
      <c r="D197" s="293"/>
      <c r="E197" s="294"/>
      <c r="F197" s="272"/>
      <c r="G197" s="329"/>
      <c r="H197" s="292"/>
      <c r="I197" s="325"/>
      <c r="J197" s="277" t="s">
        <v>476</v>
      </c>
      <c r="K197" s="277" t="s">
        <v>476</v>
      </c>
      <c r="L197" s="297"/>
      <c r="M197" s="308"/>
      <c r="N197" s="308"/>
      <c r="O197" s="308"/>
      <c r="P197" s="552"/>
      <c r="Q197" s="552"/>
      <c r="R197" s="552"/>
      <c r="S197" s="552"/>
      <c r="T197" s="552"/>
      <c r="U197" s="552"/>
      <c r="V197" s="552"/>
      <c r="W197" s="552"/>
      <c r="X197" s="552"/>
      <c r="Y197" s="552"/>
      <c r="Z197" s="552"/>
      <c r="AA197" s="308"/>
      <c r="AB197" s="308"/>
      <c r="AC197" s="308"/>
      <c r="AD197" s="308"/>
      <c r="AE197" s="308"/>
      <c r="AF197" s="308"/>
      <c r="AG197" s="308"/>
      <c r="AH197" s="308"/>
      <c r="AI197" s="308"/>
      <c r="AJ197" s="296"/>
      <c r="AK197" s="299"/>
      <c r="AL197" s="534"/>
      <c r="AM197" s="305"/>
      <c r="AN197" s="297"/>
      <c r="AO197" s="308"/>
      <c r="AP197" s="308"/>
      <c r="AQ197" s="277" t="s">
        <v>476</v>
      </c>
      <c r="AR197" s="277" t="s">
        <v>476</v>
      </c>
      <c r="AS197" s="277" t="s">
        <v>476</v>
      </c>
      <c r="AT197" s="334"/>
      <c r="AU197" s="334"/>
      <c r="AV197" s="277" t="s">
        <v>476</v>
      </c>
    </row>
    <row r="198" spans="1:48" ht="114.75" x14ac:dyDescent="0.2">
      <c r="A198" s="335"/>
      <c r="B198" s="268" t="s">
        <v>80</v>
      </c>
      <c r="C198" s="269" t="s">
        <v>37</v>
      </c>
      <c r="D198" s="270" t="s">
        <v>119</v>
      </c>
      <c r="E198" s="271" t="s">
        <v>16</v>
      </c>
      <c r="F198" s="306" t="s">
        <v>24</v>
      </c>
      <c r="G198" s="273" t="s">
        <v>22</v>
      </c>
      <c r="H198" s="269" t="s">
        <v>18</v>
      </c>
      <c r="I198" s="320" t="s">
        <v>121</v>
      </c>
      <c r="J198" s="277" t="s">
        <v>476</v>
      </c>
      <c r="K198" s="277" t="s">
        <v>476</v>
      </c>
      <c r="L198" s="276" t="s">
        <v>122</v>
      </c>
      <c r="M198" s="546"/>
      <c r="N198" s="546"/>
      <c r="O198" s="546"/>
      <c r="P198" s="550"/>
      <c r="Q198" s="550"/>
      <c r="R198" s="550"/>
      <c r="S198" s="550"/>
      <c r="T198" s="550"/>
      <c r="U198" s="550"/>
      <c r="V198" s="550"/>
      <c r="W198" s="550"/>
      <c r="X198" s="550"/>
      <c r="Y198" s="550"/>
      <c r="Z198" s="550"/>
      <c r="AA198" s="546"/>
      <c r="AB198" s="546"/>
      <c r="AC198" s="546"/>
      <c r="AD198" s="546"/>
      <c r="AE198" s="546"/>
      <c r="AF198" s="546"/>
      <c r="AG198" s="546"/>
      <c r="AH198" s="546"/>
      <c r="AI198" s="546"/>
      <c r="AJ198" s="274" t="s">
        <v>15</v>
      </c>
      <c r="AK198" s="279"/>
      <c r="AL198" s="534"/>
      <c r="AM198" s="300" t="s">
        <v>82</v>
      </c>
      <c r="AN198" s="276"/>
      <c r="AO198" s="334"/>
      <c r="AP198" s="334"/>
      <c r="AQ198" s="277" t="s">
        <v>476</v>
      </c>
      <c r="AR198" s="277" t="s">
        <v>476</v>
      </c>
      <c r="AS198" s="277" t="s">
        <v>476</v>
      </c>
      <c r="AT198" s="334"/>
      <c r="AU198" s="334"/>
      <c r="AV198" s="277" t="s">
        <v>476</v>
      </c>
    </row>
    <row r="199" spans="1:48" x14ac:dyDescent="0.2">
      <c r="A199" s="333"/>
      <c r="B199" s="326"/>
      <c r="C199" s="309"/>
      <c r="D199" s="327"/>
      <c r="E199" s="328"/>
      <c r="F199" s="272"/>
      <c r="G199" s="329"/>
      <c r="H199" s="309"/>
      <c r="I199" s="322"/>
      <c r="J199" s="277" t="s">
        <v>476</v>
      </c>
      <c r="K199" s="277" t="s">
        <v>476</v>
      </c>
      <c r="L199" s="332"/>
      <c r="M199" s="334"/>
      <c r="N199" s="334"/>
      <c r="O199" s="334"/>
      <c r="P199" s="553"/>
      <c r="Q199" s="553"/>
      <c r="R199" s="553"/>
      <c r="S199" s="553"/>
      <c r="T199" s="553"/>
      <c r="U199" s="553"/>
      <c r="V199" s="553"/>
      <c r="W199" s="553"/>
      <c r="X199" s="553"/>
      <c r="Y199" s="553"/>
      <c r="Z199" s="553"/>
      <c r="AA199" s="334"/>
      <c r="AB199" s="334"/>
      <c r="AC199" s="334"/>
      <c r="AD199" s="334"/>
      <c r="AE199" s="334"/>
      <c r="AF199" s="334"/>
      <c r="AG199" s="334"/>
      <c r="AH199" s="334"/>
      <c r="AI199" s="334"/>
      <c r="AJ199" s="330"/>
      <c r="AK199" s="500"/>
      <c r="AL199" s="534"/>
      <c r="AM199" s="331"/>
      <c r="AN199" s="332"/>
      <c r="AO199" s="334"/>
      <c r="AP199" s="334"/>
      <c r="AQ199" s="277" t="s">
        <v>476</v>
      </c>
      <c r="AR199" s="277" t="s">
        <v>476</v>
      </c>
      <c r="AS199" s="277" t="s">
        <v>476</v>
      </c>
      <c r="AT199" s="334"/>
      <c r="AU199" s="334"/>
      <c r="AV199" s="277" t="s">
        <v>476</v>
      </c>
    </row>
    <row r="200" spans="1:48" ht="114.75" x14ac:dyDescent="0.2">
      <c r="A200" s="335"/>
      <c r="B200" s="268" t="s">
        <v>74</v>
      </c>
      <c r="C200" s="269" t="s">
        <v>37</v>
      </c>
      <c r="D200" s="270" t="s">
        <v>119</v>
      </c>
      <c r="E200" s="271" t="s">
        <v>68</v>
      </c>
      <c r="F200" s="306" t="s">
        <v>72</v>
      </c>
      <c r="G200" s="273" t="s">
        <v>71</v>
      </c>
      <c r="H200" s="269" t="s">
        <v>69</v>
      </c>
      <c r="I200" s="320" t="s">
        <v>120</v>
      </c>
      <c r="J200" s="277" t="s">
        <v>476</v>
      </c>
      <c r="K200" s="277" t="s">
        <v>476</v>
      </c>
      <c r="L200" s="276" t="s">
        <v>97</v>
      </c>
      <c r="M200" s="546"/>
      <c r="N200" s="546"/>
      <c r="O200" s="546"/>
      <c r="P200" s="550"/>
      <c r="Q200" s="550"/>
      <c r="R200" s="550"/>
      <c r="S200" s="550"/>
      <c r="T200" s="550"/>
      <c r="U200" s="550"/>
      <c r="V200" s="550"/>
      <c r="W200" s="550"/>
      <c r="X200" s="550"/>
      <c r="Y200" s="550"/>
      <c r="Z200" s="550"/>
      <c r="AA200" s="546"/>
      <c r="AB200" s="546"/>
      <c r="AC200" s="546"/>
      <c r="AD200" s="546"/>
      <c r="AE200" s="546"/>
      <c r="AF200" s="546"/>
      <c r="AG200" s="546"/>
      <c r="AH200" s="546"/>
      <c r="AI200" s="546"/>
      <c r="AJ200" s="274" t="s">
        <v>78</v>
      </c>
      <c r="AK200" s="279"/>
      <c r="AL200" s="534"/>
      <c r="AM200" s="300" t="s">
        <v>76</v>
      </c>
      <c r="AN200" s="276"/>
      <c r="AO200" s="334"/>
      <c r="AP200" s="334"/>
      <c r="AQ200" s="277" t="s">
        <v>476</v>
      </c>
      <c r="AR200" s="277" t="s">
        <v>476</v>
      </c>
      <c r="AS200" s="277" t="s">
        <v>476</v>
      </c>
      <c r="AT200" s="334"/>
      <c r="AU200" s="334"/>
      <c r="AV200" s="277" t="s">
        <v>476</v>
      </c>
    </row>
    <row r="201" spans="1:48" x14ac:dyDescent="0.2">
      <c r="A201" s="335"/>
      <c r="B201" s="268"/>
      <c r="C201" s="292"/>
      <c r="D201" s="293"/>
      <c r="E201" s="294"/>
      <c r="F201" s="272"/>
      <c r="G201" s="295"/>
      <c r="H201" s="292"/>
      <c r="I201" s="322"/>
      <c r="J201" s="277" t="s">
        <v>476</v>
      </c>
      <c r="K201" s="277" t="s">
        <v>476</v>
      </c>
      <c r="L201" s="297"/>
      <c r="M201" s="308"/>
      <c r="N201" s="308"/>
      <c r="O201" s="308"/>
      <c r="P201" s="552"/>
      <c r="Q201" s="552"/>
      <c r="R201" s="552"/>
      <c r="S201" s="552"/>
      <c r="T201" s="552"/>
      <c r="U201" s="552"/>
      <c r="V201" s="552"/>
      <c r="W201" s="552"/>
      <c r="X201" s="552"/>
      <c r="Y201" s="552"/>
      <c r="Z201" s="552"/>
      <c r="AA201" s="308"/>
      <c r="AB201" s="308"/>
      <c r="AC201" s="308"/>
      <c r="AD201" s="308"/>
      <c r="AE201" s="308"/>
      <c r="AF201" s="308"/>
      <c r="AG201" s="308"/>
      <c r="AH201" s="308"/>
      <c r="AI201" s="308"/>
      <c r="AJ201" s="296"/>
      <c r="AK201" s="299"/>
      <c r="AL201" s="534"/>
      <c r="AM201" s="305"/>
      <c r="AN201" s="297"/>
      <c r="AO201" s="334"/>
      <c r="AP201" s="334"/>
      <c r="AQ201" s="277" t="s">
        <v>476</v>
      </c>
      <c r="AR201" s="277" t="s">
        <v>476</v>
      </c>
      <c r="AS201" s="277" t="s">
        <v>476</v>
      </c>
      <c r="AT201" s="334"/>
      <c r="AU201" s="334"/>
      <c r="AV201" s="277" t="s">
        <v>476</v>
      </c>
    </row>
    <row r="202" spans="1:48" ht="63.75" x14ac:dyDescent="0.2">
      <c r="A202" s="324"/>
      <c r="B202" s="268" t="s">
        <v>123</v>
      </c>
      <c r="C202" s="269" t="s">
        <v>84</v>
      </c>
      <c r="D202" s="270" t="s">
        <v>125</v>
      </c>
      <c r="E202" s="271" t="s">
        <v>126</v>
      </c>
      <c r="F202" s="306" t="s">
        <v>127</v>
      </c>
      <c r="G202" s="273" t="s">
        <v>129</v>
      </c>
      <c r="H202" s="269" t="s">
        <v>39</v>
      </c>
      <c r="I202" s="320" t="s">
        <v>138</v>
      </c>
      <c r="J202" s="277" t="s">
        <v>476</v>
      </c>
      <c r="K202" s="277" t="s">
        <v>476</v>
      </c>
      <c r="L202" s="276" t="s">
        <v>128</v>
      </c>
      <c r="M202" s="546"/>
      <c r="N202" s="546"/>
      <c r="O202" s="546"/>
      <c r="P202" s="550"/>
      <c r="Q202" s="550"/>
      <c r="R202" s="550"/>
      <c r="S202" s="550"/>
      <c r="T202" s="550"/>
      <c r="U202" s="550"/>
      <c r="V202" s="550"/>
      <c r="W202" s="550"/>
      <c r="X202" s="550"/>
      <c r="Y202" s="550"/>
      <c r="Z202" s="550"/>
      <c r="AA202" s="546"/>
      <c r="AB202" s="546"/>
      <c r="AC202" s="546"/>
      <c r="AD202" s="546"/>
      <c r="AE202" s="546"/>
      <c r="AF202" s="546"/>
      <c r="AG202" s="546"/>
      <c r="AH202" s="546"/>
      <c r="AI202" s="546"/>
      <c r="AJ202" s="274" t="s">
        <v>135</v>
      </c>
      <c r="AK202" s="279"/>
      <c r="AL202" s="534"/>
      <c r="AM202" s="300" t="s">
        <v>132</v>
      </c>
      <c r="AN202" s="276"/>
      <c r="AO202" s="334"/>
      <c r="AP202" s="334"/>
      <c r="AQ202" s="277" t="s">
        <v>476</v>
      </c>
      <c r="AR202" s="277" t="s">
        <v>476</v>
      </c>
      <c r="AS202" s="277" t="s">
        <v>476</v>
      </c>
      <c r="AT202" s="334"/>
      <c r="AU202" s="334"/>
      <c r="AV202" s="277" t="s">
        <v>476</v>
      </c>
    </row>
    <row r="203" spans="1:48" ht="25.5" x14ac:dyDescent="0.2">
      <c r="A203" s="333"/>
      <c r="B203" s="326"/>
      <c r="C203" s="309"/>
      <c r="D203" s="327"/>
      <c r="E203" s="328"/>
      <c r="F203" s="272"/>
      <c r="G203" s="329"/>
      <c r="H203" s="309"/>
      <c r="I203" s="320" t="s">
        <v>138</v>
      </c>
      <c r="J203" s="277" t="s">
        <v>476</v>
      </c>
      <c r="K203" s="277" t="s">
        <v>476</v>
      </c>
      <c r="L203" s="332"/>
      <c r="M203" s="334"/>
      <c r="N203" s="334"/>
      <c r="O203" s="334"/>
      <c r="P203" s="553"/>
      <c r="Q203" s="553"/>
      <c r="R203" s="553"/>
      <c r="S203" s="553"/>
      <c r="T203" s="553"/>
      <c r="U203" s="553"/>
      <c r="V203" s="553"/>
      <c r="W203" s="553"/>
      <c r="X203" s="553"/>
      <c r="Y203" s="553"/>
      <c r="Z203" s="553"/>
      <c r="AA203" s="334"/>
      <c r="AB203" s="334"/>
      <c r="AC203" s="334"/>
      <c r="AD203" s="334"/>
      <c r="AE203" s="334"/>
      <c r="AF203" s="334"/>
      <c r="AG203" s="334"/>
      <c r="AH203" s="334"/>
      <c r="AI203" s="334"/>
      <c r="AJ203" s="330"/>
      <c r="AK203" s="500"/>
      <c r="AL203" s="534"/>
      <c r="AM203" s="331"/>
      <c r="AN203" s="332"/>
      <c r="AO203" s="334"/>
      <c r="AP203" s="334"/>
      <c r="AQ203" s="277" t="s">
        <v>476</v>
      </c>
      <c r="AR203" s="277" t="s">
        <v>476</v>
      </c>
      <c r="AS203" s="277" t="s">
        <v>476</v>
      </c>
      <c r="AT203" s="334"/>
      <c r="AU203" s="334"/>
      <c r="AV203" s="277" t="s">
        <v>476</v>
      </c>
    </row>
    <row r="204" spans="1:48" ht="63.75" x14ac:dyDescent="0.2">
      <c r="A204" s="333"/>
      <c r="B204" s="268" t="s">
        <v>36</v>
      </c>
      <c r="C204" s="269" t="s">
        <v>123</v>
      </c>
      <c r="D204" s="270" t="s">
        <v>157</v>
      </c>
      <c r="E204" s="271" t="s">
        <v>126</v>
      </c>
      <c r="F204" s="306" t="s">
        <v>127</v>
      </c>
      <c r="G204" s="273" t="s">
        <v>129</v>
      </c>
      <c r="H204" s="269" t="s">
        <v>39</v>
      </c>
      <c r="I204" s="321">
        <v>26.5</v>
      </c>
      <c r="J204" s="277" t="s">
        <v>476</v>
      </c>
      <c r="K204" s="277" t="s">
        <v>476</v>
      </c>
      <c r="L204" s="276" t="s">
        <v>128</v>
      </c>
      <c r="M204" s="546"/>
      <c r="N204" s="546"/>
      <c r="O204" s="546"/>
      <c r="P204" s="550"/>
      <c r="Q204" s="550"/>
      <c r="R204" s="550"/>
      <c r="S204" s="550"/>
      <c r="T204" s="550"/>
      <c r="U204" s="550"/>
      <c r="V204" s="550"/>
      <c r="W204" s="550"/>
      <c r="X204" s="550"/>
      <c r="Y204" s="550"/>
      <c r="Z204" s="550"/>
      <c r="AA204" s="546"/>
      <c r="AB204" s="546"/>
      <c r="AC204" s="546"/>
      <c r="AD204" s="546"/>
      <c r="AE204" s="546"/>
      <c r="AF204" s="546"/>
      <c r="AG204" s="546"/>
      <c r="AH204" s="546"/>
      <c r="AI204" s="546"/>
      <c r="AJ204" s="274" t="s">
        <v>135</v>
      </c>
      <c r="AK204" s="279"/>
      <c r="AL204" s="534"/>
      <c r="AM204" s="300" t="s">
        <v>132</v>
      </c>
      <c r="AN204" s="276"/>
      <c r="AO204" s="334"/>
      <c r="AP204" s="334"/>
      <c r="AQ204" s="277" t="s">
        <v>476</v>
      </c>
      <c r="AR204" s="277" t="s">
        <v>476</v>
      </c>
      <c r="AS204" s="277" t="s">
        <v>476</v>
      </c>
      <c r="AT204" s="334"/>
      <c r="AU204" s="334"/>
      <c r="AV204" s="277" t="s">
        <v>476</v>
      </c>
    </row>
    <row r="205" spans="1:48" x14ac:dyDescent="0.2">
      <c r="A205" s="333"/>
      <c r="B205" s="326"/>
      <c r="C205" s="309"/>
      <c r="D205" s="327"/>
      <c r="E205" s="328"/>
      <c r="F205" s="272"/>
      <c r="G205" s="329"/>
      <c r="H205" s="309"/>
      <c r="I205" s="322"/>
      <c r="J205" s="277" t="s">
        <v>476</v>
      </c>
      <c r="K205" s="277" t="s">
        <v>476</v>
      </c>
      <c r="L205" s="332"/>
      <c r="M205" s="334"/>
      <c r="N205" s="334"/>
      <c r="O205" s="334"/>
      <c r="P205" s="553"/>
      <c r="Q205" s="553"/>
      <c r="R205" s="553"/>
      <c r="S205" s="553"/>
      <c r="T205" s="553"/>
      <c r="U205" s="553"/>
      <c r="V205" s="553"/>
      <c r="W205" s="553"/>
      <c r="X205" s="553"/>
      <c r="Y205" s="553"/>
      <c r="Z205" s="553"/>
      <c r="AA205" s="334"/>
      <c r="AB205" s="334"/>
      <c r="AC205" s="334"/>
      <c r="AD205" s="334"/>
      <c r="AE205" s="334"/>
      <c r="AF205" s="334"/>
      <c r="AG205" s="334"/>
      <c r="AH205" s="334"/>
      <c r="AI205" s="334"/>
      <c r="AJ205" s="330"/>
      <c r="AK205" s="500"/>
      <c r="AL205" s="534"/>
      <c r="AM205" s="331"/>
      <c r="AN205" s="332"/>
      <c r="AO205" s="334"/>
      <c r="AP205" s="334"/>
      <c r="AQ205" s="277" t="s">
        <v>476</v>
      </c>
      <c r="AR205" s="277" t="s">
        <v>476</v>
      </c>
      <c r="AS205" s="277" t="s">
        <v>476</v>
      </c>
      <c r="AT205" s="334"/>
      <c r="AU205" s="334"/>
      <c r="AV205" s="277" t="s">
        <v>476</v>
      </c>
    </row>
    <row r="206" spans="1:48" ht="102" x14ac:dyDescent="0.2">
      <c r="A206" s="333"/>
      <c r="B206" s="268" t="s">
        <v>143</v>
      </c>
      <c r="C206" s="269" t="s">
        <v>38</v>
      </c>
      <c r="D206" s="270" t="s">
        <v>140</v>
      </c>
      <c r="E206" s="271" t="s">
        <v>139</v>
      </c>
      <c r="F206" s="306" t="s">
        <v>141</v>
      </c>
      <c r="G206" s="273" t="s">
        <v>142</v>
      </c>
      <c r="H206" s="269" t="s">
        <v>144</v>
      </c>
      <c r="I206" s="320" t="s">
        <v>147</v>
      </c>
      <c r="J206" s="277" t="s">
        <v>476</v>
      </c>
      <c r="K206" s="277" t="s">
        <v>476</v>
      </c>
      <c r="L206" s="276" t="s">
        <v>148</v>
      </c>
      <c r="M206" s="546"/>
      <c r="N206" s="546"/>
      <c r="O206" s="546"/>
      <c r="P206" s="550"/>
      <c r="Q206" s="550"/>
      <c r="R206" s="550"/>
      <c r="S206" s="550"/>
      <c r="T206" s="550"/>
      <c r="U206" s="550"/>
      <c r="V206" s="550"/>
      <c r="W206" s="550"/>
      <c r="X206" s="550"/>
      <c r="Y206" s="550"/>
      <c r="Z206" s="550"/>
      <c r="AA206" s="546"/>
      <c r="AB206" s="546"/>
      <c r="AC206" s="546"/>
      <c r="AD206" s="546"/>
      <c r="AE206" s="546"/>
      <c r="AF206" s="546"/>
      <c r="AG206" s="546"/>
      <c r="AH206" s="546"/>
      <c r="AI206" s="546"/>
      <c r="AJ206" s="274" t="s">
        <v>145</v>
      </c>
      <c r="AK206" s="279"/>
      <c r="AL206" s="534"/>
      <c r="AM206" s="300" t="s">
        <v>146</v>
      </c>
      <c r="AN206" s="276"/>
      <c r="AO206" s="334"/>
      <c r="AP206" s="334"/>
      <c r="AQ206" s="277" t="s">
        <v>476</v>
      </c>
      <c r="AR206" s="277" t="s">
        <v>476</v>
      </c>
      <c r="AS206" s="277" t="s">
        <v>476</v>
      </c>
      <c r="AT206" s="334"/>
      <c r="AU206" s="334"/>
      <c r="AV206" s="277" t="s">
        <v>476</v>
      </c>
    </row>
    <row r="207" spans="1:48" x14ac:dyDescent="0.2">
      <c r="A207" s="333"/>
      <c r="B207" s="326"/>
      <c r="C207" s="309"/>
      <c r="D207" s="327"/>
      <c r="E207" s="328"/>
      <c r="F207" s="272"/>
      <c r="G207" s="329"/>
      <c r="H207" s="309"/>
      <c r="I207" s="322"/>
      <c r="J207" s="277" t="s">
        <v>476</v>
      </c>
      <c r="K207" s="277" t="s">
        <v>476</v>
      </c>
      <c r="L207" s="332"/>
      <c r="M207" s="334"/>
      <c r="N207" s="334"/>
      <c r="O207" s="334"/>
      <c r="P207" s="553"/>
      <c r="Q207" s="553"/>
      <c r="R207" s="553"/>
      <c r="S207" s="553"/>
      <c r="T207" s="553"/>
      <c r="U207" s="553"/>
      <c r="V207" s="553"/>
      <c r="W207" s="553"/>
      <c r="X207" s="553"/>
      <c r="Y207" s="553"/>
      <c r="Z207" s="553"/>
      <c r="AA207" s="334"/>
      <c r="AB207" s="334"/>
      <c r="AC207" s="334"/>
      <c r="AD207" s="334"/>
      <c r="AE207" s="334"/>
      <c r="AF207" s="334"/>
      <c r="AG207" s="334"/>
      <c r="AH207" s="334"/>
      <c r="AI207" s="334"/>
      <c r="AJ207" s="330"/>
      <c r="AK207" s="500"/>
      <c r="AL207" s="534"/>
      <c r="AM207" s="331"/>
      <c r="AN207" s="332"/>
      <c r="AO207" s="334"/>
      <c r="AP207" s="334"/>
      <c r="AQ207" s="277" t="s">
        <v>476</v>
      </c>
      <c r="AR207" s="277" t="s">
        <v>476</v>
      </c>
      <c r="AS207" s="277" t="s">
        <v>476</v>
      </c>
      <c r="AT207" s="334"/>
      <c r="AU207" s="334"/>
      <c r="AV207" s="277" t="s">
        <v>476</v>
      </c>
    </row>
    <row r="208" spans="1:48" ht="114.75" x14ac:dyDescent="0.2">
      <c r="A208" s="336"/>
      <c r="B208" s="268" t="s">
        <v>151</v>
      </c>
      <c r="C208" s="269" t="s">
        <v>156</v>
      </c>
      <c r="D208" s="270" t="s">
        <v>79</v>
      </c>
      <c r="E208" s="271" t="s">
        <v>16</v>
      </c>
      <c r="F208" s="306" t="s">
        <v>149</v>
      </c>
      <c r="G208" s="273" t="s">
        <v>150</v>
      </c>
      <c r="H208" s="269" t="s">
        <v>18</v>
      </c>
      <c r="I208" s="320" t="s">
        <v>100</v>
      </c>
      <c r="J208" s="277" t="s">
        <v>476</v>
      </c>
      <c r="K208" s="277" t="s">
        <v>476</v>
      </c>
      <c r="L208" s="276" t="s">
        <v>97</v>
      </c>
      <c r="M208" s="546"/>
      <c r="N208" s="546"/>
      <c r="O208" s="546"/>
      <c r="P208" s="550"/>
      <c r="Q208" s="550"/>
      <c r="R208" s="550"/>
      <c r="S208" s="550"/>
      <c r="T208" s="550"/>
      <c r="U208" s="550"/>
      <c r="V208" s="550"/>
      <c r="W208" s="550"/>
      <c r="X208" s="550"/>
      <c r="Y208" s="550"/>
      <c r="Z208" s="550"/>
      <c r="AA208" s="546"/>
      <c r="AB208" s="546"/>
      <c r="AC208" s="546"/>
      <c r="AD208" s="546"/>
      <c r="AE208" s="546"/>
      <c r="AF208" s="546"/>
      <c r="AG208" s="546"/>
      <c r="AH208" s="546"/>
      <c r="AI208" s="546"/>
      <c r="AJ208" s="274" t="s">
        <v>70</v>
      </c>
      <c r="AK208" s="279"/>
      <c r="AL208" s="534"/>
      <c r="AM208" s="300" t="s">
        <v>101</v>
      </c>
      <c r="AN208" s="276"/>
      <c r="AO208" s="334"/>
      <c r="AP208" s="334"/>
      <c r="AQ208" s="277" t="s">
        <v>476</v>
      </c>
      <c r="AR208" s="277" t="s">
        <v>476</v>
      </c>
      <c r="AS208" s="277" t="s">
        <v>476</v>
      </c>
      <c r="AT208" s="334"/>
      <c r="AU208" s="334"/>
      <c r="AV208" s="277" t="s">
        <v>476</v>
      </c>
    </row>
    <row r="209" spans="1:48" x14ac:dyDescent="0.2">
      <c r="A209" s="333"/>
      <c r="B209" s="326"/>
      <c r="C209" s="309"/>
      <c r="D209" s="327"/>
      <c r="E209" s="328"/>
      <c r="F209" s="272"/>
      <c r="G209" s="329"/>
      <c r="H209" s="309"/>
      <c r="I209" s="322"/>
      <c r="J209" s="277" t="s">
        <v>476</v>
      </c>
      <c r="K209" s="277" t="s">
        <v>476</v>
      </c>
      <c r="L209" s="332"/>
      <c r="M209" s="334"/>
      <c r="N209" s="334"/>
      <c r="O209" s="334"/>
      <c r="P209" s="553"/>
      <c r="Q209" s="553"/>
      <c r="R209" s="553"/>
      <c r="S209" s="553"/>
      <c r="T209" s="553"/>
      <c r="U209" s="553"/>
      <c r="V209" s="553"/>
      <c r="W209" s="553"/>
      <c r="X209" s="553"/>
      <c r="Y209" s="553"/>
      <c r="Z209" s="553"/>
      <c r="AA209" s="334"/>
      <c r="AB209" s="334"/>
      <c r="AC209" s="334"/>
      <c r="AD209" s="334"/>
      <c r="AE209" s="334"/>
      <c r="AF209" s="334"/>
      <c r="AG209" s="334"/>
      <c r="AH209" s="334"/>
      <c r="AI209" s="334"/>
      <c r="AJ209" s="330"/>
      <c r="AK209" s="500"/>
      <c r="AL209" s="534"/>
      <c r="AM209" s="331"/>
      <c r="AN209" s="332"/>
      <c r="AO209" s="334"/>
      <c r="AP209" s="334"/>
      <c r="AQ209" s="277" t="s">
        <v>476</v>
      </c>
      <c r="AR209" s="277" t="s">
        <v>476</v>
      </c>
      <c r="AS209" s="277" t="s">
        <v>476</v>
      </c>
      <c r="AT209" s="334"/>
      <c r="AU209" s="334"/>
      <c r="AV209" s="277" t="s">
        <v>476</v>
      </c>
    </row>
    <row r="210" spans="1:48" ht="114.75" x14ac:dyDescent="0.2">
      <c r="A210" s="335"/>
      <c r="B210" s="268" t="s">
        <v>154</v>
      </c>
      <c r="C210" s="269" t="s">
        <v>84</v>
      </c>
      <c r="D210" s="270" t="s">
        <v>152</v>
      </c>
      <c r="E210" s="271" t="s">
        <v>68</v>
      </c>
      <c r="F210" s="306" t="s">
        <v>149</v>
      </c>
      <c r="G210" s="273" t="s">
        <v>153</v>
      </c>
      <c r="H210" s="269" t="s">
        <v>69</v>
      </c>
      <c r="I210" s="320" t="s">
        <v>100</v>
      </c>
      <c r="J210" s="277" t="s">
        <v>476</v>
      </c>
      <c r="K210" s="277" t="s">
        <v>476</v>
      </c>
      <c r="L210" s="276" t="s">
        <v>155</v>
      </c>
      <c r="M210" s="546"/>
      <c r="N210" s="546"/>
      <c r="O210" s="546"/>
      <c r="P210" s="550"/>
      <c r="Q210" s="550"/>
      <c r="R210" s="550"/>
      <c r="S210" s="550"/>
      <c r="T210" s="550"/>
      <c r="U210" s="550"/>
      <c r="V210" s="550"/>
      <c r="W210" s="550"/>
      <c r="X210" s="550"/>
      <c r="Y210" s="550"/>
      <c r="Z210" s="550"/>
      <c r="AA210" s="546"/>
      <c r="AB210" s="546"/>
      <c r="AC210" s="546"/>
      <c r="AD210" s="546"/>
      <c r="AE210" s="546"/>
      <c r="AF210" s="546"/>
      <c r="AG210" s="546"/>
      <c r="AH210" s="546"/>
      <c r="AI210" s="546"/>
      <c r="AJ210" s="274" t="s">
        <v>70</v>
      </c>
      <c r="AK210" s="279"/>
      <c r="AL210" s="534"/>
      <c r="AM210" s="300" t="s">
        <v>101</v>
      </c>
      <c r="AN210" s="276"/>
      <c r="AO210" s="334"/>
      <c r="AP210" s="334"/>
      <c r="AQ210" s="277" t="s">
        <v>476</v>
      </c>
      <c r="AR210" s="277" t="s">
        <v>476</v>
      </c>
      <c r="AS210" s="277" t="s">
        <v>476</v>
      </c>
      <c r="AT210" s="334"/>
      <c r="AU210" s="334"/>
      <c r="AV210" s="277" t="s">
        <v>476</v>
      </c>
    </row>
    <row r="211" spans="1:48" x14ac:dyDescent="0.2">
      <c r="A211" s="338"/>
      <c r="B211" s="339"/>
      <c r="C211" s="340"/>
      <c r="D211" s="341"/>
      <c r="E211" s="342"/>
      <c r="F211" s="343"/>
      <c r="G211" s="344"/>
      <c r="H211" s="340"/>
      <c r="I211" s="348"/>
      <c r="J211" s="277" t="s">
        <v>476</v>
      </c>
      <c r="K211" s="277" t="s">
        <v>476</v>
      </c>
      <c r="L211" s="347"/>
      <c r="M211" s="349"/>
      <c r="N211" s="349"/>
      <c r="O211" s="349"/>
      <c r="P211" s="552"/>
      <c r="Q211" s="552"/>
      <c r="R211" s="552"/>
      <c r="S211" s="552"/>
      <c r="T211" s="552"/>
      <c r="U211" s="552"/>
      <c r="V211" s="552"/>
      <c r="W211" s="552"/>
      <c r="X211" s="552"/>
      <c r="Y211" s="552"/>
      <c r="Z211" s="552"/>
      <c r="AA211" s="349"/>
      <c r="AB211" s="349"/>
      <c r="AC211" s="349"/>
      <c r="AD211" s="349"/>
      <c r="AE211" s="349"/>
      <c r="AF211" s="349"/>
      <c r="AG211" s="349"/>
      <c r="AH211" s="349"/>
      <c r="AI211" s="349"/>
      <c r="AJ211" s="345"/>
      <c r="AK211" s="513"/>
      <c r="AL211" s="538"/>
      <c r="AM211" s="346"/>
      <c r="AN211" s="347"/>
      <c r="AO211" s="349"/>
      <c r="AP211" s="349"/>
      <c r="AQ211" s="277" t="s">
        <v>476</v>
      </c>
      <c r="AR211" s="277" t="s">
        <v>476</v>
      </c>
      <c r="AS211" s="277" t="s">
        <v>476</v>
      </c>
      <c r="AT211" s="275"/>
      <c r="AU211" s="275"/>
      <c r="AV211" s="277" t="s">
        <v>476</v>
      </c>
    </row>
    <row r="212" spans="1:48" ht="102" x14ac:dyDescent="0.2">
      <c r="A212" s="275"/>
      <c r="B212" s="350" t="s">
        <v>163</v>
      </c>
      <c r="C212" s="351" t="s">
        <v>38</v>
      </c>
      <c r="D212" s="352" t="s">
        <v>165</v>
      </c>
      <c r="E212" s="353" t="s">
        <v>166</v>
      </c>
      <c r="F212" s="354" t="s">
        <v>170</v>
      </c>
      <c r="G212" s="355" t="s">
        <v>172</v>
      </c>
      <c r="H212" s="351" t="s">
        <v>159</v>
      </c>
      <c r="I212" s="357" t="s">
        <v>175</v>
      </c>
      <c r="J212" s="277" t="s">
        <v>476</v>
      </c>
      <c r="K212" s="277" t="s">
        <v>476</v>
      </c>
      <c r="L212" s="356" t="s">
        <v>171</v>
      </c>
      <c r="M212" s="338"/>
      <c r="N212" s="338"/>
      <c r="O212" s="338"/>
      <c r="P212" s="550"/>
      <c r="Q212" s="550"/>
      <c r="R212" s="550"/>
      <c r="S212" s="550"/>
      <c r="T212" s="550"/>
      <c r="U212" s="550"/>
      <c r="V212" s="550"/>
      <c r="W212" s="550"/>
      <c r="X212" s="550"/>
      <c r="Y212" s="550"/>
      <c r="Z212" s="550"/>
      <c r="AA212" s="338"/>
      <c r="AB212" s="338"/>
      <c r="AC212" s="338"/>
      <c r="AD212" s="338"/>
      <c r="AE212" s="338"/>
      <c r="AF212" s="338"/>
      <c r="AG212" s="338"/>
      <c r="AH212" s="338"/>
      <c r="AI212" s="338"/>
      <c r="AJ212" s="274" t="s">
        <v>70</v>
      </c>
      <c r="AK212" s="279"/>
      <c r="AL212" s="534"/>
      <c r="AM212" s="346"/>
      <c r="AN212" s="356"/>
      <c r="AO212" s="358" t="s">
        <v>176</v>
      </c>
      <c r="AP212" s="358"/>
      <c r="AQ212" s="359" t="s">
        <v>179</v>
      </c>
      <c r="AR212" s="277" t="s">
        <v>476</v>
      </c>
      <c r="AS212" s="277" t="s">
        <v>476</v>
      </c>
      <c r="AT212" s="338"/>
      <c r="AU212" s="338"/>
      <c r="AV212" s="277" t="s">
        <v>476</v>
      </c>
    </row>
    <row r="213" spans="1:48" x14ac:dyDescent="0.2">
      <c r="A213" s="338"/>
      <c r="B213" s="339"/>
      <c r="C213" s="340"/>
      <c r="D213" s="341"/>
      <c r="E213" s="342"/>
      <c r="F213" s="343"/>
      <c r="G213" s="344"/>
      <c r="H213" s="340"/>
      <c r="I213" s="348"/>
      <c r="J213" s="277" t="s">
        <v>476</v>
      </c>
      <c r="K213" s="277" t="s">
        <v>476</v>
      </c>
      <c r="L213" s="347"/>
      <c r="M213" s="349"/>
      <c r="N213" s="349"/>
      <c r="O213" s="349"/>
      <c r="P213" s="552"/>
      <c r="Q213" s="552"/>
      <c r="R213" s="552"/>
      <c r="S213" s="552"/>
      <c r="T213" s="552"/>
      <c r="U213" s="552"/>
      <c r="V213" s="552"/>
      <c r="W213" s="552"/>
      <c r="X213" s="552"/>
      <c r="Y213" s="552"/>
      <c r="Z213" s="552"/>
      <c r="AA213" s="349"/>
      <c r="AB213" s="349"/>
      <c r="AC213" s="349"/>
      <c r="AD213" s="349"/>
      <c r="AE213" s="349"/>
      <c r="AF213" s="349"/>
      <c r="AG213" s="349"/>
      <c r="AH213" s="349"/>
      <c r="AI213" s="349"/>
      <c r="AJ213" s="345"/>
      <c r="AK213" s="513"/>
      <c r="AL213" s="538"/>
      <c r="AM213" s="346"/>
      <c r="AN213" s="347"/>
      <c r="AO213" s="363"/>
      <c r="AP213" s="363"/>
      <c r="AQ213" s="364"/>
      <c r="AR213" s="277" t="s">
        <v>476</v>
      </c>
      <c r="AS213" s="277" t="s">
        <v>476</v>
      </c>
      <c r="AT213" s="275"/>
      <c r="AU213" s="275"/>
      <c r="AV213" s="277" t="s">
        <v>476</v>
      </c>
    </row>
    <row r="214" spans="1:48" ht="63.75" x14ac:dyDescent="0.2">
      <c r="A214" s="275"/>
      <c r="B214" s="350" t="s">
        <v>163</v>
      </c>
      <c r="C214" s="351" t="s">
        <v>84</v>
      </c>
      <c r="D214" s="352" t="s">
        <v>158</v>
      </c>
      <c r="E214" s="353" t="s">
        <v>167</v>
      </c>
      <c r="F214" s="354" t="s">
        <v>161</v>
      </c>
      <c r="G214" s="355" t="s">
        <v>160</v>
      </c>
      <c r="H214" s="351" t="s">
        <v>159</v>
      </c>
      <c r="I214" s="357" t="s">
        <v>114</v>
      </c>
      <c r="J214" s="277" t="s">
        <v>476</v>
      </c>
      <c r="K214" s="277" t="s">
        <v>476</v>
      </c>
      <c r="L214" s="356" t="s">
        <v>131</v>
      </c>
      <c r="M214" s="338"/>
      <c r="N214" s="338"/>
      <c r="O214" s="338"/>
      <c r="P214" s="550"/>
      <c r="Q214" s="550"/>
      <c r="R214" s="550"/>
      <c r="S214" s="550"/>
      <c r="T214" s="550"/>
      <c r="U214" s="550"/>
      <c r="V214" s="550"/>
      <c r="W214" s="550"/>
      <c r="X214" s="550"/>
      <c r="Y214" s="550"/>
      <c r="Z214" s="550"/>
      <c r="AA214" s="338"/>
      <c r="AB214" s="338"/>
      <c r="AC214" s="338"/>
      <c r="AD214" s="338"/>
      <c r="AE214" s="338"/>
      <c r="AF214" s="338"/>
      <c r="AG214" s="338"/>
      <c r="AH214" s="338"/>
      <c r="AI214" s="338"/>
      <c r="AJ214" s="365" t="s">
        <v>173</v>
      </c>
      <c r="AK214" s="519"/>
      <c r="AL214" s="538"/>
      <c r="AM214" s="346"/>
      <c r="AN214" s="356"/>
      <c r="AO214" s="358" t="s">
        <v>177</v>
      </c>
      <c r="AP214" s="358"/>
      <c r="AQ214" s="359" t="s">
        <v>180</v>
      </c>
      <c r="AR214" s="277" t="s">
        <v>476</v>
      </c>
      <c r="AS214" s="277" t="s">
        <v>476</v>
      </c>
      <c r="AT214" s="275"/>
      <c r="AU214" s="275"/>
      <c r="AV214" s="277" t="s">
        <v>476</v>
      </c>
    </row>
    <row r="215" spans="1:48" x14ac:dyDescent="0.2">
      <c r="A215" s="335"/>
      <c r="B215" s="339"/>
      <c r="C215" s="340"/>
      <c r="D215" s="341"/>
      <c r="E215" s="342"/>
      <c r="F215" s="343"/>
      <c r="G215" s="344"/>
      <c r="H215" s="340"/>
      <c r="I215" s="348"/>
      <c r="J215" s="277" t="s">
        <v>476</v>
      </c>
      <c r="K215" s="277" t="s">
        <v>476</v>
      </c>
      <c r="L215" s="347"/>
      <c r="M215" s="349"/>
      <c r="N215" s="349"/>
      <c r="O215" s="349"/>
      <c r="P215" s="552"/>
      <c r="Q215" s="552"/>
      <c r="R215" s="552"/>
      <c r="S215" s="552"/>
      <c r="T215" s="552"/>
      <c r="U215" s="552"/>
      <c r="V215" s="552"/>
      <c r="W215" s="552"/>
      <c r="X215" s="552"/>
      <c r="Y215" s="552"/>
      <c r="Z215" s="552"/>
      <c r="AA215" s="349"/>
      <c r="AB215" s="349"/>
      <c r="AC215" s="349"/>
      <c r="AD215" s="349"/>
      <c r="AE215" s="349"/>
      <c r="AF215" s="349"/>
      <c r="AG215" s="349"/>
      <c r="AH215" s="349"/>
      <c r="AI215" s="349"/>
      <c r="AJ215" s="345"/>
      <c r="AK215" s="513"/>
      <c r="AL215" s="538"/>
      <c r="AM215" s="346"/>
      <c r="AN215" s="347"/>
      <c r="AO215" s="363"/>
      <c r="AP215" s="363"/>
      <c r="AQ215" s="364"/>
      <c r="AR215" s="277" t="s">
        <v>476</v>
      </c>
      <c r="AS215" s="277" t="s">
        <v>476</v>
      </c>
      <c r="AT215" s="275"/>
      <c r="AU215" s="275"/>
      <c r="AV215" s="277" t="s">
        <v>476</v>
      </c>
    </row>
    <row r="216" spans="1:48" ht="63.75" x14ac:dyDescent="0.2">
      <c r="A216" s="335"/>
      <c r="B216" s="350" t="s">
        <v>164</v>
      </c>
      <c r="C216" s="351" t="s">
        <v>110</v>
      </c>
      <c r="D216" s="352" t="s">
        <v>158</v>
      </c>
      <c r="E216" s="353" t="s">
        <v>168</v>
      </c>
      <c r="F216" s="354" t="s">
        <v>161</v>
      </c>
      <c r="G216" s="355" t="s">
        <v>160</v>
      </c>
      <c r="H216" s="351" t="s">
        <v>159</v>
      </c>
      <c r="I216" s="357" t="s">
        <v>114</v>
      </c>
      <c r="J216" s="277" t="s">
        <v>476</v>
      </c>
      <c r="K216" s="277" t="s">
        <v>476</v>
      </c>
      <c r="L216" s="356" t="s">
        <v>131</v>
      </c>
      <c r="M216" s="338"/>
      <c r="N216" s="338"/>
      <c r="O216" s="338"/>
      <c r="P216" s="550"/>
      <c r="Q216" s="550"/>
      <c r="R216" s="550"/>
      <c r="S216" s="550"/>
      <c r="T216" s="550"/>
      <c r="U216" s="550"/>
      <c r="V216" s="550"/>
      <c r="W216" s="550"/>
      <c r="X216" s="550"/>
      <c r="Y216" s="550"/>
      <c r="Z216" s="550"/>
      <c r="AA216" s="338"/>
      <c r="AB216" s="338"/>
      <c r="AC216" s="338"/>
      <c r="AD216" s="338"/>
      <c r="AE216" s="338"/>
      <c r="AF216" s="338"/>
      <c r="AG216" s="338"/>
      <c r="AH216" s="338"/>
      <c r="AI216" s="338"/>
      <c r="AJ216" s="365" t="s">
        <v>173</v>
      </c>
      <c r="AK216" s="519"/>
      <c r="AL216" s="538"/>
      <c r="AM216" s="346"/>
      <c r="AN216" s="356"/>
      <c r="AO216" s="358" t="s">
        <v>178</v>
      </c>
      <c r="AP216" s="358"/>
      <c r="AQ216" s="359" t="s">
        <v>181</v>
      </c>
      <c r="AR216" s="277" t="s">
        <v>476</v>
      </c>
      <c r="AS216" s="277" t="s">
        <v>476</v>
      </c>
      <c r="AT216" s="275"/>
      <c r="AU216" s="275"/>
      <c r="AV216" s="277" t="s">
        <v>476</v>
      </c>
    </row>
    <row r="217" spans="1:48" x14ac:dyDescent="0.2">
      <c r="A217" s="333"/>
      <c r="B217" s="368"/>
      <c r="C217" s="369"/>
      <c r="D217" s="370"/>
      <c r="E217" s="360"/>
      <c r="F217" s="343"/>
      <c r="G217" s="371"/>
      <c r="H217" s="369"/>
      <c r="I217" s="348"/>
      <c r="J217" s="277" t="s">
        <v>476</v>
      </c>
      <c r="K217" s="277" t="s">
        <v>476</v>
      </c>
      <c r="L217" s="372"/>
      <c r="M217" s="275"/>
      <c r="N217" s="275"/>
      <c r="O217" s="275"/>
      <c r="P217" s="553"/>
      <c r="Q217" s="553"/>
      <c r="R217" s="553"/>
      <c r="S217" s="553"/>
      <c r="T217" s="553"/>
      <c r="U217" s="553"/>
      <c r="V217" s="553"/>
      <c r="W217" s="553"/>
      <c r="X217" s="553"/>
      <c r="Y217" s="553"/>
      <c r="Z217" s="553"/>
      <c r="AA217" s="275"/>
      <c r="AB217" s="275"/>
      <c r="AC217" s="275"/>
      <c r="AD217" s="275"/>
      <c r="AE217" s="275"/>
      <c r="AF217" s="275"/>
      <c r="AG217" s="275"/>
      <c r="AH217" s="275"/>
      <c r="AI217" s="275"/>
      <c r="AJ217" s="361"/>
      <c r="AK217" s="499"/>
      <c r="AL217" s="538"/>
      <c r="AM217" s="346"/>
      <c r="AN217" s="372"/>
      <c r="AO217" s="373"/>
      <c r="AP217" s="373"/>
      <c r="AQ217" s="374"/>
      <c r="AR217" s="277" t="s">
        <v>476</v>
      </c>
      <c r="AS217" s="277" t="s">
        <v>476</v>
      </c>
      <c r="AT217" s="275"/>
      <c r="AU217" s="275"/>
      <c r="AV217" s="277" t="s">
        <v>476</v>
      </c>
    </row>
    <row r="218" spans="1:48" ht="63.75" x14ac:dyDescent="0.2">
      <c r="A218" s="335"/>
      <c r="B218" s="350" t="s">
        <v>163</v>
      </c>
      <c r="C218" s="351" t="s">
        <v>37</v>
      </c>
      <c r="D218" s="352" t="s">
        <v>158</v>
      </c>
      <c r="E218" s="353" t="s">
        <v>168</v>
      </c>
      <c r="F218" s="354" t="s">
        <v>161</v>
      </c>
      <c r="G218" s="355" t="s">
        <v>162</v>
      </c>
      <c r="H218" s="351" t="s">
        <v>159</v>
      </c>
      <c r="I218" s="357" t="s">
        <v>137</v>
      </c>
      <c r="J218" s="277" t="s">
        <v>476</v>
      </c>
      <c r="K218" s="277" t="s">
        <v>476</v>
      </c>
      <c r="L218" s="356" t="s">
        <v>171</v>
      </c>
      <c r="M218" s="338"/>
      <c r="N218" s="338"/>
      <c r="O218" s="338"/>
      <c r="P218" s="550"/>
      <c r="Q218" s="550"/>
      <c r="R218" s="550"/>
      <c r="S218" s="550"/>
      <c r="T218" s="550"/>
      <c r="U218" s="550"/>
      <c r="V218" s="550"/>
      <c r="W218" s="550"/>
      <c r="X218" s="550"/>
      <c r="Y218" s="550"/>
      <c r="Z218" s="550"/>
      <c r="AA218" s="338"/>
      <c r="AB218" s="338"/>
      <c r="AC218" s="338"/>
      <c r="AD218" s="338"/>
      <c r="AE218" s="338"/>
      <c r="AF218" s="338"/>
      <c r="AG218" s="338"/>
      <c r="AH218" s="338"/>
      <c r="AI218" s="338"/>
      <c r="AJ218" s="365" t="s">
        <v>173</v>
      </c>
      <c r="AK218" s="519"/>
      <c r="AL218" s="538"/>
      <c r="AM218" s="346"/>
      <c r="AN218" s="356"/>
      <c r="AO218" s="358" t="s">
        <v>178</v>
      </c>
      <c r="AP218" s="358"/>
      <c r="AQ218" s="359" t="s">
        <v>180</v>
      </c>
      <c r="AR218" s="277" t="s">
        <v>476</v>
      </c>
      <c r="AS218" s="277" t="s">
        <v>476</v>
      </c>
      <c r="AT218" s="275"/>
      <c r="AU218" s="275"/>
      <c r="AV218" s="277" t="s">
        <v>476</v>
      </c>
    </row>
    <row r="219" spans="1:48" x14ac:dyDescent="0.2">
      <c r="A219" s="333"/>
      <c r="B219" s="368"/>
      <c r="C219" s="369"/>
      <c r="D219" s="370"/>
      <c r="E219" s="360"/>
      <c r="F219" s="343"/>
      <c r="G219" s="371"/>
      <c r="H219" s="369"/>
      <c r="I219" s="348"/>
      <c r="J219" s="277" t="s">
        <v>476</v>
      </c>
      <c r="K219" s="277" t="s">
        <v>476</v>
      </c>
      <c r="L219" s="372"/>
      <c r="M219" s="275"/>
      <c r="N219" s="275"/>
      <c r="O219" s="275"/>
      <c r="P219" s="553"/>
      <c r="Q219" s="553"/>
      <c r="R219" s="553"/>
      <c r="S219" s="553"/>
      <c r="T219" s="553"/>
      <c r="U219" s="553"/>
      <c r="V219" s="553"/>
      <c r="W219" s="553"/>
      <c r="X219" s="553"/>
      <c r="Y219" s="553"/>
      <c r="Z219" s="553"/>
      <c r="AA219" s="275"/>
      <c r="AB219" s="275"/>
      <c r="AC219" s="275"/>
      <c r="AD219" s="275"/>
      <c r="AE219" s="275"/>
      <c r="AF219" s="275"/>
      <c r="AG219" s="275"/>
      <c r="AH219" s="275"/>
      <c r="AI219" s="275"/>
      <c r="AJ219" s="361"/>
      <c r="AK219" s="499"/>
      <c r="AL219" s="538"/>
      <c r="AM219" s="346"/>
      <c r="AN219" s="372"/>
      <c r="AO219" s="373"/>
      <c r="AP219" s="373"/>
      <c r="AQ219" s="374"/>
      <c r="AR219" s="277" t="s">
        <v>476</v>
      </c>
      <c r="AS219" s="277" t="s">
        <v>476</v>
      </c>
      <c r="AT219" s="275"/>
      <c r="AU219" s="275"/>
      <c r="AV219" s="277" t="s">
        <v>476</v>
      </c>
    </row>
    <row r="220" spans="1:48" ht="63.75" x14ac:dyDescent="0.2">
      <c r="A220" s="275"/>
      <c r="B220" s="350" t="s">
        <v>164</v>
      </c>
      <c r="C220" s="351" t="s">
        <v>92</v>
      </c>
      <c r="D220" s="352" t="s">
        <v>158</v>
      </c>
      <c r="E220" s="353" t="s">
        <v>169</v>
      </c>
      <c r="F220" s="354" t="s">
        <v>161</v>
      </c>
      <c r="G220" s="371"/>
      <c r="H220" s="351" t="s">
        <v>159</v>
      </c>
      <c r="I220" s="357" t="s">
        <v>137</v>
      </c>
      <c r="J220" s="277" t="s">
        <v>476</v>
      </c>
      <c r="K220" s="277" t="s">
        <v>476</v>
      </c>
      <c r="L220" s="356" t="s">
        <v>171</v>
      </c>
      <c r="M220" s="338"/>
      <c r="N220" s="338"/>
      <c r="O220" s="338"/>
      <c r="P220" s="550"/>
      <c r="Q220" s="550"/>
      <c r="R220" s="550"/>
      <c r="S220" s="550"/>
      <c r="T220" s="550"/>
      <c r="U220" s="550"/>
      <c r="V220" s="550"/>
      <c r="W220" s="550"/>
      <c r="X220" s="550"/>
      <c r="Y220" s="550"/>
      <c r="Z220" s="550"/>
      <c r="AA220" s="338"/>
      <c r="AB220" s="338"/>
      <c r="AC220" s="338"/>
      <c r="AD220" s="338"/>
      <c r="AE220" s="338"/>
      <c r="AF220" s="338"/>
      <c r="AG220" s="338"/>
      <c r="AH220" s="338"/>
      <c r="AI220" s="338"/>
      <c r="AJ220" s="365" t="s">
        <v>174</v>
      </c>
      <c r="AK220" s="519"/>
      <c r="AL220" s="538"/>
      <c r="AM220" s="346"/>
      <c r="AN220" s="356"/>
      <c r="AO220" s="358" t="s">
        <v>177</v>
      </c>
      <c r="AP220" s="358"/>
      <c r="AQ220" s="359" t="s">
        <v>180</v>
      </c>
      <c r="AR220" s="375" t="s">
        <v>182</v>
      </c>
      <c r="AS220" s="277" t="s">
        <v>476</v>
      </c>
      <c r="AT220" s="275"/>
      <c r="AU220" s="275"/>
      <c r="AV220" s="277" t="s">
        <v>476</v>
      </c>
    </row>
    <row r="221" spans="1:48" x14ac:dyDescent="0.2">
      <c r="A221" s="335"/>
      <c r="B221" s="339"/>
      <c r="C221" s="340"/>
      <c r="D221" s="341"/>
      <c r="E221" s="342"/>
      <c r="F221" s="343"/>
      <c r="G221" s="344"/>
      <c r="H221" s="340"/>
      <c r="I221" s="348"/>
      <c r="J221" s="277" t="s">
        <v>476</v>
      </c>
      <c r="K221" s="277" t="s">
        <v>476</v>
      </c>
      <c r="L221" s="347"/>
      <c r="M221" s="349"/>
      <c r="N221" s="349"/>
      <c r="O221" s="349"/>
      <c r="P221" s="552"/>
      <c r="Q221" s="552"/>
      <c r="R221" s="552"/>
      <c r="S221" s="552"/>
      <c r="T221" s="552"/>
      <c r="U221" s="552"/>
      <c r="V221" s="552"/>
      <c r="W221" s="552"/>
      <c r="X221" s="552"/>
      <c r="Y221" s="552"/>
      <c r="Z221" s="552"/>
      <c r="AA221" s="349"/>
      <c r="AB221" s="349"/>
      <c r="AC221" s="349"/>
      <c r="AD221" s="349"/>
      <c r="AE221" s="349"/>
      <c r="AF221" s="349"/>
      <c r="AG221" s="349"/>
      <c r="AH221" s="349"/>
      <c r="AI221" s="349"/>
      <c r="AJ221" s="345"/>
      <c r="AK221" s="513"/>
      <c r="AL221" s="538"/>
      <c r="AM221" s="346"/>
      <c r="AN221" s="347"/>
      <c r="AO221" s="363"/>
      <c r="AP221" s="363"/>
      <c r="AQ221" s="364"/>
      <c r="AR221" s="341"/>
      <c r="AS221" s="277" t="s">
        <v>476</v>
      </c>
      <c r="AT221" s="349"/>
      <c r="AU221" s="349"/>
      <c r="AV221" s="277" t="s">
        <v>476</v>
      </c>
    </row>
    <row r="222" spans="1:48" ht="102" x14ac:dyDescent="0.2">
      <c r="A222" s="376"/>
      <c r="B222" s="377" t="s">
        <v>200</v>
      </c>
      <c r="C222" s="378" t="s">
        <v>84</v>
      </c>
      <c r="D222" s="375" t="s">
        <v>205</v>
      </c>
      <c r="E222" s="379" t="s">
        <v>169</v>
      </c>
      <c r="F222" s="354" t="s">
        <v>161</v>
      </c>
      <c r="G222" s="355" t="s">
        <v>162</v>
      </c>
      <c r="H222" s="378" t="s">
        <v>208</v>
      </c>
      <c r="I222" s="383" t="s">
        <v>114</v>
      </c>
      <c r="J222" s="277" t="s">
        <v>476</v>
      </c>
      <c r="K222" s="277" t="s">
        <v>476</v>
      </c>
      <c r="L222" s="382" t="s">
        <v>171</v>
      </c>
      <c r="M222" s="405"/>
      <c r="N222" s="405"/>
      <c r="O222" s="405"/>
      <c r="P222" s="554"/>
      <c r="Q222" s="554"/>
      <c r="R222" s="554"/>
      <c r="S222" s="554"/>
      <c r="T222" s="554"/>
      <c r="U222" s="554"/>
      <c r="V222" s="554"/>
      <c r="W222" s="554"/>
      <c r="X222" s="554"/>
      <c r="Y222" s="554"/>
      <c r="Z222" s="554"/>
      <c r="AA222" s="405"/>
      <c r="AB222" s="405"/>
      <c r="AC222" s="405"/>
      <c r="AD222" s="405"/>
      <c r="AE222" s="405"/>
      <c r="AF222" s="405"/>
      <c r="AG222" s="405"/>
      <c r="AH222" s="405"/>
      <c r="AI222" s="405"/>
      <c r="AJ222" s="380"/>
      <c r="AK222" s="518"/>
      <c r="AL222" s="539"/>
      <c r="AM222" s="381"/>
      <c r="AN222" s="382"/>
      <c r="AO222" s="384" t="s">
        <v>178</v>
      </c>
      <c r="AP222" s="384"/>
      <c r="AQ222" s="385" t="s">
        <v>212</v>
      </c>
      <c r="AR222" s="375" t="s">
        <v>182</v>
      </c>
      <c r="AS222" s="277" t="s">
        <v>476</v>
      </c>
      <c r="AT222" s="275"/>
      <c r="AU222" s="275"/>
      <c r="AV222" s="277" t="s">
        <v>476</v>
      </c>
    </row>
    <row r="223" spans="1:48" x14ac:dyDescent="0.2">
      <c r="A223" s="333"/>
      <c r="B223" s="368"/>
      <c r="C223" s="369"/>
      <c r="D223" s="370"/>
      <c r="E223" s="360"/>
      <c r="F223" s="343"/>
      <c r="G223" s="371"/>
      <c r="H223" s="369"/>
      <c r="I223" s="367"/>
      <c r="J223" s="277" t="s">
        <v>476</v>
      </c>
      <c r="K223" s="277" t="s">
        <v>476</v>
      </c>
      <c r="L223" s="372"/>
      <c r="M223" s="275"/>
      <c r="N223" s="275"/>
      <c r="O223" s="275"/>
      <c r="P223" s="553"/>
      <c r="Q223" s="553"/>
      <c r="R223" s="553"/>
      <c r="S223" s="553"/>
      <c r="T223" s="553"/>
      <c r="U223" s="553"/>
      <c r="V223" s="553"/>
      <c r="W223" s="553"/>
      <c r="X223" s="553"/>
      <c r="Y223" s="553"/>
      <c r="Z223" s="553"/>
      <c r="AA223" s="275"/>
      <c r="AB223" s="275"/>
      <c r="AC223" s="275"/>
      <c r="AD223" s="275"/>
      <c r="AE223" s="275"/>
      <c r="AF223" s="275"/>
      <c r="AG223" s="275"/>
      <c r="AH223" s="275"/>
      <c r="AI223" s="275"/>
      <c r="AJ223" s="361"/>
      <c r="AK223" s="499"/>
      <c r="AL223" s="538"/>
      <c r="AM223" s="346"/>
      <c r="AN223" s="372"/>
      <c r="AO223" s="373"/>
      <c r="AP223" s="373"/>
      <c r="AQ223" s="374"/>
      <c r="AR223" s="341"/>
      <c r="AS223" s="277" t="s">
        <v>476</v>
      </c>
      <c r="AT223" s="275"/>
      <c r="AU223" s="275"/>
      <c r="AV223" s="277" t="s">
        <v>476</v>
      </c>
    </row>
    <row r="224" spans="1:48" ht="102" x14ac:dyDescent="0.2">
      <c r="A224" s="376"/>
      <c r="B224" s="377" t="s">
        <v>201</v>
      </c>
      <c r="C224" s="378" t="s">
        <v>38</v>
      </c>
      <c r="D224" s="375" t="s">
        <v>205</v>
      </c>
      <c r="E224" s="379" t="s">
        <v>183</v>
      </c>
      <c r="F224" s="354" t="s">
        <v>161</v>
      </c>
      <c r="G224" s="395"/>
      <c r="H224" s="378" t="s">
        <v>208</v>
      </c>
      <c r="I224" s="383" t="s">
        <v>186</v>
      </c>
      <c r="J224" s="277" t="s">
        <v>476</v>
      </c>
      <c r="K224" s="277" t="s">
        <v>476</v>
      </c>
      <c r="L224" s="382" t="s">
        <v>209</v>
      </c>
      <c r="M224" s="405"/>
      <c r="N224" s="405"/>
      <c r="O224" s="405"/>
      <c r="P224" s="554"/>
      <c r="Q224" s="554"/>
      <c r="R224" s="554"/>
      <c r="S224" s="554"/>
      <c r="T224" s="554"/>
      <c r="U224" s="554"/>
      <c r="V224" s="554"/>
      <c r="W224" s="554"/>
      <c r="X224" s="554"/>
      <c r="Y224" s="554"/>
      <c r="Z224" s="554"/>
      <c r="AA224" s="405"/>
      <c r="AB224" s="405"/>
      <c r="AC224" s="405"/>
      <c r="AD224" s="405"/>
      <c r="AE224" s="405"/>
      <c r="AF224" s="405"/>
      <c r="AG224" s="405"/>
      <c r="AH224" s="405"/>
      <c r="AI224" s="405"/>
      <c r="AJ224" s="380"/>
      <c r="AK224" s="518"/>
      <c r="AL224" s="539"/>
      <c r="AM224" s="346"/>
      <c r="AN224" s="382"/>
      <c r="AO224" s="384" t="s">
        <v>185</v>
      </c>
      <c r="AP224" s="384"/>
      <c r="AQ224" s="385" t="s">
        <v>184</v>
      </c>
      <c r="AR224" s="375" t="s">
        <v>187</v>
      </c>
      <c r="AS224" s="396" t="s">
        <v>188</v>
      </c>
      <c r="AT224" s="275"/>
      <c r="AU224" s="275"/>
      <c r="AV224" s="277" t="s">
        <v>476</v>
      </c>
    </row>
    <row r="225" spans="1:48" x14ac:dyDescent="0.2">
      <c r="A225" s="333"/>
      <c r="B225" s="398"/>
      <c r="C225" s="399"/>
      <c r="D225" s="400"/>
      <c r="E225" s="379"/>
      <c r="F225" s="343"/>
      <c r="G225" s="371"/>
      <c r="H225" s="399"/>
      <c r="I225" s="403"/>
      <c r="J225" s="277" t="s">
        <v>476</v>
      </c>
      <c r="K225" s="277" t="s">
        <v>476</v>
      </c>
      <c r="L225" s="402"/>
      <c r="M225" s="376"/>
      <c r="N225" s="376"/>
      <c r="O225" s="376"/>
      <c r="P225" s="555"/>
      <c r="Q225" s="555"/>
      <c r="R225" s="555"/>
      <c r="S225" s="555"/>
      <c r="T225" s="555"/>
      <c r="U225" s="555"/>
      <c r="V225" s="555"/>
      <c r="W225" s="555"/>
      <c r="X225" s="555"/>
      <c r="Y225" s="555"/>
      <c r="Z225" s="555"/>
      <c r="AA225" s="376"/>
      <c r="AB225" s="376"/>
      <c r="AC225" s="376"/>
      <c r="AD225" s="376"/>
      <c r="AE225" s="376"/>
      <c r="AF225" s="376"/>
      <c r="AG225" s="376"/>
      <c r="AH225" s="376"/>
      <c r="AI225" s="376"/>
      <c r="AJ225" s="401"/>
      <c r="AK225" s="520"/>
      <c r="AL225" s="540"/>
      <c r="AM225" s="346"/>
      <c r="AN225" s="402"/>
      <c r="AO225" s="384"/>
      <c r="AP225" s="384"/>
      <c r="AQ225" s="364"/>
      <c r="AR225" s="341"/>
      <c r="AS225" s="404"/>
      <c r="AT225" s="376"/>
      <c r="AU225" s="376"/>
      <c r="AV225" s="277" t="s">
        <v>476</v>
      </c>
    </row>
    <row r="226" spans="1:48" ht="102" x14ac:dyDescent="0.2">
      <c r="A226" s="376"/>
      <c r="B226" s="377" t="s">
        <v>163</v>
      </c>
      <c r="C226" s="378" t="s">
        <v>36</v>
      </c>
      <c r="D226" s="375" t="s">
        <v>205</v>
      </c>
      <c r="E226" s="379" t="s">
        <v>206</v>
      </c>
      <c r="F226" s="354" t="s">
        <v>161</v>
      </c>
      <c r="G226" s="395"/>
      <c r="H226" s="378" t="s">
        <v>208</v>
      </c>
      <c r="I226" s="383" t="s">
        <v>137</v>
      </c>
      <c r="J226" s="277" t="s">
        <v>476</v>
      </c>
      <c r="K226" s="277" t="s">
        <v>476</v>
      </c>
      <c r="L226" s="406" t="s">
        <v>131</v>
      </c>
      <c r="M226" s="405"/>
      <c r="N226" s="405"/>
      <c r="O226" s="405"/>
      <c r="P226" s="554"/>
      <c r="Q226" s="554"/>
      <c r="R226" s="554"/>
      <c r="S226" s="554"/>
      <c r="T226" s="554"/>
      <c r="U226" s="554"/>
      <c r="V226" s="554"/>
      <c r="W226" s="554"/>
      <c r="X226" s="554"/>
      <c r="Y226" s="554"/>
      <c r="Z226" s="554"/>
      <c r="AA226" s="405"/>
      <c r="AB226" s="405"/>
      <c r="AC226" s="405"/>
      <c r="AD226" s="405"/>
      <c r="AE226" s="405"/>
      <c r="AF226" s="405"/>
      <c r="AG226" s="405"/>
      <c r="AH226" s="405"/>
      <c r="AI226" s="405"/>
      <c r="AJ226" s="380"/>
      <c r="AK226" s="518"/>
      <c r="AL226" s="539"/>
      <c r="AM226" s="346"/>
      <c r="AN226" s="406"/>
      <c r="AO226" s="384" t="s">
        <v>178</v>
      </c>
      <c r="AP226" s="384"/>
      <c r="AQ226" s="385" t="s">
        <v>212</v>
      </c>
      <c r="AR226" s="375" t="s">
        <v>213</v>
      </c>
      <c r="AS226" s="396" t="s">
        <v>215</v>
      </c>
      <c r="AT226" s="376"/>
      <c r="AU226" s="376"/>
      <c r="AV226" s="277" t="s">
        <v>476</v>
      </c>
    </row>
    <row r="227" spans="1:48" x14ac:dyDescent="0.2">
      <c r="A227" s="333"/>
      <c r="B227" s="368"/>
      <c r="C227" s="369"/>
      <c r="D227" s="370"/>
      <c r="E227" s="360"/>
      <c r="F227" s="343"/>
      <c r="G227" s="371"/>
      <c r="H227" s="369"/>
      <c r="I227" s="367"/>
      <c r="J227" s="277" t="s">
        <v>476</v>
      </c>
      <c r="K227" s="277" t="s">
        <v>476</v>
      </c>
      <c r="L227" s="408"/>
      <c r="M227" s="275"/>
      <c r="N227" s="275"/>
      <c r="O227" s="275"/>
      <c r="P227" s="553"/>
      <c r="Q227" s="553"/>
      <c r="R227" s="553"/>
      <c r="S227" s="553"/>
      <c r="T227" s="553"/>
      <c r="U227" s="553"/>
      <c r="V227" s="553"/>
      <c r="W227" s="553"/>
      <c r="X227" s="553"/>
      <c r="Y227" s="553"/>
      <c r="Z227" s="553"/>
      <c r="AA227" s="275"/>
      <c r="AB227" s="275"/>
      <c r="AC227" s="275"/>
      <c r="AD227" s="275"/>
      <c r="AE227" s="275"/>
      <c r="AF227" s="275"/>
      <c r="AG227" s="275"/>
      <c r="AH227" s="275"/>
      <c r="AI227" s="275"/>
      <c r="AJ227" s="361"/>
      <c r="AK227" s="499"/>
      <c r="AL227" s="538"/>
      <c r="AM227" s="346"/>
      <c r="AN227" s="408"/>
      <c r="AO227" s="373"/>
      <c r="AP227" s="373"/>
      <c r="AQ227" s="374"/>
      <c r="AR227" s="370"/>
      <c r="AS227" s="409"/>
      <c r="AT227" s="275"/>
      <c r="AU227" s="275"/>
      <c r="AV227" s="277" t="s">
        <v>476</v>
      </c>
    </row>
    <row r="228" spans="1:48" ht="102" x14ac:dyDescent="0.2">
      <c r="A228" s="275"/>
      <c r="B228" s="377" t="s">
        <v>202</v>
      </c>
      <c r="C228" s="378" t="s">
        <v>203</v>
      </c>
      <c r="D228" s="375" t="s">
        <v>205</v>
      </c>
      <c r="E228" s="379" t="s">
        <v>207</v>
      </c>
      <c r="F228" s="354" t="s">
        <v>161</v>
      </c>
      <c r="G228" s="371"/>
      <c r="H228" s="378" t="s">
        <v>208</v>
      </c>
      <c r="I228" s="383" t="s">
        <v>210</v>
      </c>
      <c r="J228" s="277" t="s">
        <v>476</v>
      </c>
      <c r="K228" s="277" t="s">
        <v>476</v>
      </c>
      <c r="L228" s="406" t="s">
        <v>131</v>
      </c>
      <c r="M228" s="405"/>
      <c r="N228" s="405"/>
      <c r="O228" s="405"/>
      <c r="P228" s="554"/>
      <c r="Q228" s="554"/>
      <c r="R228" s="554"/>
      <c r="S228" s="554"/>
      <c r="T228" s="554"/>
      <c r="U228" s="554"/>
      <c r="V228" s="554"/>
      <c r="W228" s="554"/>
      <c r="X228" s="554"/>
      <c r="Y228" s="554"/>
      <c r="Z228" s="554"/>
      <c r="AA228" s="405"/>
      <c r="AB228" s="405"/>
      <c r="AC228" s="405"/>
      <c r="AD228" s="405"/>
      <c r="AE228" s="405"/>
      <c r="AF228" s="405"/>
      <c r="AG228" s="405"/>
      <c r="AH228" s="405"/>
      <c r="AI228" s="405"/>
      <c r="AJ228" s="380"/>
      <c r="AK228" s="518"/>
      <c r="AL228" s="539"/>
      <c r="AM228" s="381"/>
      <c r="AN228" s="406"/>
      <c r="AO228" s="384" t="s">
        <v>211</v>
      </c>
      <c r="AP228" s="384"/>
      <c r="AQ228" s="385" t="s">
        <v>212</v>
      </c>
      <c r="AR228" s="375" t="s">
        <v>214</v>
      </c>
      <c r="AS228" s="396" t="s">
        <v>216</v>
      </c>
      <c r="AT228" s="275"/>
      <c r="AU228" s="275"/>
      <c r="AV228" s="277" t="s">
        <v>476</v>
      </c>
    </row>
    <row r="229" spans="1:48" x14ac:dyDescent="0.2">
      <c r="A229" s="333"/>
      <c r="B229" s="368"/>
      <c r="C229" s="369"/>
      <c r="D229" s="370"/>
      <c r="E229" s="360"/>
      <c r="F229" s="343"/>
      <c r="G229" s="371"/>
      <c r="H229" s="369"/>
      <c r="I229" s="367"/>
      <c r="J229" s="277" t="s">
        <v>476</v>
      </c>
      <c r="K229" s="277" t="s">
        <v>476</v>
      </c>
      <c r="L229" s="408"/>
      <c r="M229" s="275"/>
      <c r="N229" s="275"/>
      <c r="O229" s="275"/>
      <c r="P229" s="553"/>
      <c r="Q229" s="553"/>
      <c r="R229" s="553"/>
      <c r="S229" s="553"/>
      <c r="T229" s="553"/>
      <c r="U229" s="553"/>
      <c r="V229" s="553"/>
      <c r="W229" s="553"/>
      <c r="X229" s="553"/>
      <c r="Y229" s="553"/>
      <c r="Z229" s="553"/>
      <c r="AA229" s="275"/>
      <c r="AB229" s="275"/>
      <c r="AC229" s="275"/>
      <c r="AD229" s="275"/>
      <c r="AE229" s="275"/>
      <c r="AF229" s="275"/>
      <c r="AG229" s="275"/>
      <c r="AH229" s="275"/>
      <c r="AI229" s="275"/>
      <c r="AJ229" s="361"/>
      <c r="AK229" s="499"/>
      <c r="AL229" s="538"/>
      <c r="AM229" s="346"/>
      <c r="AN229" s="408"/>
      <c r="AO229" s="373"/>
      <c r="AP229" s="373"/>
      <c r="AQ229" s="374"/>
      <c r="AR229" s="370"/>
      <c r="AS229" s="409"/>
      <c r="AT229" s="275"/>
      <c r="AU229" s="275"/>
      <c r="AV229" s="277" t="s">
        <v>476</v>
      </c>
    </row>
    <row r="230" spans="1:48" ht="102" x14ac:dyDescent="0.2">
      <c r="A230" s="275"/>
      <c r="B230" s="377" t="s">
        <v>202</v>
      </c>
      <c r="C230" s="378" t="s">
        <v>204</v>
      </c>
      <c r="D230" s="375" t="s">
        <v>205</v>
      </c>
      <c r="E230" s="379" t="s">
        <v>190</v>
      </c>
      <c r="F230" s="354" t="s">
        <v>161</v>
      </c>
      <c r="G230" s="371"/>
      <c r="H230" s="378" t="s">
        <v>193</v>
      </c>
      <c r="I230" s="383" t="s">
        <v>195</v>
      </c>
      <c r="J230" s="277" t="s">
        <v>476</v>
      </c>
      <c r="K230" s="412" t="s">
        <v>198</v>
      </c>
      <c r="L230" s="406" t="s">
        <v>191</v>
      </c>
      <c r="M230" s="405"/>
      <c r="N230" s="405"/>
      <c r="O230" s="405"/>
      <c r="P230" s="554"/>
      <c r="Q230" s="554"/>
      <c r="R230" s="554"/>
      <c r="S230" s="554"/>
      <c r="T230" s="554"/>
      <c r="U230" s="554"/>
      <c r="V230" s="554"/>
      <c r="W230" s="554"/>
      <c r="X230" s="554"/>
      <c r="Y230" s="554"/>
      <c r="Z230" s="554"/>
      <c r="AA230" s="405"/>
      <c r="AB230" s="405"/>
      <c r="AC230" s="405"/>
      <c r="AD230" s="405"/>
      <c r="AE230" s="405"/>
      <c r="AF230" s="405"/>
      <c r="AG230" s="405"/>
      <c r="AH230" s="405"/>
      <c r="AI230" s="405"/>
      <c r="AJ230" s="380" t="s">
        <v>199</v>
      </c>
      <c r="AK230" s="518"/>
      <c r="AL230" s="539"/>
      <c r="AM230" s="346"/>
      <c r="AN230" s="406"/>
      <c r="AO230" s="384" t="s">
        <v>194</v>
      </c>
      <c r="AP230" s="384"/>
      <c r="AQ230" s="385" t="s">
        <v>192</v>
      </c>
      <c r="AR230" s="375" t="s">
        <v>196</v>
      </c>
      <c r="AS230" s="396" t="s">
        <v>197</v>
      </c>
      <c r="AT230" s="405"/>
      <c r="AU230" s="405"/>
      <c r="AV230" s="277" t="s">
        <v>476</v>
      </c>
    </row>
    <row r="231" spans="1:48" x14ac:dyDescent="0.2">
      <c r="A231" s="275"/>
      <c r="B231" s="386"/>
      <c r="C231" s="387"/>
      <c r="D231" s="416"/>
      <c r="E231" s="417"/>
      <c r="F231" s="410"/>
      <c r="G231" s="390"/>
      <c r="H231" s="387"/>
      <c r="I231" s="392"/>
      <c r="J231" s="277" t="s">
        <v>476</v>
      </c>
      <c r="K231" s="414"/>
      <c r="L231" s="407"/>
      <c r="M231" s="415"/>
      <c r="N231" s="415"/>
      <c r="O231" s="415"/>
      <c r="P231" s="555"/>
      <c r="Q231" s="555"/>
      <c r="R231" s="555"/>
      <c r="S231" s="555"/>
      <c r="T231" s="555"/>
      <c r="U231" s="555"/>
      <c r="V231" s="555"/>
      <c r="W231" s="555"/>
      <c r="X231" s="555"/>
      <c r="Y231" s="555"/>
      <c r="Z231" s="555"/>
      <c r="AA231" s="415"/>
      <c r="AB231" s="415"/>
      <c r="AC231" s="415"/>
      <c r="AD231" s="415"/>
      <c r="AE231" s="415"/>
      <c r="AF231" s="415"/>
      <c r="AG231" s="415"/>
      <c r="AH231" s="415"/>
      <c r="AI231" s="415"/>
      <c r="AJ231" s="413"/>
      <c r="AK231" s="514"/>
      <c r="AL231" s="541"/>
      <c r="AM231" s="418"/>
      <c r="AN231" s="407"/>
      <c r="AO231" s="393"/>
      <c r="AP231" s="393"/>
      <c r="AQ231" s="394"/>
      <c r="AR231" s="388"/>
      <c r="AS231" s="397"/>
      <c r="AT231" s="415"/>
      <c r="AU231" s="415"/>
      <c r="AV231" s="277" t="s">
        <v>476</v>
      </c>
    </row>
    <row r="232" spans="1:48" ht="114.75" x14ac:dyDescent="0.2">
      <c r="A232" s="419"/>
      <c r="B232" s="377" t="s">
        <v>202</v>
      </c>
      <c r="C232" s="378" t="s">
        <v>256</v>
      </c>
      <c r="D232" s="375" t="s">
        <v>205</v>
      </c>
      <c r="E232" s="379" t="s">
        <v>218</v>
      </c>
      <c r="F232" s="420" t="s">
        <v>219</v>
      </c>
      <c r="G232" s="395" t="s">
        <v>228</v>
      </c>
      <c r="H232" s="378" t="s">
        <v>222</v>
      </c>
      <c r="I232" s="383" t="s">
        <v>224</v>
      </c>
      <c r="J232" s="277" t="s">
        <v>476</v>
      </c>
      <c r="K232" s="412" t="s">
        <v>227</v>
      </c>
      <c r="L232" s="406" t="s">
        <v>220</v>
      </c>
      <c r="M232" s="405"/>
      <c r="N232" s="405"/>
      <c r="O232" s="405"/>
      <c r="P232" s="554"/>
      <c r="Q232" s="554"/>
      <c r="R232" s="554"/>
      <c r="S232" s="554"/>
      <c r="T232" s="554"/>
      <c r="U232" s="554"/>
      <c r="V232" s="554"/>
      <c r="W232" s="554"/>
      <c r="X232" s="554"/>
      <c r="Y232" s="554"/>
      <c r="Z232" s="554"/>
      <c r="AA232" s="405"/>
      <c r="AB232" s="405"/>
      <c r="AC232" s="405"/>
      <c r="AD232" s="405"/>
      <c r="AE232" s="405"/>
      <c r="AF232" s="405"/>
      <c r="AG232" s="405"/>
      <c r="AH232" s="405"/>
      <c r="AI232" s="405"/>
      <c r="AJ232" s="380" t="s">
        <v>229</v>
      </c>
      <c r="AK232" s="518"/>
      <c r="AL232" s="539"/>
      <c r="AM232" s="346"/>
      <c r="AN232" s="406"/>
      <c r="AO232" s="384" t="s">
        <v>223</v>
      </c>
      <c r="AP232" s="384"/>
      <c r="AQ232" s="385" t="s">
        <v>221</v>
      </c>
      <c r="AR232" s="375" t="s">
        <v>225</v>
      </c>
      <c r="AS232" s="396" t="s">
        <v>226</v>
      </c>
      <c r="AT232" s="275"/>
      <c r="AU232" s="275"/>
      <c r="AV232" s="277" t="s">
        <v>476</v>
      </c>
    </row>
    <row r="233" spans="1:48" x14ac:dyDescent="0.2">
      <c r="A233" s="405"/>
      <c r="B233" s="386"/>
      <c r="C233" s="387"/>
      <c r="D233" s="421"/>
      <c r="E233" s="389"/>
      <c r="F233" s="343"/>
      <c r="G233" s="390"/>
      <c r="H233" s="369"/>
      <c r="I233" s="392"/>
      <c r="J233" s="277" t="s">
        <v>476</v>
      </c>
      <c r="K233" s="414"/>
      <c r="L233" s="408"/>
      <c r="M233" s="275"/>
      <c r="N233" s="275"/>
      <c r="O233" s="275"/>
      <c r="P233" s="553"/>
      <c r="Q233" s="553"/>
      <c r="R233" s="553"/>
      <c r="S233" s="553"/>
      <c r="T233" s="553"/>
      <c r="U233" s="553"/>
      <c r="V233" s="553"/>
      <c r="W233" s="553"/>
      <c r="X233" s="553"/>
      <c r="Y233" s="553"/>
      <c r="Z233" s="553"/>
      <c r="AA233" s="275"/>
      <c r="AB233" s="275"/>
      <c r="AC233" s="275"/>
      <c r="AD233" s="275"/>
      <c r="AE233" s="275"/>
      <c r="AF233" s="275"/>
      <c r="AG233" s="275"/>
      <c r="AH233" s="275"/>
      <c r="AI233" s="275"/>
      <c r="AJ233" s="413"/>
      <c r="AK233" s="514"/>
      <c r="AL233" s="541"/>
      <c r="AM233" s="418"/>
      <c r="AN233" s="408"/>
      <c r="AO233" s="393"/>
      <c r="AP233" s="393"/>
      <c r="AQ233" s="394"/>
      <c r="AR233" s="388"/>
      <c r="AS233" s="397"/>
      <c r="AT233" s="415"/>
      <c r="AU233" s="415"/>
      <c r="AV233" s="277" t="s">
        <v>476</v>
      </c>
    </row>
    <row r="234" spans="1:48" ht="102" x14ac:dyDescent="0.2">
      <c r="A234" s="422"/>
      <c r="B234" s="377" t="s">
        <v>202</v>
      </c>
      <c r="C234" s="423" t="s">
        <v>204</v>
      </c>
      <c r="D234" s="375" t="s">
        <v>205</v>
      </c>
      <c r="E234" s="379" t="s">
        <v>168</v>
      </c>
      <c r="F234" s="420" t="s">
        <v>496</v>
      </c>
      <c r="G234" s="395" t="s">
        <v>497</v>
      </c>
      <c r="H234" s="378" t="s">
        <v>498</v>
      </c>
      <c r="I234" s="383" t="s">
        <v>137</v>
      </c>
      <c r="J234" s="277" t="s">
        <v>476</v>
      </c>
      <c r="K234" s="412" t="s">
        <v>482</v>
      </c>
      <c r="L234" s="406" t="s">
        <v>171</v>
      </c>
      <c r="M234" s="405"/>
      <c r="N234" s="405"/>
      <c r="O234" s="405"/>
      <c r="P234" s="554"/>
      <c r="Q234" s="554"/>
      <c r="R234" s="554"/>
      <c r="S234" s="554"/>
      <c r="T234" s="554"/>
      <c r="U234" s="554"/>
      <c r="V234" s="554"/>
      <c r="W234" s="554"/>
      <c r="X234" s="554"/>
      <c r="Y234" s="554"/>
      <c r="Z234" s="554"/>
      <c r="AA234" s="405"/>
      <c r="AB234" s="405"/>
      <c r="AC234" s="405"/>
      <c r="AD234" s="405"/>
      <c r="AE234" s="405"/>
      <c r="AF234" s="405"/>
      <c r="AG234" s="405"/>
      <c r="AH234" s="405"/>
      <c r="AI234" s="405"/>
      <c r="AJ234" s="380" t="s">
        <v>173</v>
      </c>
      <c r="AK234" s="518"/>
      <c r="AL234" s="539"/>
      <c r="AM234" s="346"/>
      <c r="AN234" s="406"/>
      <c r="AO234" s="384" t="s">
        <v>178</v>
      </c>
      <c r="AP234" s="384"/>
      <c r="AQ234" s="385" t="s">
        <v>480</v>
      </c>
      <c r="AR234" s="375" t="s">
        <v>182</v>
      </c>
      <c r="AS234" s="396" t="s">
        <v>481</v>
      </c>
      <c r="AT234" s="405"/>
      <c r="AU234" s="405"/>
      <c r="AV234" s="277" t="s">
        <v>476</v>
      </c>
    </row>
    <row r="235" spans="1:48" x14ac:dyDescent="0.2">
      <c r="A235" s="333"/>
      <c r="B235" s="368"/>
      <c r="C235" s="369"/>
      <c r="D235" s="370"/>
      <c r="E235" s="360"/>
      <c r="F235" s="343"/>
      <c r="G235" s="371"/>
      <c r="H235" s="369"/>
      <c r="I235" s="367"/>
      <c r="J235" s="277" t="s">
        <v>476</v>
      </c>
      <c r="K235" s="304"/>
      <c r="L235" s="408"/>
      <c r="M235" s="275"/>
      <c r="N235" s="275"/>
      <c r="O235" s="275"/>
      <c r="P235" s="553"/>
      <c r="Q235" s="553"/>
      <c r="R235" s="553"/>
      <c r="S235" s="553"/>
      <c r="T235" s="553"/>
      <c r="U235" s="553"/>
      <c r="V235" s="553"/>
      <c r="W235" s="553"/>
      <c r="X235" s="553"/>
      <c r="Y235" s="553"/>
      <c r="Z235" s="553"/>
      <c r="AA235" s="275"/>
      <c r="AB235" s="275"/>
      <c r="AC235" s="275"/>
      <c r="AD235" s="275"/>
      <c r="AE235" s="275"/>
      <c r="AF235" s="275"/>
      <c r="AG235" s="275"/>
      <c r="AH235" s="275"/>
      <c r="AI235" s="275"/>
      <c r="AJ235" s="361"/>
      <c r="AK235" s="499"/>
      <c r="AL235" s="538"/>
      <c r="AM235" s="346"/>
      <c r="AN235" s="408"/>
      <c r="AO235" s="373"/>
      <c r="AP235" s="373"/>
      <c r="AQ235" s="374"/>
      <c r="AR235" s="370"/>
      <c r="AS235" s="409"/>
      <c r="AT235" s="275"/>
      <c r="AU235" s="275"/>
      <c r="AV235" s="277" t="s">
        <v>476</v>
      </c>
    </row>
    <row r="236" spans="1:48" ht="102" x14ac:dyDescent="0.2">
      <c r="A236" s="422"/>
      <c r="B236" s="377" t="s">
        <v>492</v>
      </c>
      <c r="C236" s="378" t="s">
        <v>493</v>
      </c>
      <c r="D236" s="375" t="s">
        <v>205</v>
      </c>
      <c r="E236" s="379" t="s">
        <v>169</v>
      </c>
      <c r="F236" s="420" t="s">
        <v>494</v>
      </c>
      <c r="G236" s="395" t="s">
        <v>499</v>
      </c>
      <c r="H236" s="378" t="s">
        <v>208</v>
      </c>
      <c r="I236" s="383" t="s">
        <v>136</v>
      </c>
      <c r="J236" s="277" t="s">
        <v>476</v>
      </c>
      <c r="K236" s="412" t="s">
        <v>477</v>
      </c>
      <c r="L236" s="406" t="s">
        <v>171</v>
      </c>
      <c r="M236" s="405"/>
      <c r="N236" s="405"/>
      <c r="O236" s="405"/>
      <c r="P236" s="554"/>
      <c r="Q236" s="554"/>
      <c r="R236" s="554"/>
      <c r="S236" s="554"/>
      <c r="T236" s="554"/>
      <c r="U236" s="554"/>
      <c r="V236" s="554"/>
      <c r="W236" s="554"/>
      <c r="X236" s="554"/>
      <c r="Y236" s="554"/>
      <c r="Z236" s="554"/>
      <c r="AA236" s="405"/>
      <c r="AB236" s="405"/>
      <c r="AC236" s="405"/>
      <c r="AD236" s="405"/>
      <c r="AE236" s="405"/>
      <c r="AF236" s="405"/>
      <c r="AG236" s="405"/>
      <c r="AH236" s="405"/>
      <c r="AI236" s="405"/>
      <c r="AJ236" s="380" t="s">
        <v>173</v>
      </c>
      <c r="AK236" s="518"/>
      <c r="AL236" s="539"/>
      <c r="AM236" s="346"/>
      <c r="AN236" s="406"/>
      <c r="AO236" s="384" t="s">
        <v>177</v>
      </c>
      <c r="AP236" s="384"/>
      <c r="AQ236" s="385" t="s">
        <v>180</v>
      </c>
      <c r="AR236" s="375" t="s">
        <v>213</v>
      </c>
      <c r="AS236" s="396" t="s">
        <v>215</v>
      </c>
      <c r="AT236" s="405"/>
      <c r="AU236" s="405"/>
      <c r="AV236" s="277" t="s">
        <v>476</v>
      </c>
    </row>
    <row r="237" spans="1:48" x14ac:dyDescent="0.2">
      <c r="A237" s="333"/>
      <c r="B237" s="368"/>
      <c r="C237" s="369"/>
      <c r="D237" s="370"/>
      <c r="E237" s="360"/>
      <c r="F237" s="343"/>
      <c r="G237" s="371"/>
      <c r="H237" s="369"/>
      <c r="I237" s="367"/>
      <c r="J237" s="277" t="s">
        <v>476</v>
      </c>
      <c r="K237" s="304"/>
      <c r="L237" s="408"/>
      <c r="M237" s="275"/>
      <c r="N237" s="275"/>
      <c r="O237" s="275"/>
      <c r="P237" s="553"/>
      <c r="Q237" s="553"/>
      <c r="R237" s="553"/>
      <c r="S237" s="553"/>
      <c r="T237" s="553"/>
      <c r="U237" s="553"/>
      <c r="V237" s="553"/>
      <c r="W237" s="553"/>
      <c r="X237" s="553"/>
      <c r="Y237" s="553"/>
      <c r="Z237" s="553"/>
      <c r="AA237" s="275"/>
      <c r="AB237" s="275"/>
      <c r="AC237" s="275"/>
      <c r="AD237" s="275"/>
      <c r="AE237" s="275"/>
      <c r="AF237" s="275"/>
      <c r="AG237" s="275"/>
      <c r="AH237" s="275"/>
      <c r="AI237" s="275"/>
      <c r="AJ237" s="361"/>
      <c r="AK237" s="499"/>
      <c r="AL237" s="538"/>
      <c r="AM237" s="346"/>
      <c r="AN237" s="408"/>
      <c r="AO237" s="373"/>
      <c r="AP237" s="373"/>
      <c r="AQ237" s="374"/>
      <c r="AR237" s="370"/>
      <c r="AS237" s="409"/>
      <c r="AT237" s="275"/>
      <c r="AU237" s="275"/>
      <c r="AV237" s="277" t="s">
        <v>476</v>
      </c>
    </row>
    <row r="238" spans="1:48" ht="102" x14ac:dyDescent="0.2">
      <c r="A238" s="422"/>
      <c r="B238" s="377" t="s">
        <v>492</v>
      </c>
      <c r="C238" s="378" t="s">
        <v>493</v>
      </c>
      <c r="D238" s="375" t="s">
        <v>205</v>
      </c>
      <c r="E238" s="379" t="s">
        <v>169</v>
      </c>
      <c r="F238" s="420" t="s">
        <v>494</v>
      </c>
      <c r="G238" s="395" t="s">
        <v>499</v>
      </c>
      <c r="H238" s="378" t="s">
        <v>208</v>
      </c>
      <c r="I238" s="383" t="s">
        <v>136</v>
      </c>
      <c r="J238" s="277" t="s">
        <v>476</v>
      </c>
      <c r="K238" s="412" t="s">
        <v>477</v>
      </c>
      <c r="L238" s="406" t="s">
        <v>171</v>
      </c>
      <c r="M238" s="405"/>
      <c r="N238" s="405"/>
      <c r="O238" s="405"/>
      <c r="P238" s="554"/>
      <c r="Q238" s="554"/>
      <c r="R238" s="554"/>
      <c r="S238" s="554"/>
      <c r="T238" s="554"/>
      <c r="U238" s="554"/>
      <c r="V238" s="554"/>
      <c r="W238" s="554"/>
      <c r="X238" s="554"/>
      <c r="Y238" s="554"/>
      <c r="Z238" s="554"/>
      <c r="AA238" s="405"/>
      <c r="AB238" s="405"/>
      <c r="AC238" s="405"/>
      <c r="AD238" s="405"/>
      <c r="AE238" s="405"/>
      <c r="AF238" s="405"/>
      <c r="AG238" s="405"/>
      <c r="AH238" s="405"/>
      <c r="AI238" s="405"/>
      <c r="AJ238" s="380" t="s">
        <v>173</v>
      </c>
      <c r="AK238" s="518"/>
      <c r="AL238" s="539"/>
      <c r="AM238" s="346"/>
      <c r="AN238" s="406"/>
      <c r="AO238" s="384" t="s">
        <v>177</v>
      </c>
      <c r="AP238" s="384"/>
      <c r="AQ238" s="385" t="s">
        <v>180</v>
      </c>
      <c r="AR238" s="375" t="s">
        <v>213</v>
      </c>
      <c r="AS238" s="396" t="s">
        <v>215</v>
      </c>
      <c r="AT238" s="405"/>
      <c r="AU238" s="405"/>
      <c r="AV238" s="277" t="s">
        <v>476</v>
      </c>
    </row>
    <row r="239" spans="1:48" x14ac:dyDescent="0.2">
      <c r="A239" s="333"/>
      <c r="B239" s="368"/>
      <c r="C239" s="369"/>
      <c r="D239" s="370"/>
      <c r="E239" s="360"/>
      <c r="F239" s="343"/>
      <c r="G239" s="371"/>
      <c r="H239" s="369"/>
      <c r="I239" s="367"/>
      <c r="J239" s="277" t="s">
        <v>476</v>
      </c>
      <c r="K239" s="304"/>
      <c r="L239" s="408"/>
      <c r="M239" s="275"/>
      <c r="N239" s="275"/>
      <c r="O239" s="275"/>
      <c r="P239" s="553"/>
      <c r="Q239" s="553"/>
      <c r="R239" s="553"/>
      <c r="S239" s="553"/>
      <c r="T239" s="553"/>
      <c r="U239" s="553"/>
      <c r="V239" s="553"/>
      <c r="W239" s="553"/>
      <c r="X239" s="553"/>
      <c r="Y239" s="553"/>
      <c r="Z239" s="553"/>
      <c r="AA239" s="275"/>
      <c r="AB239" s="275"/>
      <c r="AC239" s="275"/>
      <c r="AD239" s="275"/>
      <c r="AE239" s="275"/>
      <c r="AF239" s="275"/>
      <c r="AG239" s="275"/>
      <c r="AH239" s="275"/>
      <c r="AI239" s="275"/>
      <c r="AJ239" s="361"/>
      <c r="AK239" s="499"/>
      <c r="AL239" s="538"/>
      <c r="AM239" s="346"/>
      <c r="AN239" s="408"/>
      <c r="AO239" s="373"/>
      <c r="AP239" s="373"/>
      <c r="AQ239" s="374"/>
      <c r="AR239" s="370"/>
      <c r="AS239" s="409"/>
      <c r="AT239" s="275"/>
      <c r="AU239" s="275"/>
      <c r="AV239" s="277" t="s">
        <v>476</v>
      </c>
    </row>
    <row r="240" spans="1:48" x14ac:dyDescent="0.2">
      <c r="A240" s="405"/>
      <c r="B240" s="425"/>
      <c r="C240" s="426"/>
      <c r="D240" s="427"/>
      <c r="E240" s="428"/>
      <c r="F240" s="429"/>
      <c r="G240" s="430"/>
      <c r="H240" s="426"/>
      <c r="I240" s="433"/>
      <c r="J240" s="277" t="s">
        <v>476</v>
      </c>
      <c r="K240" s="304"/>
      <c r="L240" s="432"/>
      <c r="M240" s="419"/>
      <c r="N240" s="419"/>
      <c r="O240" s="419"/>
      <c r="P240" s="556"/>
      <c r="Q240" s="556"/>
      <c r="R240" s="556"/>
      <c r="S240" s="556"/>
      <c r="T240" s="556"/>
      <c r="U240" s="556"/>
      <c r="V240" s="556"/>
      <c r="W240" s="556"/>
      <c r="X240" s="556"/>
      <c r="Y240" s="556"/>
      <c r="Z240" s="556"/>
      <c r="AA240" s="419"/>
      <c r="AB240" s="419"/>
      <c r="AC240" s="419"/>
      <c r="AD240" s="419"/>
      <c r="AE240" s="419"/>
      <c r="AF240" s="419"/>
      <c r="AG240" s="419"/>
      <c r="AH240" s="419"/>
      <c r="AI240" s="419"/>
      <c r="AJ240" s="431"/>
      <c r="AK240" s="521"/>
      <c r="AL240" s="539"/>
      <c r="AM240" s="381"/>
      <c r="AN240" s="432"/>
      <c r="AO240" s="373"/>
      <c r="AP240" s="373"/>
      <c r="AQ240" s="374"/>
      <c r="AR240" s="370"/>
      <c r="AS240" s="409"/>
      <c r="AT240" s="419"/>
      <c r="AU240" s="419"/>
      <c r="AV240" s="277" t="s">
        <v>476</v>
      </c>
    </row>
    <row r="241" spans="1:48" ht="102" x14ac:dyDescent="0.2">
      <c r="A241" s="275"/>
      <c r="B241" s="377" t="s">
        <v>492</v>
      </c>
      <c r="C241" s="378"/>
      <c r="D241" s="375" t="s">
        <v>205</v>
      </c>
      <c r="E241" s="379" t="s">
        <v>206</v>
      </c>
      <c r="F241" s="420" t="s">
        <v>500</v>
      </c>
      <c r="G241" s="395" t="s">
        <v>501</v>
      </c>
      <c r="H241" s="378" t="s">
        <v>208</v>
      </c>
      <c r="I241" s="383" t="s">
        <v>114</v>
      </c>
      <c r="J241" s="277" t="s">
        <v>476</v>
      </c>
      <c r="K241" s="412" t="s">
        <v>485</v>
      </c>
      <c r="L241" s="406" t="s">
        <v>483</v>
      </c>
      <c r="M241" s="405"/>
      <c r="N241" s="405"/>
      <c r="O241" s="405"/>
      <c r="P241" s="554"/>
      <c r="Q241" s="554"/>
      <c r="R241" s="554"/>
      <c r="S241" s="554"/>
      <c r="T241" s="554"/>
      <c r="U241" s="554"/>
      <c r="V241" s="554"/>
      <c r="W241" s="554"/>
      <c r="X241" s="554"/>
      <c r="Y241" s="554"/>
      <c r="Z241" s="554"/>
      <c r="AA241" s="405"/>
      <c r="AB241" s="405"/>
      <c r="AC241" s="405"/>
      <c r="AD241" s="405"/>
      <c r="AE241" s="405"/>
      <c r="AF241" s="405"/>
      <c r="AG241" s="405"/>
      <c r="AH241" s="405"/>
      <c r="AI241" s="405"/>
      <c r="AJ241" s="380" t="s">
        <v>173</v>
      </c>
      <c r="AK241" s="518"/>
      <c r="AL241" s="539"/>
      <c r="AM241" s="346"/>
      <c r="AN241" s="406"/>
      <c r="AO241" s="384" t="s">
        <v>484</v>
      </c>
      <c r="AP241" s="384"/>
      <c r="AQ241" s="385" t="s">
        <v>480</v>
      </c>
      <c r="AR241" s="375" t="s">
        <v>182</v>
      </c>
      <c r="AS241" s="396" t="s">
        <v>481</v>
      </c>
      <c r="AT241" s="405"/>
      <c r="AU241" s="405"/>
      <c r="AV241" s="277" t="s">
        <v>476</v>
      </c>
    </row>
    <row r="242" spans="1:48" x14ac:dyDescent="0.2">
      <c r="A242" s="405"/>
      <c r="B242" s="377"/>
      <c r="C242" s="426"/>
      <c r="D242" s="427"/>
      <c r="E242" s="428"/>
      <c r="F242" s="429"/>
      <c r="G242" s="430"/>
      <c r="H242" s="426"/>
      <c r="I242" s="433"/>
      <c r="J242" s="277" t="s">
        <v>476</v>
      </c>
      <c r="K242" s="437"/>
      <c r="L242" s="432"/>
      <c r="M242" s="419"/>
      <c r="N242" s="419"/>
      <c r="O242" s="419"/>
      <c r="P242" s="556"/>
      <c r="Q242" s="556"/>
      <c r="R242" s="556"/>
      <c r="S242" s="556"/>
      <c r="T242" s="556"/>
      <c r="U242" s="556"/>
      <c r="V242" s="556"/>
      <c r="W242" s="556"/>
      <c r="X242" s="556"/>
      <c r="Y242" s="556"/>
      <c r="Z242" s="556"/>
      <c r="AA242" s="419"/>
      <c r="AB242" s="419"/>
      <c r="AC242" s="419"/>
      <c r="AD242" s="419"/>
      <c r="AE242" s="419"/>
      <c r="AF242" s="419"/>
      <c r="AG242" s="419"/>
      <c r="AH242" s="419"/>
      <c r="AI242" s="419"/>
      <c r="AJ242" s="431"/>
      <c r="AK242" s="521"/>
      <c r="AL242" s="539"/>
      <c r="AM242" s="381"/>
      <c r="AN242" s="432"/>
      <c r="AO242" s="434"/>
      <c r="AP242" s="434"/>
      <c r="AQ242" s="435"/>
      <c r="AR242" s="427"/>
      <c r="AS242" s="436"/>
      <c r="AT242" s="419"/>
      <c r="AU242" s="419"/>
      <c r="AV242" s="277" t="s">
        <v>476</v>
      </c>
    </row>
    <row r="243" spans="1:48" ht="102" x14ac:dyDescent="0.2">
      <c r="A243" s="422"/>
      <c r="B243" s="377" t="s">
        <v>492</v>
      </c>
      <c r="C243" s="378" t="s">
        <v>502</v>
      </c>
      <c r="D243" s="375" t="s">
        <v>205</v>
      </c>
      <c r="E243" s="379" t="s">
        <v>166</v>
      </c>
      <c r="F243" s="420" t="s">
        <v>503</v>
      </c>
      <c r="G243" s="395" t="s">
        <v>504</v>
      </c>
      <c r="H243" s="378" t="s">
        <v>505</v>
      </c>
      <c r="I243" s="383" t="s">
        <v>137</v>
      </c>
      <c r="J243" s="277" t="s">
        <v>476</v>
      </c>
      <c r="K243" s="412" t="s">
        <v>477</v>
      </c>
      <c r="L243" s="406" t="s">
        <v>171</v>
      </c>
      <c r="M243" s="405"/>
      <c r="N243" s="405"/>
      <c r="O243" s="405"/>
      <c r="P243" s="554"/>
      <c r="Q243" s="554"/>
      <c r="R243" s="554"/>
      <c r="S243" s="554"/>
      <c r="T243" s="554"/>
      <c r="U243" s="554"/>
      <c r="V243" s="554"/>
      <c r="W243" s="554"/>
      <c r="X243" s="554"/>
      <c r="Y243" s="554"/>
      <c r="Z243" s="554"/>
      <c r="AA243" s="405"/>
      <c r="AB243" s="405"/>
      <c r="AC243" s="405"/>
      <c r="AD243" s="405"/>
      <c r="AE243" s="405"/>
      <c r="AF243" s="405"/>
      <c r="AG243" s="405"/>
      <c r="AH243" s="405"/>
      <c r="AI243" s="405"/>
      <c r="AJ243" s="380" t="s">
        <v>174</v>
      </c>
      <c r="AK243" s="518"/>
      <c r="AL243" s="539"/>
      <c r="AM243" s="346"/>
      <c r="AN243" s="406"/>
      <c r="AO243" s="384" t="s">
        <v>177</v>
      </c>
      <c r="AP243" s="384"/>
      <c r="AQ243" s="385" t="s">
        <v>486</v>
      </c>
      <c r="AR243" s="375" t="s">
        <v>213</v>
      </c>
      <c r="AS243" s="396" t="s">
        <v>215</v>
      </c>
      <c r="AT243" s="405"/>
      <c r="AU243" s="405"/>
      <c r="AV243" s="277" t="s">
        <v>476</v>
      </c>
    </row>
    <row r="244" spans="1:48" x14ac:dyDescent="0.2">
      <c r="A244" s="333"/>
      <c r="B244" s="368"/>
      <c r="C244" s="369"/>
      <c r="D244" s="370"/>
      <c r="E244" s="360"/>
      <c r="F244" s="438"/>
      <c r="G244" s="344"/>
      <c r="H244" s="369"/>
      <c r="I244" s="367"/>
      <c r="J244" s="277" t="s">
        <v>476</v>
      </c>
      <c r="K244" s="304"/>
      <c r="L244" s="408"/>
      <c r="M244" s="275"/>
      <c r="N244" s="275"/>
      <c r="O244" s="275"/>
      <c r="P244" s="553"/>
      <c r="Q244" s="553"/>
      <c r="R244" s="553"/>
      <c r="S244" s="553"/>
      <c r="T244" s="553"/>
      <c r="U244" s="553"/>
      <c r="V244" s="553"/>
      <c r="W244" s="553"/>
      <c r="X244" s="553"/>
      <c r="Y244" s="553"/>
      <c r="Z244" s="553"/>
      <c r="AA244" s="275"/>
      <c r="AB244" s="275"/>
      <c r="AC244" s="275"/>
      <c r="AD244" s="275"/>
      <c r="AE244" s="275"/>
      <c r="AF244" s="275"/>
      <c r="AG244" s="275"/>
      <c r="AH244" s="275"/>
      <c r="AI244" s="275"/>
      <c r="AJ244" s="361"/>
      <c r="AK244" s="499"/>
      <c r="AL244" s="538"/>
      <c r="AM244" s="346"/>
      <c r="AN244" s="408"/>
      <c r="AO244" s="373"/>
      <c r="AP244" s="373"/>
      <c r="AQ244" s="374"/>
      <c r="AR244" s="370"/>
      <c r="AS244" s="409"/>
      <c r="AT244" s="275"/>
      <c r="AU244" s="275"/>
      <c r="AV244" s="277" t="s">
        <v>476</v>
      </c>
    </row>
    <row r="245" spans="1:48" ht="102" x14ac:dyDescent="0.2">
      <c r="A245" s="405"/>
      <c r="B245" s="377" t="s">
        <v>492</v>
      </c>
      <c r="C245" s="378" t="s">
        <v>493</v>
      </c>
      <c r="D245" s="375" t="s">
        <v>205</v>
      </c>
      <c r="E245" s="379" t="s">
        <v>168</v>
      </c>
      <c r="F245" s="420" t="s">
        <v>496</v>
      </c>
      <c r="G245" s="395" t="s">
        <v>501</v>
      </c>
      <c r="H245" s="378" t="s">
        <v>506</v>
      </c>
      <c r="I245" s="383" t="s">
        <v>138</v>
      </c>
      <c r="J245" s="277" t="s">
        <v>476</v>
      </c>
      <c r="K245" s="412" t="s">
        <v>482</v>
      </c>
      <c r="L245" s="406" t="s">
        <v>171</v>
      </c>
      <c r="M245" s="405"/>
      <c r="N245" s="405"/>
      <c r="O245" s="405"/>
      <c r="P245" s="554"/>
      <c r="Q245" s="554"/>
      <c r="R245" s="554"/>
      <c r="S245" s="554"/>
      <c r="T245" s="554"/>
      <c r="U245" s="554"/>
      <c r="V245" s="554"/>
      <c r="W245" s="554"/>
      <c r="X245" s="554"/>
      <c r="Y245" s="554"/>
      <c r="Z245" s="554"/>
      <c r="AA245" s="405"/>
      <c r="AB245" s="405"/>
      <c r="AC245" s="405"/>
      <c r="AD245" s="405"/>
      <c r="AE245" s="405"/>
      <c r="AF245" s="405"/>
      <c r="AG245" s="405"/>
      <c r="AH245" s="405"/>
      <c r="AI245" s="405"/>
      <c r="AJ245" s="380" t="s">
        <v>173</v>
      </c>
      <c r="AK245" s="518"/>
      <c r="AL245" s="539"/>
      <c r="AM245" s="346"/>
      <c r="AN245" s="406"/>
      <c r="AO245" s="384" t="s">
        <v>178</v>
      </c>
      <c r="AP245" s="384"/>
      <c r="AQ245" s="385" t="s">
        <v>487</v>
      </c>
      <c r="AR245" s="375" t="s">
        <v>182</v>
      </c>
      <c r="AS245" s="396" t="s">
        <v>481</v>
      </c>
      <c r="AT245" s="405"/>
      <c r="AU245" s="405"/>
      <c r="AV245" s="277" t="s">
        <v>476</v>
      </c>
    </row>
    <row r="246" spans="1:48" x14ac:dyDescent="0.2">
      <c r="A246" s="333"/>
      <c r="B246" s="368"/>
      <c r="C246" s="369"/>
      <c r="D246" s="370"/>
      <c r="E246" s="360"/>
      <c r="F246" s="343"/>
      <c r="G246" s="344"/>
      <c r="H246" s="369"/>
      <c r="I246" s="367"/>
      <c r="J246" s="277" t="s">
        <v>476</v>
      </c>
      <c r="K246" s="304"/>
      <c r="L246" s="408"/>
      <c r="M246" s="275"/>
      <c r="N246" s="275"/>
      <c r="O246" s="275"/>
      <c r="P246" s="553"/>
      <c r="Q246" s="553"/>
      <c r="R246" s="553"/>
      <c r="S246" s="553"/>
      <c r="T246" s="553"/>
      <c r="U246" s="553"/>
      <c r="V246" s="553"/>
      <c r="W246" s="553"/>
      <c r="X246" s="553"/>
      <c r="Y246" s="553"/>
      <c r="Z246" s="553"/>
      <c r="AA246" s="275"/>
      <c r="AB246" s="275"/>
      <c r="AC246" s="275"/>
      <c r="AD246" s="275"/>
      <c r="AE246" s="275"/>
      <c r="AF246" s="275"/>
      <c r="AG246" s="275"/>
      <c r="AH246" s="275"/>
      <c r="AI246" s="275"/>
      <c r="AJ246" s="361"/>
      <c r="AK246" s="499"/>
      <c r="AL246" s="538"/>
      <c r="AM246" s="346"/>
      <c r="AN246" s="408"/>
      <c r="AO246" s="373"/>
      <c r="AP246" s="373"/>
      <c r="AQ246" s="374"/>
      <c r="AR246" s="370"/>
      <c r="AS246" s="409"/>
      <c r="AT246" s="275"/>
      <c r="AU246" s="275"/>
      <c r="AV246" s="277" t="s">
        <v>476</v>
      </c>
    </row>
    <row r="247" spans="1:48" ht="102" x14ac:dyDescent="0.2">
      <c r="A247" s="405"/>
      <c r="B247" s="377" t="s">
        <v>492</v>
      </c>
      <c r="C247" s="378" t="s">
        <v>493</v>
      </c>
      <c r="D247" s="375" t="s">
        <v>205</v>
      </c>
      <c r="E247" s="379" t="s">
        <v>169</v>
      </c>
      <c r="F247" s="420" t="s">
        <v>500</v>
      </c>
      <c r="G247" s="395" t="s">
        <v>501</v>
      </c>
      <c r="H247" s="378" t="s">
        <v>505</v>
      </c>
      <c r="I247" s="383" t="s">
        <v>114</v>
      </c>
      <c r="J247" s="277" t="s">
        <v>476</v>
      </c>
      <c r="K247" s="412" t="s">
        <v>482</v>
      </c>
      <c r="L247" s="406" t="s">
        <v>171</v>
      </c>
      <c r="M247" s="405"/>
      <c r="N247" s="405"/>
      <c r="O247" s="405"/>
      <c r="P247" s="554"/>
      <c r="Q247" s="554"/>
      <c r="R247" s="554"/>
      <c r="S247" s="554"/>
      <c r="T247" s="554"/>
      <c r="U247" s="554"/>
      <c r="V247" s="554"/>
      <c r="W247" s="554"/>
      <c r="X247" s="554"/>
      <c r="Y247" s="554"/>
      <c r="Z247" s="554"/>
      <c r="AA247" s="405"/>
      <c r="AB247" s="405"/>
      <c r="AC247" s="405"/>
      <c r="AD247" s="405"/>
      <c r="AE247" s="405"/>
      <c r="AF247" s="405"/>
      <c r="AG247" s="405"/>
      <c r="AH247" s="405"/>
      <c r="AI247" s="405"/>
      <c r="AJ247" s="275"/>
      <c r="AK247" s="499"/>
      <c r="AL247" s="538"/>
      <c r="AM247" s="346"/>
      <c r="AN247" s="406"/>
      <c r="AO247" s="384" t="s">
        <v>178</v>
      </c>
      <c r="AP247" s="384"/>
      <c r="AQ247" s="385" t="s">
        <v>487</v>
      </c>
      <c r="AR247" s="375" t="s">
        <v>182</v>
      </c>
      <c r="AS247" s="396" t="s">
        <v>481</v>
      </c>
      <c r="AT247" s="275"/>
      <c r="AU247" s="275"/>
      <c r="AV247" s="277" t="s">
        <v>476</v>
      </c>
    </row>
    <row r="248" spans="1:48" x14ac:dyDescent="0.2">
      <c r="A248" s="333"/>
      <c r="B248" s="368"/>
      <c r="C248" s="369"/>
      <c r="D248" s="370"/>
      <c r="E248" s="360"/>
      <c r="F248" s="438"/>
      <c r="G248" s="344"/>
      <c r="H248" s="369"/>
      <c r="I248" s="367"/>
      <c r="J248" s="277" t="s">
        <v>476</v>
      </c>
      <c r="K248" s="304"/>
      <c r="L248" s="408"/>
      <c r="M248" s="275"/>
      <c r="N248" s="275"/>
      <c r="O248" s="275"/>
      <c r="P248" s="553"/>
      <c r="Q248" s="553"/>
      <c r="R248" s="553"/>
      <c r="S248" s="553"/>
      <c r="T248" s="553"/>
      <c r="U248" s="553"/>
      <c r="V248" s="553"/>
      <c r="W248" s="553"/>
      <c r="X248" s="553"/>
      <c r="Y248" s="553"/>
      <c r="Z248" s="553"/>
      <c r="AA248" s="275"/>
      <c r="AB248" s="275"/>
      <c r="AC248" s="275"/>
      <c r="AD248" s="275"/>
      <c r="AE248" s="275"/>
      <c r="AF248" s="275"/>
      <c r="AG248" s="275"/>
      <c r="AH248" s="275"/>
      <c r="AI248" s="275"/>
      <c r="AJ248" s="275"/>
      <c r="AK248" s="499"/>
      <c r="AL248" s="538"/>
      <c r="AM248" s="346"/>
      <c r="AN248" s="408"/>
      <c r="AO248" s="373"/>
      <c r="AP248" s="373"/>
      <c r="AQ248" s="374"/>
      <c r="AR248" s="370"/>
      <c r="AS248" s="409"/>
      <c r="AT248" s="275"/>
      <c r="AU248" s="275"/>
      <c r="AV248" s="277" t="s">
        <v>476</v>
      </c>
    </row>
    <row r="249" spans="1:48" ht="102" x14ac:dyDescent="0.2">
      <c r="A249" s="275"/>
      <c r="B249" s="377" t="s">
        <v>3</v>
      </c>
      <c r="C249" s="378" t="s">
        <v>493</v>
      </c>
      <c r="D249" s="375" t="s">
        <v>205</v>
      </c>
      <c r="E249" s="379" t="s">
        <v>168</v>
      </c>
      <c r="F249" s="420" t="s">
        <v>507</v>
      </c>
      <c r="G249" s="395" t="s">
        <v>508</v>
      </c>
      <c r="H249" s="378" t="s">
        <v>509</v>
      </c>
      <c r="I249" s="383" t="s">
        <v>138</v>
      </c>
      <c r="J249" s="277" t="s">
        <v>476</v>
      </c>
      <c r="K249" s="412" t="s">
        <v>477</v>
      </c>
      <c r="L249" s="408"/>
      <c r="M249" s="405"/>
      <c r="N249" s="405"/>
      <c r="O249" s="405"/>
      <c r="P249" s="554"/>
      <c r="Q249" s="554"/>
      <c r="R249" s="554"/>
      <c r="S249" s="554"/>
      <c r="T249" s="554"/>
      <c r="U249" s="554"/>
      <c r="V249" s="554"/>
      <c r="W249" s="554"/>
      <c r="X249" s="554"/>
      <c r="Y249" s="554"/>
      <c r="Z249" s="554"/>
      <c r="AA249" s="405"/>
      <c r="AB249" s="405"/>
      <c r="AC249" s="405"/>
      <c r="AD249" s="405"/>
      <c r="AE249" s="405"/>
      <c r="AF249" s="405"/>
      <c r="AG249" s="405"/>
      <c r="AH249" s="405"/>
      <c r="AI249" s="405"/>
      <c r="AJ249" s="381" t="s">
        <v>173</v>
      </c>
      <c r="AK249" s="522"/>
      <c r="AL249" s="539"/>
      <c r="AM249" s="346"/>
      <c r="AN249" s="408"/>
      <c r="AO249" s="384" t="s">
        <v>488</v>
      </c>
      <c r="AP249" s="384"/>
      <c r="AQ249" s="385" t="s">
        <v>489</v>
      </c>
      <c r="AR249" s="375" t="s">
        <v>490</v>
      </c>
      <c r="AS249" s="396" t="s">
        <v>481</v>
      </c>
      <c r="AT249" s="275"/>
      <c r="AU249" s="275"/>
      <c r="AV249" s="277" t="s">
        <v>476</v>
      </c>
    </row>
    <row r="250" spans="1:48" x14ac:dyDescent="0.2">
      <c r="A250" s="405"/>
      <c r="B250" s="425"/>
      <c r="C250" s="426"/>
      <c r="D250" s="427"/>
      <c r="E250" s="428"/>
      <c r="F250" s="429"/>
      <c r="G250" s="430"/>
      <c r="H250" s="426"/>
      <c r="I250" s="367"/>
      <c r="J250" s="277" t="s">
        <v>476</v>
      </c>
      <c r="K250" s="437"/>
      <c r="L250" s="432"/>
      <c r="M250" s="419"/>
      <c r="N250" s="419"/>
      <c r="O250" s="419"/>
      <c r="P250" s="556"/>
      <c r="Q250" s="556"/>
      <c r="R250" s="556"/>
      <c r="S250" s="556"/>
      <c r="T250" s="556"/>
      <c r="U250" s="556"/>
      <c r="V250" s="556"/>
      <c r="W250" s="556"/>
      <c r="X250" s="556"/>
      <c r="Y250" s="556"/>
      <c r="Z250" s="556"/>
      <c r="AA250" s="419"/>
      <c r="AB250" s="419"/>
      <c r="AC250" s="419"/>
      <c r="AD250" s="419"/>
      <c r="AE250" s="419"/>
      <c r="AF250" s="419"/>
      <c r="AG250" s="419"/>
      <c r="AH250" s="419"/>
      <c r="AI250" s="419"/>
      <c r="AJ250" s="381"/>
      <c r="AK250" s="522"/>
      <c r="AL250" s="539"/>
      <c r="AM250" s="381"/>
      <c r="AN250" s="432"/>
      <c r="AO250" s="434"/>
      <c r="AP250" s="434"/>
      <c r="AQ250" s="435"/>
      <c r="AR250" s="427"/>
      <c r="AS250" s="436"/>
      <c r="AT250" s="419"/>
      <c r="AU250" s="419"/>
      <c r="AV250" s="277" t="s">
        <v>476</v>
      </c>
    </row>
    <row r="251" spans="1:48" ht="114.75" x14ac:dyDescent="0.2">
      <c r="A251" s="405"/>
      <c r="B251" s="377" t="s">
        <v>307</v>
      </c>
      <c r="C251" s="378" t="s">
        <v>37</v>
      </c>
      <c r="D251" s="375" t="s">
        <v>205</v>
      </c>
      <c r="E251" s="379" t="s">
        <v>304</v>
      </c>
      <c r="F251" s="420" t="s">
        <v>305</v>
      </c>
      <c r="G251" s="395" t="s">
        <v>315</v>
      </c>
      <c r="H251" s="378" t="s">
        <v>308</v>
      </c>
      <c r="I251" s="383" t="s">
        <v>310</v>
      </c>
      <c r="J251" s="277" t="s">
        <v>476</v>
      </c>
      <c r="K251" s="412" t="s">
        <v>313</v>
      </c>
      <c r="L251" s="406" t="s">
        <v>306</v>
      </c>
      <c r="M251" s="405"/>
      <c r="N251" s="405"/>
      <c r="O251" s="405"/>
      <c r="P251" s="554"/>
      <c r="Q251" s="554"/>
      <c r="R251" s="554"/>
      <c r="S251" s="554"/>
      <c r="T251" s="554"/>
      <c r="U251" s="554"/>
      <c r="V251" s="554"/>
      <c r="W251" s="554"/>
      <c r="X251" s="554"/>
      <c r="Y251" s="554"/>
      <c r="Z251" s="554"/>
      <c r="AA251" s="405"/>
      <c r="AB251" s="405"/>
      <c r="AC251" s="405"/>
      <c r="AD251" s="405"/>
      <c r="AE251" s="405"/>
      <c r="AF251" s="405"/>
      <c r="AG251" s="405"/>
      <c r="AH251" s="405"/>
      <c r="AI251" s="405"/>
      <c r="AJ251" s="346"/>
      <c r="AK251" s="516"/>
      <c r="AL251" s="538"/>
      <c r="AM251" s="346"/>
      <c r="AN251" s="406"/>
      <c r="AO251" s="384" t="s">
        <v>311</v>
      </c>
      <c r="AP251" s="384"/>
      <c r="AQ251" s="385" t="s">
        <v>309</v>
      </c>
      <c r="AR251" s="375" t="s">
        <v>314</v>
      </c>
      <c r="AS251" s="396" t="s">
        <v>312</v>
      </c>
      <c r="AT251" s="405"/>
      <c r="AU251" s="405"/>
      <c r="AV251" s="277" t="s">
        <v>476</v>
      </c>
    </row>
    <row r="252" spans="1:48" x14ac:dyDescent="0.2">
      <c r="A252" s="405"/>
      <c r="B252" s="425"/>
      <c r="C252" s="426"/>
      <c r="D252" s="427"/>
      <c r="E252" s="428"/>
      <c r="F252" s="429"/>
      <c r="G252" s="430"/>
      <c r="H252" s="426"/>
      <c r="I252" s="433"/>
      <c r="J252" s="277" t="s">
        <v>476</v>
      </c>
      <c r="K252" s="437"/>
      <c r="L252" s="432"/>
      <c r="M252" s="419"/>
      <c r="N252" s="419"/>
      <c r="O252" s="419"/>
      <c r="P252" s="556"/>
      <c r="Q252" s="556"/>
      <c r="R252" s="556"/>
      <c r="S252" s="556"/>
      <c r="T252" s="556"/>
      <c r="U252" s="556"/>
      <c r="V252" s="556"/>
      <c r="W252" s="556"/>
      <c r="X252" s="556"/>
      <c r="Y252" s="556"/>
      <c r="Z252" s="556"/>
      <c r="AA252" s="419"/>
      <c r="AB252" s="419"/>
      <c r="AC252" s="419"/>
      <c r="AD252" s="419"/>
      <c r="AE252" s="419"/>
      <c r="AF252" s="419"/>
      <c r="AG252" s="419"/>
      <c r="AH252" s="419"/>
      <c r="AI252" s="419"/>
      <c r="AJ252" s="381"/>
      <c r="AK252" s="522"/>
      <c r="AL252" s="539"/>
      <c r="AM252" s="381"/>
      <c r="AN252" s="432"/>
      <c r="AO252" s="434"/>
      <c r="AP252" s="434"/>
      <c r="AQ252" s="435"/>
      <c r="AR252" s="427"/>
      <c r="AS252" s="436"/>
      <c r="AT252" s="419"/>
      <c r="AU252" s="419"/>
      <c r="AV252" s="277" t="s">
        <v>476</v>
      </c>
    </row>
    <row r="253" spans="1:48" x14ac:dyDescent="0.2">
      <c r="A253" s="405"/>
      <c r="B253" s="425"/>
      <c r="C253" s="426"/>
      <c r="D253" s="427"/>
      <c r="E253" s="428"/>
      <c r="F253" s="429"/>
      <c r="G253" s="430"/>
      <c r="H253" s="426"/>
      <c r="I253" s="439"/>
      <c r="J253" s="277" t="s">
        <v>476</v>
      </c>
      <c r="K253" s="304"/>
      <c r="L253" s="432"/>
      <c r="M253" s="419"/>
      <c r="N253" s="419"/>
      <c r="O253" s="419"/>
      <c r="P253" s="556"/>
      <c r="Q253" s="556"/>
      <c r="R253" s="556"/>
      <c r="S253" s="556"/>
      <c r="T253" s="556"/>
      <c r="U253" s="556"/>
      <c r="V253" s="556"/>
      <c r="W253" s="556"/>
      <c r="X253" s="556"/>
      <c r="Y253" s="556"/>
      <c r="Z253" s="556"/>
      <c r="AA253" s="419"/>
      <c r="AB253" s="419"/>
      <c r="AC253" s="419"/>
      <c r="AD253" s="419"/>
      <c r="AE253" s="419"/>
      <c r="AF253" s="419"/>
      <c r="AG253" s="419"/>
      <c r="AH253" s="419"/>
      <c r="AI253" s="419"/>
      <c r="AJ253" s="381"/>
      <c r="AK253" s="522"/>
      <c r="AL253" s="539"/>
      <c r="AM253" s="381"/>
      <c r="AN253" s="432"/>
      <c r="AO253" s="384"/>
      <c r="AP253" s="384"/>
      <c r="AQ253" s="394"/>
      <c r="AR253" s="370"/>
      <c r="AS253" s="409"/>
      <c r="AT253" s="275"/>
      <c r="AU253" s="275"/>
      <c r="AV253" s="277" t="s">
        <v>476</v>
      </c>
    </row>
    <row r="254" spans="1:48" x14ac:dyDescent="0.2">
      <c r="A254" s="405"/>
      <c r="B254" s="425"/>
      <c r="C254" s="426"/>
      <c r="D254" s="427"/>
      <c r="E254" s="428"/>
      <c r="F254" s="429"/>
      <c r="G254" s="430"/>
      <c r="H254" s="426"/>
      <c r="I254" s="433"/>
      <c r="J254" s="277" t="s">
        <v>476</v>
      </c>
      <c r="K254" s="437"/>
      <c r="L254" s="432"/>
      <c r="M254" s="419"/>
      <c r="N254" s="419"/>
      <c r="O254" s="419"/>
      <c r="P254" s="556"/>
      <c r="Q254" s="556"/>
      <c r="R254" s="556"/>
      <c r="S254" s="556"/>
      <c r="T254" s="556"/>
      <c r="U254" s="556"/>
      <c r="V254" s="556"/>
      <c r="W254" s="556"/>
      <c r="X254" s="556"/>
      <c r="Y254" s="556"/>
      <c r="Z254" s="556"/>
      <c r="AA254" s="419"/>
      <c r="AB254" s="419"/>
      <c r="AC254" s="419"/>
      <c r="AD254" s="419"/>
      <c r="AE254" s="419"/>
      <c r="AF254" s="419"/>
      <c r="AG254" s="419"/>
      <c r="AH254" s="419"/>
      <c r="AI254" s="419"/>
      <c r="AJ254" s="381"/>
      <c r="AK254" s="522"/>
      <c r="AL254" s="539"/>
      <c r="AM254" s="381"/>
      <c r="AN254" s="432"/>
      <c r="AO254" s="384"/>
      <c r="AP254" s="384"/>
      <c r="AQ254" s="435"/>
      <c r="AR254" s="427"/>
      <c r="AS254" s="436"/>
      <c r="AT254" s="419"/>
      <c r="AU254" s="419"/>
      <c r="AV254" s="277" t="s">
        <v>476</v>
      </c>
    </row>
    <row r="255" spans="1:48" x14ac:dyDescent="0.2">
      <c r="A255" s="405"/>
      <c r="B255" s="425"/>
      <c r="C255" s="426"/>
      <c r="D255" s="427"/>
      <c r="E255" s="428"/>
      <c r="F255" s="429"/>
      <c r="G255" s="430"/>
      <c r="H255" s="426"/>
      <c r="I255" s="367"/>
      <c r="J255" s="277" t="s">
        <v>476</v>
      </c>
      <c r="K255" s="437"/>
      <c r="L255" s="432"/>
      <c r="M255" s="419"/>
      <c r="N255" s="419"/>
      <c r="O255" s="419"/>
      <c r="P255" s="556"/>
      <c r="Q255" s="556"/>
      <c r="R255" s="556"/>
      <c r="S255" s="556"/>
      <c r="T255" s="556"/>
      <c r="U255" s="556"/>
      <c r="V255" s="556"/>
      <c r="W255" s="556"/>
      <c r="X255" s="556"/>
      <c r="Y255" s="556"/>
      <c r="Z255" s="556"/>
      <c r="AA255" s="419"/>
      <c r="AB255" s="419"/>
      <c r="AC255" s="419"/>
      <c r="AD255" s="419"/>
      <c r="AE255" s="419"/>
      <c r="AF255" s="419"/>
      <c r="AG255" s="419"/>
      <c r="AH255" s="419"/>
      <c r="AI255" s="419"/>
      <c r="AJ255" s="381"/>
      <c r="AK255" s="522"/>
      <c r="AL255" s="539"/>
      <c r="AM255" s="381"/>
      <c r="AN255" s="432"/>
      <c r="AO255" s="384"/>
      <c r="AP255" s="384"/>
      <c r="AQ255" s="435"/>
      <c r="AR255" s="427"/>
      <c r="AS255" s="436"/>
      <c r="AT255" s="419"/>
      <c r="AU255" s="419"/>
      <c r="AV255" s="277" t="s">
        <v>476</v>
      </c>
    </row>
    <row r="256" spans="1:48" ht="165.75" x14ac:dyDescent="0.2">
      <c r="A256" s="422"/>
      <c r="B256" s="377" t="s">
        <v>307</v>
      </c>
      <c r="C256" s="378" t="s">
        <v>37</v>
      </c>
      <c r="D256" s="375" t="s">
        <v>205</v>
      </c>
      <c r="E256" s="379" t="s">
        <v>340</v>
      </c>
      <c r="F256" s="420" t="s">
        <v>337</v>
      </c>
      <c r="G256" s="371"/>
      <c r="H256" s="378" t="s">
        <v>336</v>
      </c>
      <c r="I256" s="383" t="s">
        <v>321</v>
      </c>
      <c r="J256" s="277" t="s">
        <v>476</v>
      </c>
      <c r="K256" s="412"/>
      <c r="L256" s="406" t="s">
        <v>341</v>
      </c>
      <c r="M256" s="405"/>
      <c r="N256" s="405"/>
      <c r="O256" s="405"/>
      <c r="P256" s="554"/>
      <c r="Q256" s="554"/>
      <c r="R256" s="554"/>
      <c r="S256" s="554"/>
      <c r="T256" s="554"/>
      <c r="U256" s="554"/>
      <c r="V256" s="554"/>
      <c r="W256" s="554"/>
      <c r="X256" s="554"/>
      <c r="Y256" s="554"/>
      <c r="Z256" s="554"/>
      <c r="AA256" s="405"/>
      <c r="AB256" s="405"/>
      <c r="AC256" s="405"/>
      <c r="AD256" s="405"/>
      <c r="AE256" s="405"/>
      <c r="AF256" s="405"/>
      <c r="AG256" s="405"/>
      <c r="AH256" s="405"/>
      <c r="AI256" s="405"/>
      <c r="AJ256" s="346"/>
      <c r="AK256" s="516"/>
      <c r="AL256" s="538"/>
      <c r="AM256" s="346"/>
      <c r="AN256" s="406"/>
      <c r="AO256" s="384" t="s">
        <v>342</v>
      </c>
      <c r="AP256" s="384"/>
      <c r="AQ256" s="385" t="s">
        <v>320</v>
      </c>
      <c r="AR256" s="370"/>
      <c r="AS256" s="396" t="s">
        <v>312</v>
      </c>
      <c r="AT256" s="405"/>
      <c r="AU256" s="405"/>
      <c r="AV256" s="277" t="s">
        <v>476</v>
      </c>
    </row>
    <row r="257" spans="1:48" x14ac:dyDescent="0.2">
      <c r="A257" s="333"/>
      <c r="B257" s="368"/>
      <c r="C257" s="369"/>
      <c r="D257" s="370"/>
      <c r="E257" s="360"/>
      <c r="F257" s="343"/>
      <c r="G257" s="371"/>
      <c r="H257" s="369"/>
      <c r="I257" s="367"/>
      <c r="J257" s="277" t="s">
        <v>476</v>
      </c>
      <c r="K257" s="304"/>
      <c r="L257" s="408"/>
      <c r="M257" s="275"/>
      <c r="N257" s="275"/>
      <c r="O257" s="275"/>
      <c r="P257" s="553"/>
      <c r="Q257" s="553"/>
      <c r="R257" s="553"/>
      <c r="S257" s="553"/>
      <c r="T257" s="553"/>
      <c r="U257" s="553"/>
      <c r="V257" s="553"/>
      <c r="W257" s="553"/>
      <c r="X257" s="553"/>
      <c r="Y257" s="553"/>
      <c r="Z257" s="553"/>
      <c r="AA257" s="275"/>
      <c r="AB257" s="275"/>
      <c r="AC257" s="275"/>
      <c r="AD257" s="275"/>
      <c r="AE257" s="275"/>
      <c r="AF257" s="275"/>
      <c r="AG257" s="275"/>
      <c r="AH257" s="275"/>
      <c r="AI257" s="275"/>
      <c r="AJ257" s="346"/>
      <c r="AK257" s="516"/>
      <c r="AL257" s="538"/>
      <c r="AM257" s="346"/>
      <c r="AN257" s="408"/>
      <c r="AO257" s="373"/>
      <c r="AP257" s="373"/>
      <c r="AQ257" s="374"/>
      <c r="AR257" s="370"/>
      <c r="AS257" s="409"/>
      <c r="AT257" s="275"/>
      <c r="AU257" s="275"/>
      <c r="AV257" s="277" t="s">
        <v>476</v>
      </c>
    </row>
    <row r="258" spans="1:48" ht="165.75" x14ac:dyDescent="0.2">
      <c r="A258" s="405"/>
      <c r="B258" s="377" t="s">
        <v>345</v>
      </c>
      <c r="C258" s="378" t="s">
        <v>84</v>
      </c>
      <c r="D258" s="375" t="s">
        <v>205</v>
      </c>
      <c r="E258" s="379" t="s">
        <v>340</v>
      </c>
      <c r="F258" s="420" t="s">
        <v>343</v>
      </c>
      <c r="G258" s="371"/>
      <c r="H258" s="378" t="s">
        <v>346</v>
      </c>
      <c r="I258" s="383" t="s">
        <v>347</v>
      </c>
      <c r="J258" s="277" t="s">
        <v>476</v>
      </c>
      <c r="K258" s="412"/>
      <c r="L258" s="406" t="s">
        <v>344</v>
      </c>
      <c r="M258" s="405"/>
      <c r="N258" s="405"/>
      <c r="O258" s="405"/>
      <c r="P258" s="554"/>
      <c r="Q258" s="554"/>
      <c r="R258" s="554"/>
      <c r="S258" s="554"/>
      <c r="T258" s="554"/>
      <c r="U258" s="554"/>
      <c r="V258" s="554"/>
      <c r="W258" s="554"/>
      <c r="X258" s="554"/>
      <c r="Y258" s="554"/>
      <c r="Z258" s="554"/>
      <c r="AA258" s="405"/>
      <c r="AB258" s="405"/>
      <c r="AC258" s="405"/>
      <c r="AD258" s="405"/>
      <c r="AE258" s="405"/>
      <c r="AF258" s="405"/>
      <c r="AG258" s="405"/>
      <c r="AH258" s="405"/>
      <c r="AI258" s="405"/>
      <c r="AJ258" s="346"/>
      <c r="AK258" s="516"/>
      <c r="AL258" s="538"/>
      <c r="AM258" s="346"/>
      <c r="AN258" s="406"/>
      <c r="AO258" s="384" t="s">
        <v>349</v>
      </c>
      <c r="AP258" s="384"/>
      <c r="AQ258" s="385" t="s">
        <v>350</v>
      </c>
      <c r="AR258" s="375"/>
      <c r="AS258" s="396" t="s">
        <v>348</v>
      </c>
      <c r="AT258" s="275"/>
      <c r="AU258" s="275"/>
      <c r="AV258" s="277" t="s">
        <v>476</v>
      </c>
    </row>
    <row r="259" spans="1:48" x14ac:dyDescent="0.2">
      <c r="A259" s="405"/>
      <c r="B259" s="377"/>
      <c r="C259" s="426"/>
      <c r="D259" s="427"/>
      <c r="E259" s="428"/>
      <c r="F259" s="429"/>
      <c r="G259" s="430"/>
      <c r="H259" s="426"/>
      <c r="I259" s="433"/>
      <c r="J259" s="277" t="s">
        <v>476</v>
      </c>
      <c r="K259" s="437"/>
      <c r="L259" s="432"/>
      <c r="M259" s="419"/>
      <c r="N259" s="419"/>
      <c r="O259" s="419"/>
      <c r="P259" s="556"/>
      <c r="Q259" s="556"/>
      <c r="R259" s="556"/>
      <c r="S259" s="556"/>
      <c r="T259" s="556"/>
      <c r="U259" s="556"/>
      <c r="V259" s="556"/>
      <c r="W259" s="556"/>
      <c r="X259" s="556"/>
      <c r="Y259" s="556"/>
      <c r="Z259" s="556"/>
      <c r="AA259" s="419"/>
      <c r="AB259" s="419"/>
      <c r="AC259" s="419"/>
      <c r="AD259" s="419"/>
      <c r="AE259" s="419"/>
      <c r="AF259" s="419"/>
      <c r="AG259" s="419"/>
      <c r="AH259" s="419"/>
      <c r="AI259" s="419"/>
      <c r="AJ259" s="381"/>
      <c r="AK259" s="522"/>
      <c r="AL259" s="539"/>
      <c r="AM259" s="381"/>
      <c r="AN259" s="432"/>
      <c r="AO259" s="434"/>
      <c r="AP259" s="434"/>
      <c r="AQ259" s="385"/>
      <c r="AR259" s="427"/>
      <c r="AS259" s="436"/>
      <c r="AT259" s="419"/>
      <c r="AU259" s="419"/>
      <c r="AV259" s="277" t="s">
        <v>476</v>
      </c>
    </row>
    <row r="260" spans="1:48" ht="114.75" x14ac:dyDescent="0.2">
      <c r="A260" s="275"/>
      <c r="B260" s="377" t="s">
        <v>352</v>
      </c>
      <c r="C260" s="378" t="s">
        <v>360</v>
      </c>
      <c r="D260" s="375" t="s">
        <v>205</v>
      </c>
      <c r="E260" s="379" t="s">
        <v>354</v>
      </c>
      <c r="F260" s="420" t="s">
        <v>351</v>
      </c>
      <c r="G260" s="371"/>
      <c r="H260" s="378" t="s">
        <v>346</v>
      </c>
      <c r="I260" s="383" t="s">
        <v>355</v>
      </c>
      <c r="J260" s="277" t="s">
        <v>476</v>
      </c>
      <c r="K260" s="412" t="s">
        <v>358</v>
      </c>
      <c r="L260" s="406" t="s">
        <v>344</v>
      </c>
      <c r="M260" s="405"/>
      <c r="N260" s="405"/>
      <c r="O260" s="405"/>
      <c r="P260" s="554"/>
      <c r="Q260" s="554"/>
      <c r="R260" s="554"/>
      <c r="S260" s="554"/>
      <c r="T260" s="554"/>
      <c r="U260" s="554"/>
      <c r="V260" s="554"/>
      <c r="W260" s="554"/>
      <c r="X260" s="554"/>
      <c r="Y260" s="554"/>
      <c r="Z260" s="554"/>
      <c r="AA260" s="405"/>
      <c r="AB260" s="405"/>
      <c r="AC260" s="405"/>
      <c r="AD260" s="405"/>
      <c r="AE260" s="405"/>
      <c r="AF260" s="405"/>
      <c r="AG260" s="405"/>
      <c r="AH260" s="405"/>
      <c r="AI260" s="405"/>
      <c r="AJ260" s="346"/>
      <c r="AK260" s="516"/>
      <c r="AL260" s="538"/>
      <c r="AM260" s="381"/>
      <c r="AN260" s="406"/>
      <c r="AO260" s="384" t="s">
        <v>357</v>
      </c>
      <c r="AP260" s="384"/>
      <c r="AQ260" s="385" t="s">
        <v>350</v>
      </c>
      <c r="AR260" s="375"/>
      <c r="AS260" s="396" t="s">
        <v>356</v>
      </c>
      <c r="AT260" s="405"/>
      <c r="AU260" s="405"/>
      <c r="AV260" s="277" t="s">
        <v>476</v>
      </c>
    </row>
    <row r="261" spans="1:48" x14ac:dyDescent="0.2">
      <c r="A261" s="442"/>
      <c r="B261" s="425"/>
      <c r="C261" s="426"/>
      <c r="D261" s="427"/>
      <c r="E261" s="360"/>
      <c r="F261" s="429"/>
      <c r="G261" s="430"/>
      <c r="H261" s="426"/>
      <c r="I261" s="433"/>
      <c r="J261" s="277" t="s">
        <v>476</v>
      </c>
      <c r="K261" s="437"/>
      <c r="L261" s="432"/>
      <c r="M261" s="419"/>
      <c r="N261" s="419"/>
      <c r="O261" s="419"/>
      <c r="P261" s="556"/>
      <c r="Q261" s="556"/>
      <c r="R261" s="556"/>
      <c r="S261" s="556"/>
      <c r="T261" s="556"/>
      <c r="U261" s="556"/>
      <c r="V261" s="556"/>
      <c r="W261" s="556"/>
      <c r="X261" s="556"/>
      <c r="Y261" s="556"/>
      <c r="Z261" s="556"/>
      <c r="AA261" s="419"/>
      <c r="AB261" s="419"/>
      <c r="AC261" s="419"/>
      <c r="AD261" s="419"/>
      <c r="AE261" s="419"/>
      <c r="AF261" s="419"/>
      <c r="AG261" s="419"/>
      <c r="AH261" s="419"/>
      <c r="AI261" s="419"/>
      <c r="AJ261" s="381"/>
      <c r="AK261" s="522"/>
      <c r="AL261" s="539"/>
      <c r="AM261" s="381"/>
      <c r="AN261" s="432"/>
      <c r="AO261" s="434"/>
      <c r="AP261" s="434"/>
      <c r="AQ261" s="443"/>
      <c r="AR261" s="427"/>
      <c r="AS261" s="436"/>
      <c r="AT261" s="419"/>
      <c r="AU261" s="419"/>
      <c r="AV261" s="277" t="s">
        <v>476</v>
      </c>
    </row>
    <row r="262" spans="1:48" ht="153" x14ac:dyDescent="0.2">
      <c r="A262" s="444"/>
      <c r="B262" s="445" t="s">
        <v>363</v>
      </c>
      <c r="C262" s="378" t="s">
        <v>360</v>
      </c>
      <c r="D262" s="375" t="s">
        <v>205</v>
      </c>
      <c r="E262" s="446" t="s">
        <v>361</v>
      </c>
      <c r="F262" s="447" t="s">
        <v>362</v>
      </c>
      <c r="G262" s="371"/>
      <c r="H262" s="378" t="s">
        <v>365</v>
      </c>
      <c r="I262" s="450" t="s">
        <v>366</v>
      </c>
      <c r="J262" s="277" t="s">
        <v>476</v>
      </c>
      <c r="K262" s="454" t="s">
        <v>369</v>
      </c>
      <c r="L262" s="449" t="s">
        <v>364</v>
      </c>
      <c r="M262" s="405"/>
      <c r="N262" s="405"/>
      <c r="O262" s="405"/>
      <c r="P262" s="554"/>
      <c r="Q262" s="554"/>
      <c r="R262" s="554"/>
      <c r="S262" s="554"/>
      <c r="T262" s="554"/>
      <c r="U262" s="554"/>
      <c r="V262" s="554"/>
      <c r="W262" s="554"/>
      <c r="X262" s="554"/>
      <c r="Y262" s="554"/>
      <c r="Z262" s="554"/>
      <c r="AA262" s="405"/>
      <c r="AB262" s="405"/>
      <c r="AC262" s="405"/>
      <c r="AD262" s="405"/>
      <c r="AE262" s="405"/>
      <c r="AF262" s="405"/>
      <c r="AG262" s="405"/>
      <c r="AH262" s="405"/>
      <c r="AI262" s="405"/>
      <c r="AJ262" s="346"/>
      <c r="AK262" s="516"/>
      <c r="AL262" s="538"/>
      <c r="AM262" s="448"/>
      <c r="AN262" s="449"/>
      <c r="AO262" s="451" t="s">
        <v>368</v>
      </c>
      <c r="AP262" s="451"/>
      <c r="AQ262" s="452" t="s">
        <v>370</v>
      </c>
      <c r="AR262" s="370"/>
      <c r="AS262" s="453" t="s">
        <v>367</v>
      </c>
      <c r="AT262" s="275"/>
      <c r="AU262" s="275"/>
      <c r="AV262" s="277" t="s">
        <v>476</v>
      </c>
    </row>
    <row r="263" spans="1:48" x14ac:dyDescent="0.2">
      <c r="A263" s="455"/>
      <c r="B263" s="425"/>
      <c r="C263" s="426"/>
      <c r="D263" s="427"/>
      <c r="E263" s="428"/>
      <c r="F263" s="429"/>
      <c r="G263" s="430"/>
      <c r="H263" s="426"/>
      <c r="I263" s="433"/>
      <c r="J263" s="277" t="s">
        <v>476</v>
      </c>
      <c r="K263" s="304"/>
      <c r="L263" s="432"/>
      <c r="M263" s="419"/>
      <c r="N263" s="419"/>
      <c r="O263" s="419"/>
      <c r="P263" s="556"/>
      <c r="Q263" s="556"/>
      <c r="R263" s="556"/>
      <c r="S263" s="556"/>
      <c r="T263" s="556"/>
      <c r="U263" s="556"/>
      <c r="V263" s="556"/>
      <c r="W263" s="556"/>
      <c r="X263" s="556"/>
      <c r="Y263" s="556"/>
      <c r="Z263" s="556"/>
      <c r="AA263" s="419"/>
      <c r="AB263" s="419"/>
      <c r="AC263" s="419"/>
      <c r="AD263" s="419"/>
      <c r="AE263" s="419"/>
      <c r="AF263" s="419"/>
      <c r="AG263" s="419"/>
      <c r="AH263" s="419"/>
      <c r="AI263" s="419"/>
      <c r="AJ263" s="381"/>
      <c r="AK263" s="522"/>
      <c r="AL263" s="539"/>
      <c r="AM263" s="381"/>
      <c r="AN263" s="432"/>
      <c r="AO263" s="434"/>
      <c r="AP263" s="434"/>
      <c r="AQ263" s="466"/>
      <c r="AR263" s="370"/>
      <c r="AS263" s="409"/>
      <c r="AT263" s="275"/>
      <c r="AU263" s="275"/>
      <c r="AV263" s="277" t="s">
        <v>476</v>
      </c>
    </row>
    <row r="264" spans="1:48" ht="114.75" x14ac:dyDescent="0.2">
      <c r="A264" s="275"/>
      <c r="B264" s="377" t="s">
        <v>373</v>
      </c>
      <c r="C264" s="378" t="s">
        <v>84</v>
      </c>
      <c r="D264" s="375" t="s">
        <v>205</v>
      </c>
      <c r="E264" s="379" t="s">
        <v>371</v>
      </c>
      <c r="F264" s="420" t="s">
        <v>343</v>
      </c>
      <c r="G264" s="371"/>
      <c r="H264" s="378" t="s">
        <v>374</v>
      </c>
      <c r="I264" s="383" t="s">
        <v>375</v>
      </c>
      <c r="J264" s="277" t="s">
        <v>476</v>
      </c>
      <c r="K264" s="412" t="s">
        <v>359</v>
      </c>
      <c r="L264" s="406" t="s">
        <v>372</v>
      </c>
      <c r="M264" s="405"/>
      <c r="N264" s="405"/>
      <c r="O264" s="405"/>
      <c r="P264" s="554"/>
      <c r="Q264" s="554"/>
      <c r="R264" s="554"/>
      <c r="S264" s="554"/>
      <c r="T264" s="554"/>
      <c r="U264" s="554"/>
      <c r="V264" s="554"/>
      <c r="W264" s="554"/>
      <c r="X264" s="554"/>
      <c r="Y264" s="554"/>
      <c r="Z264" s="554"/>
      <c r="AA264" s="405"/>
      <c r="AB264" s="405"/>
      <c r="AC264" s="405"/>
      <c r="AD264" s="405"/>
      <c r="AE264" s="405"/>
      <c r="AF264" s="405"/>
      <c r="AG264" s="405"/>
      <c r="AH264" s="405"/>
      <c r="AI264" s="405"/>
      <c r="AJ264" s="346"/>
      <c r="AK264" s="516"/>
      <c r="AL264" s="538"/>
      <c r="AM264" s="346"/>
      <c r="AN264" s="406"/>
      <c r="AO264" s="384" t="s">
        <v>353</v>
      </c>
      <c r="AP264" s="384"/>
      <c r="AQ264" s="385" t="s">
        <v>376</v>
      </c>
      <c r="AR264" s="467" t="s">
        <v>35</v>
      </c>
      <c r="AS264" s="396" t="s">
        <v>348</v>
      </c>
      <c r="AT264" s="275"/>
      <c r="AU264" s="275"/>
      <c r="AV264" s="277" t="s">
        <v>476</v>
      </c>
    </row>
    <row r="265" spans="1:48" x14ac:dyDescent="0.2">
      <c r="A265" s="419"/>
      <c r="B265" s="425"/>
      <c r="C265" s="426"/>
      <c r="D265" s="427"/>
      <c r="E265" s="428"/>
      <c r="F265" s="429"/>
      <c r="G265" s="430"/>
      <c r="H265" s="426"/>
      <c r="I265" s="433"/>
      <c r="J265" s="277" t="s">
        <v>476</v>
      </c>
      <c r="K265" s="304"/>
      <c r="L265" s="432"/>
      <c r="M265" s="419"/>
      <c r="N265" s="419"/>
      <c r="O265" s="419"/>
      <c r="P265" s="556"/>
      <c r="Q265" s="556"/>
      <c r="R265" s="556"/>
      <c r="S265" s="556"/>
      <c r="T265" s="556"/>
      <c r="U265" s="556"/>
      <c r="V265" s="556"/>
      <c r="W265" s="556"/>
      <c r="X265" s="556"/>
      <c r="Y265" s="556"/>
      <c r="Z265" s="556"/>
      <c r="AA265" s="419"/>
      <c r="AB265" s="419"/>
      <c r="AC265" s="419"/>
      <c r="AD265" s="419"/>
      <c r="AE265" s="419"/>
      <c r="AF265" s="419"/>
      <c r="AG265" s="419"/>
      <c r="AH265" s="419"/>
      <c r="AI265" s="419"/>
      <c r="AJ265" s="381"/>
      <c r="AK265" s="522"/>
      <c r="AL265" s="539"/>
      <c r="AM265" s="381"/>
      <c r="AN265" s="432"/>
      <c r="AO265" s="434"/>
      <c r="AP265" s="434"/>
      <c r="AQ265" s="374"/>
      <c r="AR265" s="467"/>
      <c r="AS265" s="396"/>
      <c r="AT265" s="275"/>
      <c r="AU265" s="275"/>
      <c r="AV265" s="277" t="s">
        <v>476</v>
      </c>
    </row>
    <row r="266" spans="1:48" ht="165.75" x14ac:dyDescent="0.2">
      <c r="A266" s="422"/>
      <c r="B266" s="377" t="s">
        <v>307</v>
      </c>
      <c r="C266" s="423" t="s">
        <v>84</v>
      </c>
      <c r="D266" s="375" t="s">
        <v>377</v>
      </c>
      <c r="E266" s="379" t="s">
        <v>304</v>
      </c>
      <c r="F266" s="420" t="s">
        <v>337</v>
      </c>
      <c r="G266" s="371"/>
      <c r="H266" s="378" t="s">
        <v>336</v>
      </c>
      <c r="I266" s="383" t="s">
        <v>321</v>
      </c>
      <c r="J266" s="277" t="s">
        <v>476</v>
      </c>
      <c r="K266" s="412" t="s">
        <v>313</v>
      </c>
      <c r="L266" s="406" t="s">
        <v>338</v>
      </c>
      <c r="M266" s="405"/>
      <c r="N266" s="405"/>
      <c r="O266" s="405"/>
      <c r="P266" s="554"/>
      <c r="Q266" s="554"/>
      <c r="R266" s="554"/>
      <c r="S266" s="554"/>
      <c r="T266" s="554"/>
      <c r="U266" s="554"/>
      <c r="V266" s="554"/>
      <c r="W266" s="554"/>
      <c r="X266" s="554"/>
      <c r="Y266" s="554"/>
      <c r="Z266" s="554"/>
      <c r="AA266" s="405"/>
      <c r="AB266" s="405"/>
      <c r="AC266" s="405"/>
      <c r="AD266" s="405"/>
      <c r="AE266" s="405"/>
      <c r="AF266" s="405"/>
      <c r="AG266" s="405"/>
      <c r="AH266" s="405"/>
      <c r="AI266" s="405"/>
      <c r="AJ266" s="346"/>
      <c r="AK266" s="516"/>
      <c r="AL266" s="538"/>
      <c r="AM266" s="346"/>
      <c r="AN266" s="406"/>
      <c r="AO266" s="384" t="s">
        <v>342</v>
      </c>
      <c r="AP266" s="384"/>
      <c r="AQ266" s="385" t="s">
        <v>339</v>
      </c>
      <c r="AR266" s="375"/>
      <c r="AS266" s="396" t="s">
        <v>312</v>
      </c>
      <c r="AT266" s="405"/>
      <c r="AU266" s="405"/>
      <c r="AV266" s="277" t="s">
        <v>476</v>
      </c>
    </row>
    <row r="267" spans="1:48" x14ac:dyDescent="0.2">
      <c r="A267" s="333"/>
      <c r="B267" s="368"/>
      <c r="C267" s="369"/>
      <c r="D267" s="370"/>
      <c r="E267" s="360"/>
      <c r="F267" s="343"/>
      <c r="G267" s="371"/>
      <c r="H267" s="369"/>
      <c r="I267" s="367"/>
      <c r="J267" s="277" t="s">
        <v>476</v>
      </c>
      <c r="K267" s="304"/>
      <c r="L267" s="408"/>
      <c r="M267" s="275"/>
      <c r="N267" s="275"/>
      <c r="O267" s="275"/>
      <c r="P267" s="553"/>
      <c r="Q267" s="553"/>
      <c r="R267" s="553"/>
      <c r="S267" s="553"/>
      <c r="T267" s="553"/>
      <c r="U267" s="553"/>
      <c r="V267" s="553"/>
      <c r="W267" s="553"/>
      <c r="X267" s="553"/>
      <c r="Y267" s="553"/>
      <c r="Z267" s="553"/>
      <c r="AA267" s="275"/>
      <c r="AB267" s="275"/>
      <c r="AC267" s="275"/>
      <c r="AD267" s="275"/>
      <c r="AE267" s="275"/>
      <c r="AF267" s="275"/>
      <c r="AG267" s="275"/>
      <c r="AH267" s="275"/>
      <c r="AI267" s="275"/>
      <c r="AJ267" s="346"/>
      <c r="AK267" s="516"/>
      <c r="AL267" s="538"/>
      <c r="AM267" s="346"/>
      <c r="AN267" s="408"/>
      <c r="AO267" s="373"/>
      <c r="AP267" s="373"/>
      <c r="AQ267" s="374"/>
      <c r="AR267" s="370"/>
      <c r="AS267" s="409"/>
      <c r="AT267" s="275"/>
      <c r="AU267" s="275"/>
      <c r="AV267" s="277" t="s">
        <v>476</v>
      </c>
    </row>
    <row r="268" spans="1:48" ht="165.75" x14ac:dyDescent="0.2">
      <c r="A268" s="275"/>
      <c r="B268" s="445" t="s">
        <v>383</v>
      </c>
      <c r="C268" s="378" t="s">
        <v>378</v>
      </c>
      <c r="D268" s="375" t="s">
        <v>377</v>
      </c>
      <c r="E268" s="379" t="s">
        <v>379</v>
      </c>
      <c r="F268" s="420" t="s">
        <v>381</v>
      </c>
      <c r="G268" s="395" t="s">
        <v>391</v>
      </c>
      <c r="H268" s="378" t="s">
        <v>385</v>
      </c>
      <c r="I268" s="383" t="s">
        <v>386</v>
      </c>
      <c r="J268" s="277" t="s">
        <v>476</v>
      </c>
      <c r="K268" s="412" t="s">
        <v>389</v>
      </c>
      <c r="L268" s="449" t="s">
        <v>382</v>
      </c>
      <c r="M268" s="405"/>
      <c r="N268" s="405"/>
      <c r="O268" s="405"/>
      <c r="P268" s="554"/>
      <c r="Q268" s="554"/>
      <c r="R268" s="554"/>
      <c r="S268" s="554"/>
      <c r="T268" s="554"/>
      <c r="U268" s="554"/>
      <c r="V268" s="554"/>
      <c r="W268" s="554"/>
      <c r="X268" s="554"/>
      <c r="Y268" s="554"/>
      <c r="Z268" s="554"/>
      <c r="AA268" s="405"/>
      <c r="AB268" s="405"/>
      <c r="AC268" s="405"/>
      <c r="AD268" s="405"/>
      <c r="AE268" s="405"/>
      <c r="AF268" s="405"/>
      <c r="AG268" s="405"/>
      <c r="AH268" s="405"/>
      <c r="AI268" s="405"/>
      <c r="AJ268" s="346"/>
      <c r="AK268" s="516"/>
      <c r="AL268" s="538"/>
      <c r="AM268" s="346"/>
      <c r="AN268" s="449"/>
      <c r="AO268" s="384" t="s">
        <v>388</v>
      </c>
      <c r="AP268" s="384"/>
      <c r="AQ268" s="385" t="s">
        <v>390</v>
      </c>
      <c r="AR268" s="375" t="s">
        <v>392</v>
      </c>
      <c r="AS268" s="409"/>
      <c r="AT268" s="496" t="s">
        <v>393</v>
      </c>
      <c r="AU268" s="496"/>
      <c r="AV268" s="277" t="s">
        <v>476</v>
      </c>
    </row>
    <row r="269" spans="1:48" x14ac:dyDescent="0.2">
      <c r="A269" s="419"/>
      <c r="B269" s="425"/>
      <c r="C269" s="426"/>
      <c r="D269" s="427"/>
      <c r="E269" s="428"/>
      <c r="F269" s="429"/>
      <c r="G269" s="430"/>
      <c r="H269" s="426"/>
      <c r="I269" s="433"/>
      <c r="J269" s="277" t="s">
        <v>476</v>
      </c>
      <c r="K269" s="468"/>
      <c r="L269" s="432"/>
      <c r="M269" s="419"/>
      <c r="N269" s="419"/>
      <c r="O269" s="419"/>
      <c r="P269" s="556"/>
      <c r="Q269" s="556"/>
      <c r="R269" s="556"/>
      <c r="S269" s="556"/>
      <c r="T269" s="556"/>
      <c r="U269" s="556"/>
      <c r="V269" s="556"/>
      <c r="W269" s="556"/>
      <c r="X269" s="556"/>
      <c r="Y269" s="556"/>
      <c r="Z269" s="556"/>
      <c r="AA269" s="419"/>
      <c r="AB269" s="419"/>
      <c r="AC269" s="419"/>
      <c r="AD269" s="419"/>
      <c r="AE269" s="419"/>
      <c r="AF269" s="419"/>
      <c r="AG269" s="419"/>
      <c r="AH269" s="419"/>
      <c r="AI269" s="419"/>
      <c r="AJ269" s="381"/>
      <c r="AK269" s="522"/>
      <c r="AL269" s="539"/>
      <c r="AM269" s="381"/>
      <c r="AN269" s="432"/>
      <c r="AO269" s="434"/>
      <c r="AP269" s="434"/>
      <c r="AQ269" s="435"/>
      <c r="AR269" s="427"/>
      <c r="AS269" s="436"/>
      <c r="AT269" s="498"/>
      <c r="AU269" s="498"/>
      <c r="AV269" s="277" t="s">
        <v>476</v>
      </c>
    </row>
    <row r="270" spans="1:48" ht="165.75" x14ac:dyDescent="0.2">
      <c r="A270" s="275"/>
      <c r="B270" s="377" t="s">
        <v>399</v>
      </c>
      <c r="C270" s="378" t="s">
        <v>378</v>
      </c>
      <c r="D270" s="375" t="s">
        <v>377</v>
      </c>
      <c r="E270" s="379" t="s">
        <v>379</v>
      </c>
      <c r="F270" s="420" t="s">
        <v>381</v>
      </c>
      <c r="G270" s="395" t="s">
        <v>391</v>
      </c>
      <c r="H270" s="378" t="s">
        <v>385</v>
      </c>
      <c r="I270" s="383" t="s">
        <v>386</v>
      </c>
      <c r="J270" s="492" t="s">
        <v>384</v>
      </c>
      <c r="K270" s="412" t="s">
        <v>400</v>
      </c>
      <c r="L270" s="406" t="s">
        <v>395</v>
      </c>
      <c r="M270" s="405"/>
      <c r="N270" s="405"/>
      <c r="O270" s="405"/>
      <c r="P270" s="554"/>
      <c r="Q270" s="554"/>
      <c r="R270" s="554"/>
      <c r="S270" s="554"/>
      <c r="T270" s="554"/>
      <c r="U270" s="554"/>
      <c r="V270" s="554"/>
      <c r="W270" s="554"/>
      <c r="X270" s="554"/>
      <c r="Y270" s="554"/>
      <c r="Z270" s="554"/>
      <c r="AA270" s="405"/>
      <c r="AB270" s="405"/>
      <c r="AC270" s="405"/>
      <c r="AD270" s="405"/>
      <c r="AE270" s="405"/>
      <c r="AF270" s="405"/>
      <c r="AG270" s="405"/>
      <c r="AH270" s="405"/>
      <c r="AI270" s="405"/>
      <c r="AJ270" s="346"/>
      <c r="AK270" s="516"/>
      <c r="AL270" s="538"/>
      <c r="AM270" s="346"/>
      <c r="AN270" s="406"/>
      <c r="AO270" s="384" t="s">
        <v>388</v>
      </c>
      <c r="AP270" s="384"/>
      <c r="AQ270" s="385" t="s">
        <v>401</v>
      </c>
      <c r="AR270" s="375" t="s">
        <v>402</v>
      </c>
      <c r="AS270" s="396" t="s">
        <v>387</v>
      </c>
      <c r="AT270" s="496" t="s">
        <v>403</v>
      </c>
      <c r="AU270" s="496"/>
      <c r="AV270" s="277" t="s">
        <v>476</v>
      </c>
    </row>
    <row r="271" spans="1:48" x14ac:dyDescent="0.2">
      <c r="A271" s="275"/>
      <c r="B271" s="425"/>
      <c r="C271" s="426"/>
      <c r="D271" s="427"/>
      <c r="E271" s="428"/>
      <c r="F271" s="429"/>
      <c r="G271" s="430"/>
      <c r="H271" s="426"/>
      <c r="I271" s="433"/>
      <c r="J271" s="494"/>
      <c r="K271" s="437"/>
      <c r="L271" s="432"/>
      <c r="M271" s="419"/>
      <c r="N271" s="419"/>
      <c r="O271" s="419"/>
      <c r="P271" s="556"/>
      <c r="Q271" s="556"/>
      <c r="R271" s="556"/>
      <c r="S271" s="556"/>
      <c r="T271" s="556"/>
      <c r="U271" s="556"/>
      <c r="V271" s="556"/>
      <c r="W271" s="556"/>
      <c r="X271" s="556"/>
      <c r="Y271" s="556"/>
      <c r="Z271" s="556"/>
      <c r="AA271" s="419"/>
      <c r="AB271" s="419"/>
      <c r="AC271" s="419"/>
      <c r="AD271" s="419"/>
      <c r="AE271" s="419"/>
      <c r="AF271" s="419"/>
      <c r="AG271" s="419"/>
      <c r="AH271" s="419"/>
      <c r="AI271" s="419"/>
      <c r="AJ271" s="381"/>
      <c r="AK271" s="522"/>
      <c r="AL271" s="539"/>
      <c r="AM271" s="381"/>
      <c r="AN271" s="432"/>
      <c r="AO271" s="434"/>
      <c r="AP271" s="434"/>
      <c r="AQ271" s="435"/>
      <c r="AR271" s="427"/>
      <c r="AS271" s="409"/>
      <c r="AT271" s="498"/>
      <c r="AU271" s="498"/>
      <c r="AV271" s="277" t="s">
        <v>476</v>
      </c>
    </row>
    <row r="272" spans="1:48" ht="165.75" x14ac:dyDescent="0.2">
      <c r="A272" s="275"/>
      <c r="B272" s="445" t="s">
        <v>399</v>
      </c>
      <c r="C272" s="378" t="s">
        <v>378</v>
      </c>
      <c r="D272" s="375" t="s">
        <v>377</v>
      </c>
      <c r="E272" s="379" t="s">
        <v>417</v>
      </c>
      <c r="F272" s="420" t="s">
        <v>381</v>
      </c>
      <c r="G272" s="395" t="s">
        <v>391</v>
      </c>
      <c r="H272" s="378" t="s">
        <v>385</v>
      </c>
      <c r="I272" s="383" t="s">
        <v>386</v>
      </c>
      <c r="J272" s="492" t="s">
        <v>384</v>
      </c>
      <c r="K272" s="412" t="s">
        <v>389</v>
      </c>
      <c r="L272" s="449" t="s">
        <v>395</v>
      </c>
      <c r="M272" s="405"/>
      <c r="N272" s="405"/>
      <c r="O272" s="405"/>
      <c r="P272" s="554"/>
      <c r="Q272" s="554"/>
      <c r="R272" s="554"/>
      <c r="S272" s="554"/>
      <c r="T272" s="554"/>
      <c r="U272" s="554"/>
      <c r="V272" s="554"/>
      <c r="W272" s="554"/>
      <c r="X272" s="554"/>
      <c r="Y272" s="554"/>
      <c r="Z272" s="554"/>
      <c r="AA272" s="405"/>
      <c r="AB272" s="405"/>
      <c r="AC272" s="405"/>
      <c r="AD272" s="405"/>
      <c r="AE272" s="405"/>
      <c r="AF272" s="405"/>
      <c r="AG272" s="405"/>
      <c r="AH272" s="405"/>
      <c r="AI272" s="405"/>
      <c r="AJ272" s="346"/>
      <c r="AK272" s="516"/>
      <c r="AL272" s="538"/>
      <c r="AM272" s="346"/>
      <c r="AN272" s="449"/>
      <c r="AO272" s="384" t="s">
        <v>388</v>
      </c>
      <c r="AP272" s="384"/>
      <c r="AQ272" s="385" t="s">
        <v>418</v>
      </c>
      <c r="AR272" s="375" t="s">
        <v>392</v>
      </c>
      <c r="AS272" s="396" t="s">
        <v>387</v>
      </c>
      <c r="AT272" s="496" t="s">
        <v>393</v>
      </c>
      <c r="AU272" s="496"/>
      <c r="AV272" s="277" t="s">
        <v>476</v>
      </c>
    </row>
    <row r="273" spans="1:48" x14ac:dyDescent="0.2">
      <c r="A273" s="419"/>
      <c r="B273" s="425"/>
      <c r="C273" s="426"/>
      <c r="D273" s="427"/>
      <c r="E273" s="428"/>
      <c r="F273" s="429"/>
      <c r="G273" s="430"/>
      <c r="H273" s="426"/>
      <c r="I273" s="433"/>
      <c r="J273" s="495"/>
      <c r="K273" s="304"/>
      <c r="L273" s="432"/>
      <c r="M273" s="419"/>
      <c r="N273" s="419"/>
      <c r="O273" s="419"/>
      <c r="P273" s="556"/>
      <c r="Q273" s="556"/>
      <c r="R273" s="556"/>
      <c r="S273" s="556"/>
      <c r="T273" s="556"/>
      <c r="U273" s="556"/>
      <c r="V273" s="556"/>
      <c r="W273" s="556"/>
      <c r="X273" s="556"/>
      <c r="Y273" s="556"/>
      <c r="Z273" s="556"/>
      <c r="AA273" s="419"/>
      <c r="AB273" s="419"/>
      <c r="AC273" s="419"/>
      <c r="AD273" s="419"/>
      <c r="AE273" s="419"/>
      <c r="AF273" s="419"/>
      <c r="AG273" s="419"/>
      <c r="AH273" s="419"/>
      <c r="AI273" s="419"/>
      <c r="AJ273" s="381"/>
      <c r="AK273" s="522"/>
      <c r="AL273" s="539"/>
      <c r="AM273" s="381"/>
      <c r="AN273" s="432"/>
      <c r="AO273" s="434"/>
      <c r="AP273" s="434"/>
      <c r="AQ273" s="374"/>
      <c r="AR273" s="370"/>
      <c r="AS273" s="436"/>
      <c r="AT273" s="498"/>
      <c r="AU273" s="498"/>
      <c r="AV273" s="277" t="s">
        <v>476</v>
      </c>
    </row>
    <row r="274" spans="1:48" x14ac:dyDescent="0.2">
      <c r="A274" s="469"/>
      <c r="B274" s="425"/>
      <c r="C274" s="426"/>
      <c r="D274" s="427"/>
      <c r="E274" s="428"/>
      <c r="F274" s="429"/>
      <c r="G274" s="430"/>
      <c r="H274" s="426"/>
      <c r="I274" s="433"/>
      <c r="J274" s="495"/>
      <c r="K274" s="437"/>
      <c r="L274" s="432"/>
      <c r="M274" s="419"/>
      <c r="N274" s="419"/>
      <c r="O274" s="419"/>
      <c r="P274" s="556"/>
      <c r="Q274" s="556"/>
      <c r="R274" s="556"/>
      <c r="S274" s="556"/>
      <c r="T274" s="556"/>
      <c r="U274" s="556"/>
      <c r="V274" s="556"/>
      <c r="W274" s="556"/>
      <c r="X274" s="556"/>
      <c r="Y274" s="556"/>
      <c r="Z274" s="556"/>
      <c r="AA274" s="419"/>
      <c r="AB274" s="419"/>
      <c r="AC274" s="419"/>
      <c r="AD274" s="419"/>
      <c r="AE274" s="419"/>
      <c r="AF274" s="419"/>
      <c r="AG274" s="419"/>
      <c r="AH274" s="419"/>
      <c r="AI274" s="419"/>
      <c r="AJ274" s="381"/>
      <c r="AK274" s="522"/>
      <c r="AL274" s="539"/>
      <c r="AM274" s="381"/>
      <c r="AN274" s="432"/>
      <c r="AO274" s="434"/>
      <c r="AP274" s="434"/>
      <c r="AQ274" s="435"/>
      <c r="AR274" s="427"/>
      <c r="AS274" s="436"/>
      <c r="AT274" s="498"/>
      <c r="AU274" s="498"/>
      <c r="AV274" s="277" t="s">
        <v>476</v>
      </c>
    </row>
    <row r="275" spans="1:48" ht="140.25" x14ac:dyDescent="0.2">
      <c r="A275" s="333"/>
      <c r="B275" s="445" t="s">
        <v>431</v>
      </c>
      <c r="C275" s="378" t="s">
        <v>404</v>
      </c>
      <c r="D275" s="470" t="s">
        <v>380</v>
      </c>
      <c r="E275" s="379" t="s">
        <v>379</v>
      </c>
      <c r="F275" s="420" t="s">
        <v>381</v>
      </c>
      <c r="G275" s="395" t="s">
        <v>428</v>
      </c>
      <c r="H275" s="378" t="s">
        <v>409</v>
      </c>
      <c r="I275" s="383" t="s">
        <v>410</v>
      </c>
      <c r="J275" s="492" t="s">
        <v>384</v>
      </c>
      <c r="K275" s="412" t="s">
        <v>389</v>
      </c>
      <c r="L275" s="449" t="s">
        <v>430</v>
      </c>
      <c r="M275" s="405"/>
      <c r="N275" s="405"/>
      <c r="O275" s="405"/>
      <c r="P275" s="554"/>
      <c r="Q275" s="554"/>
      <c r="R275" s="554"/>
      <c r="S275" s="554"/>
      <c r="T275" s="554"/>
      <c r="U275" s="554"/>
      <c r="V275" s="554"/>
      <c r="W275" s="554"/>
      <c r="X275" s="554"/>
      <c r="Y275" s="554"/>
      <c r="Z275" s="554"/>
      <c r="AA275" s="405"/>
      <c r="AB275" s="405"/>
      <c r="AC275" s="405"/>
      <c r="AD275" s="405"/>
      <c r="AE275" s="405"/>
      <c r="AF275" s="405"/>
      <c r="AG275" s="405"/>
      <c r="AH275" s="405"/>
      <c r="AI275" s="405"/>
      <c r="AJ275" s="346"/>
      <c r="AK275" s="516"/>
      <c r="AL275" s="538"/>
      <c r="AM275" s="346"/>
      <c r="AN275" s="449"/>
      <c r="AO275" s="384" t="s">
        <v>411</v>
      </c>
      <c r="AP275" s="384"/>
      <c r="AQ275" s="385" t="s">
        <v>413</v>
      </c>
      <c r="AR275" s="375" t="s">
        <v>392</v>
      </c>
      <c r="AS275" s="396" t="s">
        <v>412</v>
      </c>
      <c r="AT275" s="496" t="s">
        <v>416</v>
      </c>
      <c r="AU275" s="496"/>
      <c r="AV275" s="277" t="s">
        <v>476</v>
      </c>
    </row>
    <row r="276" spans="1:48" x14ac:dyDescent="0.2">
      <c r="A276" s="333"/>
      <c r="B276" s="425"/>
      <c r="C276" s="426"/>
      <c r="D276" s="427"/>
      <c r="E276" s="428"/>
      <c r="F276" s="429"/>
      <c r="G276" s="430"/>
      <c r="H276" s="426"/>
      <c r="I276" s="433"/>
      <c r="J276" s="495"/>
      <c r="K276" s="437"/>
      <c r="L276" s="432"/>
      <c r="M276" s="419"/>
      <c r="N276" s="419"/>
      <c r="O276" s="419"/>
      <c r="P276" s="556"/>
      <c r="Q276" s="556"/>
      <c r="R276" s="556"/>
      <c r="S276" s="556"/>
      <c r="T276" s="556"/>
      <c r="U276" s="556"/>
      <c r="V276" s="556"/>
      <c r="W276" s="556"/>
      <c r="X276" s="556"/>
      <c r="Y276" s="556"/>
      <c r="Z276" s="556"/>
      <c r="AA276" s="419"/>
      <c r="AB276" s="419"/>
      <c r="AC276" s="419"/>
      <c r="AD276" s="419"/>
      <c r="AE276" s="419"/>
      <c r="AF276" s="419"/>
      <c r="AG276" s="419"/>
      <c r="AH276" s="419"/>
      <c r="AI276" s="419"/>
      <c r="AJ276" s="381"/>
      <c r="AK276" s="522"/>
      <c r="AL276" s="539"/>
      <c r="AM276" s="381"/>
      <c r="AN276" s="432"/>
      <c r="AO276" s="434"/>
      <c r="AP276" s="434"/>
      <c r="AQ276" s="435"/>
      <c r="AR276" s="427"/>
      <c r="AS276" s="436"/>
      <c r="AT276" s="498"/>
      <c r="AU276" s="498"/>
      <c r="AV276" s="277" t="s">
        <v>476</v>
      </c>
    </row>
    <row r="277" spans="1:48" ht="140.25" x14ac:dyDescent="0.2">
      <c r="A277" s="275"/>
      <c r="B277" s="471" t="s">
        <v>399</v>
      </c>
      <c r="C277" s="378" t="s">
        <v>404</v>
      </c>
      <c r="D277" s="470" t="s">
        <v>420</v>
      </c>
      <c r="E277" s="379" t="s">
        <v>405</v>
      </c>
      <c r="F277" s="420" t="s">
        <v>381</v>
      </c>
      <c r="G277" s="395" t="s">
        <v>391</v>
      </c>
      <c r="H277" s="378" t="s">
        <v>385</v>
      </c>
      <c r="I277" s="383" t="s">
        <v>386</v>
      </c>
      <c r="J277" s="492" t="s">
        <v>384</v>
      </c>
      <c r="K277" s="412" t="s">
        <v>389</v>
      </c>
      <c r="L277" s="449" t="s">
        <v>430</v>
      </c>
      <c r="M277" s="405"/>
      <c r="N277" s="405"/>
      <c r="O277" s="405"/>
      <c r="P277" s="554"/>
      <c r="Q277" s="554"/>
      <c r="R277" s="554"/>
      <c r="S277" s="554"/>
      <c r="T277" s="554"/>
      <c r="U277" s="554"/>
      <c r="V277" s="554"/>
      <c r="W277" s="554"/>
      <c r="X277" s="554"/>
      <c r="Y277" s="554"/>
      <c r="Z277" s="554"/>
      <c r="AA277" s="405"/>
      <c r="AB277" s="405"/>
      <c r="AC277" s="405"/>
      <c r="AD277" s="405"/>
      <c r="AE277" s="405"/>
      <c r="AF277" s="405"/>
      <c r="AG277" s="405"/>
      <c r="AH277" s="405"/>
      <c r="AI277" s="405"/>
      <c r="AJ277" s="346"/>
      <c r="AK277" s="516"/>
      <c r="AL277" s="538"/>
      <c r="AM277" s="346"/>
      <c r="AN277" s="449"/>
      <c r="AO277" s="384" t="s">
        <v>388</v>
      </c>
      <c r="AP277" s="384"/>
      <c r="AQ277" s="385" t="s">
        <v>401</v>
      </c>
      <c r="AR277" s="375" t="s">
        <v>402</v>
      </c>
      <c r="AS277" s="396" t="s">
        <v>387</v>
      </c>
      <c r="AT277" s="496" t="s">
        <v>393</v>
      </c>
      <c r="AU277" s="496"/>
      <c r="AV277" s="277" t="s">
        <v>476</v>
      </c>
    </row>
    <row r="278" spans="1:48" x14ac:dyDescent="0.2">
      <c r="A278" s="419"/>
      <c r="B278" s="425"/>
      <c r="C278" s="426"/>
      <c r="D278" s="427"/>
      <c r="E278" s="428"/>
      <c r="F278" s="429"/>
      <c r="G278" s="430"/>
      <c r="H278" s="426"/>
      <c r="I278" s="433"/>
      <c r="J278" s="495"/>
      <c r="K278" s="437"/>
      <c r="L278" s="432"/>
      <c r="M278" s="419"/>
      <c r="N278" s="419"/>
      <c r="O278" s="419"/>
      <c r="P278" s="556"/>
      <c r="Q278" s="556"/>
      <c r="R278" s="556"/>
      <c r="S278" s="556"/>
      <c r="T278" s="556"/>
      <c r="U278" s="556"/>
      <c r="V278" s="556"/>
      <c r="W278" s="556"/>
      <c r="X278" s="556"/>
      <c r="Y278" s="556"/>
      <c r="Z278" s="556"/>
      <c r="AA278" s="419"/>
      <c r="AB278" s="419"/>
      <c r="AC278" s="419"/>
      <c r="AD278" s="419"/>
      <c r="AE278" s="419"/>
      <c r="AF278" s="419"/>
      <c r="AG278" s="419"/>
      <c r="AH278" s="419"/>
      <c r="AI278" s="419"/>
      <c r="AJ278" s="381"/>
      <c r="AK278" s="522"/>
      <c r="AL278" s="539"/>
      <c r="AM278" s="381"/>
      <c r="AN278" s="432"/>
      <c r="AO278" s="434"/>
      <c r="AP278" s="434"/>
      <c r="AQ278" s="435"/>
      <c r="AR278" s="427"/>
      <c r="AS278" s="436"/>
      <c r="AT278" s="498"/>
      <c r="AU278" s="498"/>
      <c r="AV278" s="277" t="s">
        <v>476</v>
      </c>
    </row>
    <row r="279" spans="1:48" ht="140.25" x14ac:dyDescent="0.2">
      <c r="A279" s="275"/>
      <c r="B279" s="445" t="s">
        <v>399</v>
      </c>
      <c r="C279" s="378" t="s">
        <v>394</v>
      </c>
      <c r="D279" s="470" t="s">
        <v>398</v>
      </c>
      <c r="E279" s="379" t="s">
        <v>379</v>
      </c>
      <c r="F279" s="420" t="s">
        <v>381</v>
      </c>
      <c r="G279" s="395" t="s">
        <v>391</v>
      </c>
      <c r="H279" s="378" t="s">
        <v>385</v>
      </c>
      <c r="I279" s="383" t="s">
        <v>386</v>
      </c>
      <c r="J279" s="492" t="s">
        <v>384</v>
      </c>
      <c r="K279" s="412" t="s">
        <v>389</v>
      </c>
      <c r="L279" s="449" t="s">
        <v>395</v>
      </c>
      <c r="M279" s="405"/>
      <c r="N279" s="405"/>
      <c r="O279" s="405"/>
      <c r="P279" s="554"/>
      <c r="Q279" s="554"/>
      <c r="R279" s="554"/>
      <c r="S279" s="554"/>
      <c r="T279" s="554"/>
      <c r="U279" s="554"/>
      <c r="V279" s="554"/>
      <c r="W279" s="554"/>
      <c r="X279" s="554"/>
      <c r="Y279" s="554"/>
      <c r="Z279" s="554"/>
      <c r="AA279" s="405"/>
      <c r="AB279" s="405"/>
      <c r="AC279" s="405"/>
      <c r="AD279" s="405"/>
      <c r="AE279" s="405"/>
      <c r="AF279" s="405"/>
      <c r="AG279" s="405"/>
      <c r="AH279" s="405"/>
      <c r="AI279" s="405"/>
      <c r="AJ279" s="346"/>
      <c r="AK279" s="516"/>
      <c r="AL279" s="538"/>
      <c r="AM279" s="346"/>
      <c r="AN279" s="449"/>
      <c r="AO279" s="384" t="s">
        <v>388</v>
      </c>
      <c r="AP279" s="384"/>
      <c r="AQ279" s="385" t="s">
        <v>433</v>
      </c>
      <c r="AR279" s="375" t="s">
        <v>392</v>
      </c>
      <c r="AS279" s="396" t="s">
        <v>387</v>
      </c>
      <c r="AT279" s="496" t="s">
        <v>393</v>
      </c>
      <c r="AU279" s="496"/>
      <c r="AV279" s="277" t="s">
        <v>476</v>
      </c>
    </row>
    <row r="280" spans="1:48" x14ac:dyDescent="0.2">
      <c r="A280" s="419"/>
      <c r="B280" s="425"/>
      <c r="C280" s="426"/>
      <c r="D280" s="427"/>
      <c r="E280" s="428"/>
      <c r="F280" s="429"/>
      <c r="G280" s="430"/>
      <c r="H280" s="426"/>
      <c r="I280" s="433"/>
      <c r="J280" s="495"/>
      <c r="K280" s="437"/>
      <c r="L280" s="432"/>
      <c r="M280" s="419"/>
      <c r="N280" s="419"/>
      <c r="O280" s="419"/>
      <c r="P280" s="556"/>
      <c r="Q280" s="556"/>
      <c r="R280" s="556"/>
      <c r="S280" s="556"/>
      <c r="T280" s="556"/>
      <c r="U280" s="556"/>
      <c r="V280" s="556"/>
      <c r="W280" s="556"/>
      <c r="X280" s="556"/>
      <c r="Y280" s="556"/>
      <c r="Z280" s="556"/>
      <c r="AA280" s="419"/>
      <c r="AB280" s="419"/>
      <c r="AC280" s="419"/>
      <c r="AD280" s="419"/>
      <c r="AE280" s="419"/>
      <c r="AF280" s="419"/>
      <c r="AG280" s="419"/>
      <c r="AH280" s="419"/>
      <c r="AI280" s="419"/>
      <c r="AJ280" s="381"/>
      <c r="AK280" s="522"/>
      <c r="AL280" s="539"/>
      <c r="AM280" s="381"/>
      <c r="AN280" s="432"/>
      <c r="AO280" s="434"/>
      <c r="AP280" s="434"/>
      <c r="AQ280" s="435"/>
      <c r="AR280" s="427"/>
      <c r="AS280" s="436"/>
      <c r="AT280" s="498"/>
      <c r="AU280" s="498"/>
      <c r="AV280" s="277" t="s">
        <v>476</v>
      </c>
    </row>
    <row r="281" spans="1:48" ht="140.25" x14ac:dyDescent="0.2">
      <c r="A281" s="301"/>
      <c r="B281" s="445" t="s">
        <v>399</v>
      </c>
      <c r="C281" s="378" t="s">
        <v>404</v>
      </c>
      <c r="D281" s="470" t="s">
        <v>398</v>
      </c>
      <c r="E281" s="379" t="s">
        <v>405</v>
      </c>
      <c r="F281" s="420" t="s">
        <v>407</v>
      </c>
      <c r="G281" s="395" t="s">
        <v>428</v>
      </c>
      <c r="H281" s="378" t="s">
        <v>409</v>
      </c>
      <c r="I281" s="383" t="s">
        <v>410</v>
      </c>
      <c r="J281" s="492" t="s">
        <v>397</v>
      </c>
      <c r="K281" s="412" t="s">
        <v>414</v>
      </c>
      <c r="L281" s="449" t="s">
        <v>430</v>
      </c>
      <c r="M281" s="405"/>
      <c r="N281" s="405"/>
      <c r="O281" s="405"/>
      <c r="P281" s="554"/>
      <c r="Q281" s="554"/>
      <c r="R281" s="554"/>
      <c r="S281" s="554"/>
      <c r="T281" s="554"/>
      <c r="U281" s="554"/>
      <c r="V281" s="554"/>
      <c r="W281" s="554"/>
      <c r="X281" s="554"/>
      <c r="Y281" s="554"/>
      <c r="Z281" s="554"/>
      <c r="AA281" s="405"/>
      <c r="AB281" s="405"/>
      <c r="AC281" s="405"/>
      <c r="AD281" s="405"/>
      <c r="AE281" s="405"/>
      <c r="AF281" s="405"/>
      <c r="AG281" s="405"/>
      <c r="AH281" s="405"/>
      <c r="AI281" s="405"/>
      <c r="AJ281" s="346"/>
      <c r="AK281" s="516"/>
      <c r="AL281" s="538"/>
      <c r="AM281" s="346"/>
      <c r="AN281" s="449"/>
      <c r="AO281" s="384" t="s">
        <v>411</v>
      </c>
      <c r="AP281" s="384"/>
      <c r="AQ281" s="385" t="s">
        <v>413</v>
      </c>
      <c r="AR281" s="375" t="s">
        <v>415</v>
      </c>
      <c r="AS281" s="396" t="s">
        <v>412</v>
      </c>
      <c r="AT281" s="496" t="s">
        <v>416</v>
      </c>
      <c r="AU281" s="496"/>
      <c r="AV281" s="277" t="s">
        <v>476</v>
      </c>
    </row>
    <row r="282" spans="1:48" x14ac:dyDescent="0.2">
      <c r="A282" s="474"/>
      <c r="B282" s="425"/>
      <c r="C282" s="426"/>
      <c r="D282" s="427"/>
      <c r="E282" s="428"/>
      <c r="F282" s="429"/>
      <c r="G282" s="430"/>
      <c r="H282" s="426"/>
      <c r="I282" s="433"/>
      <c r="J282" s="495"/>
      <c r="K282" s="437"/>
      <c r="L282" s="432"/>
      <c r="M282" s="419"/>
      <c r="N282" s="419"/>
      <c r="O282" s="419"/>
      <c r="P282" s="556"/>
      <c r="Q282" s="556"/>
      <c r="R282" s="556"/>
      <c r="S282" s="556"/>
      <c r="T282" s="556"/>
      <c r="U282" s="556"/>
      <c r="V282" s="556"/>
      <c r="W282" s="556"/>
      <c r="X282" s="556"/>
      <c r="Y282" s="556"/>
      <c r="Z282" s="556"/>
      <c r="AA282" s="419"/>
      <c r="AB282" s="419"/>
      <c r="AC282" s="419"/>
      <c r="AD282" s="419"/>
      <c r="AE282" s="419"/>
      <c r="AF282" s="419"/>
      <c r="AG282" s="419"/>
      <c r="AH282" s="419"/>
      <c r="AI282" s="419"/>
      <c r="AJ282" s="381"/>
      <c r="AK282" s="522"/>
      <c r="AL282" s="539"/>
      <c r="AM282" s="381"/>
      <c r="AN282" s="432"/>
      <c r="AO282" s="434"/>
      <c r="AP282" s="434"/>
      <c r="AQ282" s="435"/>
      <c r="AR282" s="474"/>
      <c r="AS282" s="436"/>
      <c r="AT282" s="498"/>
      <c r="AU282" s="498"/>
      <c r="AV282" s="277" t="s">
        <v>476</v>
      </c>
    </row>
    <row r="283" spans="1:48" ht="140.25" x14ac:dyDescent="0.2">
      <c r="A283" s="301"/>
      <c r="B283" s="445" t="s">
        <v>396</v>
      </c>
      <c r="C283" s="378" t="s">
        <v>419</v>
      </c>
      <c r="D283" s="470" t="s">
        <v>406</v>
      </c>
      <c r="E283" s="379" t="s">
        <v>405</v>
      </c>
      <c r="F283" s="420" t="s">
        <v>407</v>
      </c>
      <c r="G283" s="395" t="s">
        <v>428</v>
      </c>
      <c r="H283" s="378" t="s">
        <v>409</v>
      </c>
      <c r="I283" s="383" t="s">
        <v>410</v>
      </c>
      <c r="J283" s="492" t="s">
        <v>397</v>
      </c>
      <c r="K283" s="412" t="s">
        <v>414</v>
      </c>
      <c r="L283" s="449" t="s">
        <v>408</v>
      </c>
      <c r="M283" s="405"/>
      <c r="N283" s="405"/>
      <c r="O283" s="405"/>
      <c r="P283" s="554"/>
      <c r="Q283" s="554"/>
      <c r="R283" s="554"/>
      <c r="S283" s="554"/>
      <c r="T283" s="554"/>
      <c r="U283" s="554"/>
      <c r="V283" s="554"/>
      <c r="W283" s="554"/>
      <c r="X283" s="554"/>
      <c r="Y283" s="554"/>
      <c r="Z283" s="554"/>
      <c r="AA283" s="405"/>
      <c r="AB283" s="405"/>
      <c r="AC283" s="405"/>
      <c r="AD283" s="405"/>
      <c r="AE283" s="405"/>
      <c r="AF283" s="405"/>
      <c r="AG283" s="405"/>
      <c r="AH283" s="405"/>
      <c r="AI283" s="405"/>
      <c r="AJ283" s="346"/>
      <c r="AK283" s="516"/>
      <c r="AL283" s="538"/>
      <c r="AM283" s="346"/>
      <c r="AN283" s="449"/>
      <c r="AO283" s="384" t="s">
        <v>411</v>
      </c>
      <c r="AP283" s="384"/>
      <c r="AQ283" s="385" t="s">
        <v>413</v>
      </c>
      <c r="AR283" s="301"/>
      <c r="AS283" s="396" t="s">
        <v>412</v>
      </c>
      <c r="AT283" s="496" t="s">
        <v>416</v>
      </c>
      <c r="AU283" s="496"/>
      <c r="AV283" s="277" t="s">
        <v>476</v>
      </c>
    </row>
    <row r="284" spans="1:48" x14ac:dyDescent="0.2">
      <c r="A284" s="474"/>
      <c r="B284" s="425"/>
      <c r="C284" s="426"/>
      <c r="D284" s="427"/>
      <c r="E284" s="428"/>
      <c r="F284" s="429"/>
      <c r="G284" s="430"/>
      <c r="H284" s="426"/>
      <c r="I284" s="433"/>
      <c r="J284" s="495"/>
      <c r="K284" s="437"/>
      <c r="L284" s="432"/>
      <c r="M284" s="419"/>
      <c r="N284" s="419"/>
      <c r="O284" s="419"/>
      <c r="P284" s="556"/>
      <c r="Q284" s="556"/>
      <c r="R284" s="556"/>
      <c r="S284" s="556"/>
      <c r="T284" s="556"/>
      <c r="U284" s="556"/>
      <c r="V284" s="556"/>
      <c r="W284" s="556"/>
      <c r="X284" s="556"/>
      <c r="Y284" s="556"/>
      <c r="Z284" s="556"/>
      <c r="AA284" s="419"/>
      <c r="AB284" s="419"/>
      <c r="AC284" s="419"/>
      <c r="AD284" s="419"/>
      <c r="AE284" s="419"/>
      <c r="AF284" s="419"/>
      <c r="AG284" s="419"/>
      <c r="AH284" s="419"/>
      <c r="AI284" s="419"/>
      <c r="AJ284" s="346"/>
      <c r="AK284" s="516"/>
      <c r="AL284" s="538"/>
      <c r="AM284" s="381"/>
      <c r="AN284" s="432"/>
      <c r="AO284" s="434"/>
      <c r="AP284" s="434"/>
      <c r="AQ284" s="435"/>
      <c r="AR284" s="474"/>
      <c r="AS284" s="436"/>
      <c r="AT284" s="498"/>
      <c r="AU284" s="498"/>
      <c r="AV284" s="277" t="s">
        <v>476</v>
      </c>
    </row>
    <row r="285" spans="1:48" ht="140.25" x14ac:dyDescent="0.2">
      <c r="A285" s="301"/>
      <c r="B285" s="445" t="s">
        <v>431</v>
      </c>
      <c r="C285" s="378" t="s">
        <v>394</v>
      </c>
      <c r="D285" s="470" t="s">
        <v>420</v>
      </c>
      <c r="E285" s="379" t="s">
        <v>405</v>
      </c>
      <c r="F285" s="420" t="s">
        <v>407</v>
      </c>
      <c r="G285" s="395" t="s">
        <v>428</v>
      </c>
      <c r="H285" s="378" t="s">
        <v>409</v>
      </c>
      <c r="I285" s="383" t="s">
        <v>410</v>
      </c>
      <c r="J285" s="492" t="s">
        <v>397</v>
      </c>
      <c r="K285" s="412" t="s">
        <v>414</v>
      </c>
      <c r="L285" s="449" t="s">
        <v>430</v>
      </c>
      <c r="M285" s="405"/>
      <c r="N285" s="405"/>
      <c r="O285" s="405"/>
      <c r="P285" s="554"/>
      <c r="Q285" s="554"/>
      <c r="R285" s="554"/>
      <c r="S285" s="554"/>
      <c r="T285" s="554"/>
      <c r="U285" s="554"/>
      <c r="V285" s="554"/>
      <c r="W285" s="554"/>
      <c r="X285" s="554"/>
      <c r="Y285" s="554"/>
      <c r="Z285" s="554"/>
      <c r="AA285" s="405"/>
      <c r="AB285" s="405"/>
      <c r="AC285" s="405"/>
      <c r="AD285" s="405"/>
      <c r="AE285" s="405"/>
      <c r="AF285" s="405"/>
      <c r="AG285" s="405"/>
      <c r="AH285" s="405"/>
      <c r="AI285" s="405"/>
      <c r="AJ285" s="346"/>
      <c r="AK285" s="516"/>
      <c r="AL285" s="538"/>
      <c r="AM285" s="346"/>
      <c r="AN285" s="449"/>
      <c r="AO285" s="384" t="s">
        <v>411</v>
      </c>
      <c r="AP285" s="384"/>
      <c r="AQ285" s="385" t="s">
        <v>413</v>
      </c>
      <c r="AR285" s="472"/>
      <c r="AS285" s="396" t="s">
        <v>412</v>
      </c>
      <c r="AT285" s="496" t="s">
        <v>416</v>
      </c>
      <c r="AU285" s="496"/>
      <c r="AV285" s="277" t="s">
        <v>476</v>
      </c>
    </row>
    <row r="286" spans="1:48" x14ac:dyDescent="0.2">
      <c r="A286" s="474"/>
      <c r="B286" s="425"/>
      <c r="C286" s="426"/>
      <c r="D286" s="427"/>
      <c r="E286" s="428"/>
      <c r="F286" s="429"/>
      <c r="G286" s="430"/>
      <c r="H286" s="426"/>
      <c r="I286" s="433"/>
      <c r="J286" s="495"/>
      <c r="K286" s="437"/>
      <c r="L286" s="432"/>
      <c r="M286" s="419"/>
      <c r="N286" s="419"/>
      <c r="O286" s="419"/>
      <c r="P286" s="556"/>
      <c r="Q286" s="556"/>
      <c r="R286" s="556"/>
      <c r="S286" s="556"/>
      <c r="T286" s="556"/>
      <c r="U286" s="556"/>
      <c r="V286" s="556"/>
      <c r="W286" s="556"/>
      <c r="X286" s="556"/>
      <c r="Y286" s="556"/>
      <c r="Z286" s="556"/>
      <c r="AA286" s="419"/>
      <c r="AB286" s="419"/>
      <c r="AC286" s="419"/>
      <c r="AD286" s="419"/>
      <c r="AE286" s="419"/>
      <c r="AF286" s="419"/>
      <c r="AG286" s="419"/>
      <c r="AH286" s="419"/>
      <c r="AI286" s="419"/>
      <c r="AJ286" s="381"/>
      <c r="AK286" s="522"/>
      <c r="AL286" s="539"/>
      <c r="AM286" s="381"/>
      <c r="AN286" s="432"/>
      <c r="AO286" s="434"/>
      <c r="AP286" s="434"/>
      <c r="AQ286" s="435"/>
      <c r="AR286" s="474"/>
      <c r="AS286" s="436"/>
      <c r="AT286" s="498"/>
      <c r="AU286" s="498"/>
      <c r="AV286" s="277" t="s">
        <v>476</v>
      </c>
    </row>
    <row r="287" spans="1:48" ht="140.25" x14ac:dyDescent="0.2">
      <c r="A287" s="301"/>
      <c r="B287" s="445" t="s">
        <v>431</v>
      </c>
      <c r="C287" s="378" t="s">
        <v>404</v>
      </c>
      <c r="D287" s="470" t="s">
        <v>420</v>
      </c>
      <c r="E287" s="379" t="s">
        <v>379</v>
      </c>
      <c r="F287" s="420" t="s">
        <v>381</v>
      </c>
      <c r="G287" s="395" t="s">
        <v>428</v>
      </c>
      <c r="H287" s="378" t="s">
        <v>385</v>
      </c>
      <c r="I287" s="383" t="s">
        <v>410</v>
      </c>
      <c r="J287" s="492" t="s">
        <v>384</v>
      </c>
      <c r="K287" s="412" t="s">
        <v>414</v>
      </c>
      <c r="L287" s="449" t="s">
        <v>430</v>
      </c>
      <c r="M287" s="405"/>
      <c r="N287" s="405"/>
      <c r="O287" s="405"/>
      <c r="P287" s="554"/>
      <c r="Q287" s="554"/>
      <c r="R287" s="554"/>
      <c r="S287" s="554"/>
      <c r="T287" s="554"/>
      <c r="U287" s="554"/>
      <c r="V287" s="554"/>
      <c r="W287" s="554"/>
      <c r="X287" s="554"/>
      <c r="Y287" s="554"/>
      <c r="Z287" s="554"/>
      <c r="AA287" s="405"/>
      <c r="AB287" s="405"/>
      <c r="AC287" s="405"/>
      <c r="AD287" s="405"/>
      <c r="AE287" s="405"/>
      <c r="AF287" s="405"/>
      <c r="AG287" s="405"/>
      <c r="AH287" s="405"/>
      <c r="AI287" s="405"/>
      <c r="AJ287" s="346"/>
      <c r="AK287" s="516"/>
      <c r="AL287" s="538"/>
      <c r="AM287" s="346"/>
      <c r="AN287" s="449"/>
      <c r="AO287" s="384" t="s">
        <v>411</v>
      </c>
      <c r="AP287" s="384"/>
      <c r="AQ287" s="385" t="s">
        <v>413</v>
      </c>
      <c r="AR287" s="472"/>
      <c r="AS287" s="396" t="s">
        <v>412</v>
      </c>
      <c r="AT287" s="496" t="s">
        <v>416</v>
      </c>
      <c r="AU287" s="496"/>
      <c r="AV287" s="277" t="s">
        <v>476</v>
      </c>
    </row>
    <row r="288" spans="1:48" x14ac:dyDescent="0.2">
      <c r="A288" s="474"/>
      <c r="B288" s="425"/>
      <c r="C288" s="426"/>
      <c r="D288" s="427"/>
      <c r="E288" s="428"/>
      <c r="F288" s="429"/>
      <c r="G288" s="430"/>
      <c r="H288" s="426"/>
      <c r="I288" s="433"/>
      <c r="J288" s="495"/>
      <c r="K288" s="437"/>
      <c r="L288" s="432"/>
      <c r="M288" s="419"/>
      <c r="N288" s="419"/>
      <c r="O288" s="419"/>
      <c r="P288" s="556"/>
      <c r="Q288" s="556"/>
      <c r="R288" s="556"/>
      <c r="S288" s="556"/>
      <c r="T288" s="556"/>
      <c r="U288" s="556"/>
      <c r="V288" s="556"/>
      <c r="W288" s="556"/>
      <c r="X288" s="556"/>
      <c r="Y288" s="556"/>
      <c r="Z288" s="556"/>
      <c r="AA288" s="419"/>
      <c r="AB288" s="419"/>
      <c r="AC288" s="419"/>
      <c r="AD288" s="419"/>
      <c r="AE288" s="419"/>
      <c r="AF288" s="419"/>
      <c r="AG288" s="419"/>
      <c r="AH288" s="419"/>
      <c r="AI288" s="419"/>
      <c r="AJ288" s="381"/>
      <c r="AK288" s="522"/>
      <c r="AL288" s="539"/>
      <c r="AM288" s="381"/>
      <c r="AN288" s="432"/>
      <c r="AO288" s="434"/>
      <c r="AP288" s="434"/>
      <c r="AQ288" s="435"/>
      <c r="AR288" s="474"/>
      <c r="AS288" s="436"/>
      <c r="AT288" s="498"/>
      <c r="AU288" s="498"/>
      <c r="AV288" s="277" t="s">
        <v>476</v>
      </c>
    </row>
    <row r="289" spans="1:48" ht="140.25" x14ac:dyDescent="0.2">
      <c r="A289" s="301"/>
      <c r="B289" s="445" t="s">
        <v>396</v>
      </c>
      <c r="C289" s="378" t="s">
        <v>394</v>
      </c>
      <c r="D289" s="470" t="s">
        <v>420</v>
      </c>
      <c r="E289" s="379" t="s">
        <v>405</v>
      </c>
      <c r="F289" s="420" t="s">
        <v>407</v>
      </c>
      <c r="G289" s="395" t="s">
        <v>434</v>
      </c>
      <c r="H289" s="378" t="s">
        <v>409</v>
      </c>
      <c r="I289" s="383" t="s">
        <v>410</v>
      </c>
      <c r="J289" s="492" t="s">
        <v>427</v>
      </c>
      <c r="K289" s="412" t="s">
        <v>414</v>
      </c>
      <c r="L289" s="449" t="s">
        <v>395</v>
      </c>
      <c r="M289" s="405"/>
      <c r="N289" s="405"/>
      <c r="O289" s="405"/>
      <c r="P289" s="554"/>
      <c r="Q289" s="554"/>
      <c r="R289" s="554"/>
      <c r="S289" s="554"/>
      <c r="T289" s="554"/>
      <c r="U289" s="554"/>
      <c r="V289" s="554"/>
      <c r="W289" s="554"/>
      <c r="X289" s="554"/>
      <c r="Y289" s="554"/>
      <c r="Z289" s="554"/>
      <c r="AA289" s="405"/>
      <c r="AB289" s="405"/>
      <c r="AC289" s="405"/>
      <c r="AD289" s="405"/>
      <c r="AE289" s="405"/>
      <c r="AF289" s="405"/>
      <c r="AG289" s="405"/>
      <c r="AH289" s="405"/>
      <c r="AI289" s="405"/>
      <c r="AJ289" s="346"/>
      <c r="AK289" s="516"/>
      <c r="AL289" s="538"/>
      <c r="AM289" s="346"/>
      <c r="AN289" s="449"/>
      <c r="AO289" s="384" t="s">
        <v>436</v>
      </c>
      <c r="AP289" s="384"/>
      <c r="AQ289" s="385" t="s">
        <v>439</v>
      </c>
      <c r="AR289" s="472"/>
      <c r="AS289" s="396" t="s">
        <v>412</v>
      </c>
      <c r="AT289" s="496" t="s">
        <v>435</v>
      </c>
      <c r="AU289" s="496"/>
      <c r="AV289" s="277" t="s">
        <v>476</v>
      </c>
    </row>
    <row r="290" spans="1:48" x14ac:dyDescent="0.2">
      <c r="A290" s="474"/>
      <c r="B290" s="425"/>
      <c r="C290" s="426"/>
      <c r="D290" s="427"/>
      <c r="E290" s="428"/>
      <c r="F290" s="429"/>
      <c r="G290" s="430"/>
      <c r="H290" s="426"/>
      <c r="I290" s="433"/>
      <c r="J290" s="474"/>
      <c r="K290" s="437"/>
      <c r="L290" s="432"/>
      <c r="M290" s="419"/>
      <c r="N290" s="419"/>
      <c r="O290" s="419"/>
      <c r="P290" s="556"/>
      <c r="Q290" s="556"/>
      <c r="R290" s="556"/>
      <c r="S290" s="556"/>
      <c r="T290" s="556"/>
      <c r="U290" s="556"/>
      <c r="V290" s="556"/>
      <c r="W290" s="556"/>
      <c r="X290" s="556"/>
      <c r="Y290" s="556"/>
      <c r="Z290" s="556"/>
      <c r="AA290" s="419"/>
      <c r="AB290" s="419"/>
      <c r="AC290" s="419"/>
      <c r="AD290" s="419"/>
      <c r="AE290" s="419"/>
      <c r="AF290" s="419"/>
      <c r="AG290" s="419"/>
      <c r="AH290" s="419"/>
      <c r="AI290" s="419"/>
      <c r="AJ290" s="381"/>
      <c r="AK290" s="522"/>
      <c r="AL290" s="539"/>
      <c r="AM290" s="381"/>
      <c r="AN290" s="432"/>
      <c r="AO290" s="474"/>
      <c r="AP290" s="474"/>
      <c r="AQ290" s="474"/>
      <c r="AR290" s="474"/>
      <c r="AS290" s="436"/>
      <c r="AT290" s="474"/>
      <c r="AU290" s="474"/>
      <c r="AV290" s="277" t="s">
        <v>476</v>
      </c>
    </row>
    <row r="291" spans="1:48" ht="140.25" x14ac:dyDescent="0.2">
      <c r="A291" s="475"/>
      <c r="B291" s="445" t="s">
        <v>431</v>
      </c>
      <c r="C291" s="378" t="s">
        <v>404</v>
      </c>
      <c r="D291" s="470" t="s">
        <v>398</v>
      </c>
      <c r="E291" s="379" t="s">
        <v>405</v>
      </c>
      <c r="F291" s="420" t="s">
        <v>407</v>
      </c>
      <c r="G291" s="371"/>
      <c r="H291" s="378" t="s">
        <v>385</v>
      </c>
      <c r="I291" s="383" t="s">
        <v>386</v>
      </c>
      <c r="J291" s="472"/>
      <c r="K291" s="412" t="s">
        <v>389</v>
      </c>
      <c r="L291" s="449" t="s">
        <v>430</v>
      </c>
      <c r="M291" s="405"/>
      <c r="N291" s="405"/>
      <c r="O291" s="405"/>
      <c r="P291" s="554"/>
      <c r="Q291" s="554"/>
      <c r="R291" s="554"/>
      <c r="S291" s="554"/>
      <c r="T291" s="554"/>
      <c r="U291" s="554"/>
      <c r="V291" s="554"/>
      <c r="W291" s="554"/>
      <c r="X291" s="554"/>
      <c r="Y291" s="554"/>
      <c r="Z291" s="554"/>
      <c r="AA291" s="405"/>
      <c r="AB291" s="405"/>
      <c r="AC291" s="405"/>
      <c r="AD291" s="405"/>
      <c r="AE291" s="405"/>
      <c r="AF291" s="405"/>
      <c r="AG291" s="405"/>
      <c r="AH291" s="405"/>
      <c r="AI291" s="405"/>
      <c r="AJ291" s="346"/>
      <c r="AK291" s="516"/>
      <c r="AL291" s="538"/>
      <c r="AM291" s="346"/>
      <c r="AN291" s="449"/>
      <c r="AO291" s="301"/>
      <c r="AP291" s="301"/>
      <c r="AQ291" s="301"/>
      <c r="AR291" s="301"/>
      <c r="AS291" s="396" t="s">
        <v>397</v>
      </c>
      <c r="AT291" s="301"/>
      <c r="AU291" s="301"/>
      <c r="AV291" s="489" t="s">
        <v>438</v>
      </c>
    </row>
    <row r="292" spans="1:48" x14ac:dyDescent="0.2">
      <c r="A292" s="477"/>
      <c r="B292" s="478"/>
      <c r="C292" s="378"/>
      <c r="D292" s="388"/>
      <c r="E292" s="417"/>
      <c r="F292" s="410"/>
      <c r="G292" s="390"/>
      <c r="H292" s="387"/>
      <c r="I292" s="392"/>
      <c r="J292" s="473"/>
      <c r="K292" s="414"/>
      <c r="L292" s="407"/>
      <c r="M292" s="415"/>
      <c r="N292" s="415"/>
      <c r="O292" s="415"/>
      <c r="P292" s="555"/>
      <c r="Q292" s="555"/>
      <c r="R292" s="555"/>
      <c r="S292" s="555"/>
      <c r="T292" s="555"/>
      <c r="U292" s="555"/>
      <c r="V292" s="555"/>
      <c r="W292" s="555"/>
      <c r="X292" s="555"/>
      <c r="Y292" s="555"/>
      <c r="Z292" s="555"/>
      <c r="AA292" s="415"/>
      <c r="AB292" s="415"/>
      <c r="AC292" s="415"/>
      <c r="AD292" s="415"/>
      <c r="AE292" s="415"/>
      <c r="AF292" s="415"/>
      <c r="AG292" s="415"/>
      <c r="AH292" s="415"/>
      <c r="AI292" s="415"/>
      <c r="AJ292" s="346"/>
      <c r="AK292" s="516"/>
      <c r="AL292" s="538"/>
      <c r="AM292" s="418"/>
      <c r="AN292" s="407"/>
      <c r="AO292" s="473"/>
      <c r="AP292" s="473"/>
      <c r="AQ292" s="473"/>
      <c r="AR292" s="301"/>
      <c r="AS292" s="397"/>
      <c r="AT292" s="301"/>
      <c r="AU292" s="301"/>
      <c r="AV292" s="490"/>
    </row>
    <row r="293" spans="1:48" ht="140.25" x14ac:dyDescent="0.2">
      <c r="A293" s="301"/>
      <c r="B293" s="445" t="s">
        <v>396</v>
      </c>
      <c r="C293" s="423" t="s">
        <v>394</v>
      </c>
      <c r="D293" s="470" t="s">
        <v>420</v>
      </c>
      <c r="E293" s="379" t="s">
        <v>405</v>
      </c>
      <c r="F293" s="420" t="s">
        <v>407</v>
      </c>
      <c r="G293" s="371"/>
      <c r="H293" s="378" t="s">
        <v>409</v>
      </c>
      <c r="I293" s="383" t="s">
        <v>410</v>
      </c>
      <c r="J293" s="472"/>
      <c r="K293" s="412" t="s">
        <v>414</v>
      </c>
      <c r="L293" s="449" t="s">
        <v>395</v>
      </c>
      <c r="M293" s="405"/>
      <c r="N293" s="405"/>
      <c r="O293" s="405"/>
      <c r="P293" s="554"/>
      <c r="Q293" s="554"/>
      <c r="R293" s="554"/>
      <c r="S293" s="554"/>
      <c r="T293" s="554"/>
      <c r="U293" s="554"/>
      <c r="V293" s="554"/>
      <c r="W293" s="554"/>
      <c r="X293" s="554"/>
      <c r="Y293" s="554"/>
      <c r="Z293" s="554"/>
      <c r="AA293" s="405"/>
      <c r="AB293" s="405"/>
      <c r="AC293" s="405"/>
      <c r="AD293" s="405"/>
      <c r="AE293" s="405"/>
      <c r="AF293" s="405"/>
      <c r="AG293" s="405"/>
      <c r="AH293" s="405"/>
      <c r="AI293" s="405"/>
      <c r="AJ293" s="346"/>
      <c r="AK293" s="516"/>
      <c r="AL293" s="538"/>
      <c r="AM293" s="346"/>
      <c r="AN293" s="449"/>
      <c r="AO293" s="301"/>
      <c r="AP293" s="301"/>
      <c r="AQ293" s="301"/>
      <c r="AR293" s="301"/>
      <c r="AS293" s="396" t="s">
        <v>397</v>
      </c>
      <c r="AT293" s="301"/>
      <c r="AU293" s="301"/>
      <c r="AV293" s="489" t="s">
        <v>437</v>
      </c>
    </row>
    <row r="294" spans="1:48" x14ac:dyDescent="0.2">
      <c r="A294" s="474"/>
      <c r="B294" s="425"/>
      <c r="C294" s="426"/>
      <c r="D294" s="427"/>
      <c r="E294" s="428"/>
      <c r="F294" s="429"/>
      <c r="G294" s="430"/>
      <c r="H294" s="426"/>
      <c r="I294" s="433"/>
      <c r="J294" s="474"/>
      <c r="K294" s="468"/>
      <c r="L294" s="432"/>
      <c r="M294" s="419"/>
      <c r="N294" s="419"/>
      <c r="O294" s="419"/>
      <c r="P294" s="556"/>
      <c r="Q294" s="556"/>
      <c r="R294" s="556"/>
      <c r="S294" s="556"/>
      <c r="T294" s="556"/>
      <c r="U294" s="556"/>
      <c r="V294" s="556"/>
      <c r="W294" s="556"/>
      <c r="X294" s="556"/>
      <c r="Y294" s="556"/>
      <c r="Z294" s="556"/>
      <c r="AA294" s="419"/>
      <c r="AB294" s="419"/>
      <c r="AC294" s="419"/>
      <c r="AD294" s="419"/>
      <c r="AE294" s="419"/>
      <c r="AF294" s="419"/>
      <c r="AG294" s="419"/>
      <c r="AH294" s="419"/>
      <c r="AI294" s="419"/>
      <c r="AJ294" s="381"/>
      <c r="AK294" s="522"/>
      <c r="AL294" s="539"/>
      <c r="AM294" s="381"/>
      <c r="AN294" s="432"/>
      <c r="AO294" s="474"/>
      <c r="AP294" s="474"/>
      <c r="AQ294" s="301"/>
      <c r="AR294" s="301"/>
      <c r="AS294" s="436"/>
      <c r="AT294" s="301"/>
      <c r="AU294" s="301"/>
      <c r="AV294" s="491"/>
    </row>
    <row r="295" spans="1:48" ht="140.25" x14ac:dyDescent="0.2">
      <c r="A295" s="301"/>
      <c r="B295" s="445" t="s">
        <v>431</v>
      </c>
      <c r="C295" s="423" t="s">
        <v>394</v>
      </c>
      <c r="D295" s="470" t="s">
        <v>398</v>
      </c>
      <c r="E295" s="379" t="s">
        <v>379</v>
      </c>
      <c r="F295" s="420" t="s">
        <v>381</v>
      </c>
      <c r="G295" s="371"/>
      <c r="H295" s="378" t="s">
        <v>385</v>
      </c>
      <c r="I295" s="383" t="s">
        <v>386</v>
      </c>
      <c r="J295" s="472"/>
      <c r="K295" s="412" t="s">
        <v>400</v>
      </c>
      <c r="L295" s="449" t="s">
        <v>430</v>
      </c>
      <c r="M295" s="405"/>
      <c r="N295" s="405"/>
      <c r="O295" s="405"/>
      <c r="P295" s="554"/>
      <c r="Q295" s="554"/>
      <c r="R295" s="554"/>
      <c r="S295" s="554"/>
      <c r="T295" s="554"/>
      <c r="U295" s="554"/>
      <c r="V295" s="554"/>
      <c r="W295" s="554"/>
      <c r="X295" s="554"/>
      <c r="Y295" s="554"/>
      <c r="Z295" s="554"/>
      <c r="AA295" s="405"/>
      <c r="AB295" s="405"/>
      <c r="AC295" s="405"/>
      <c r="AD295" s="405"/>
      <c r="AE295" s="405"/>
      <c r="AF295" s="405"/>
      <c r="AG295" s="405"/>
      <c r="AH295" s="405"/>
      <c r="AI295" s="405"/>
      <c r="AJ295" s="346"/>
      <c r="AK295" s="516"/>
      <c r="AL295" s="538"/>
      <c r="AM295" s="346"/>
      <c r="AN295" s="449"/>
      <c r="AO295" s="301"/>
      <c r="AP295" s="301"/>
      <c r="AQ295" s="301"/>
      <c r="AR295" s="301"/>
      <c r="AS295" s="396" t="s">
        <v>384</v>
      </c>
      <c r="AT295" s="301"/>
      <c r="AU295" s="301"/>
      <c r="AV295" s="489" t="s">
        <v>440</v>
      </c>
    </row>
    <row r="296" spans="1:48" x14ac:dyDescent="0.2">
      <c r="A296" s="474"/>
      <c r="B296" s="425"/>
      <c r="C296" s="426"/>
      <c r="D296" s="427"/>
      <c r="E296" s="428"/>
      <c r="F296" s="429"/>
      <c r="G296" s="430"/>
      <c r="H296" s="426"/>
      <c r="I296" s="433"/>
      <c r="J296" s="474"/>
      <c r="K296" s="468"/>
      <c r="L296" s="432"/>
      <c r="M296" s="419"/>
      <c r="N296" s="419"/>
      <c r="O296" s="419"/>
      <c r="P296" s="556"/>
      <c r="Q296" s="556"/>
      <c r="R296" s="556"/>
      <c r="S296" s="556"/>
      <c r="T296" s="556"/>
      <c r="U296" s="556"/>
      <c r="V296" s="556"/>
      <c r="W296" s="556"/>
      <c r="X296" s="556"/>
      <c r="Y296" s="556"/>
      <c r="Z296" s="556"/>
      <c r="AA296" s="419"/>
      <c r="AB296" s="419"/>
      <c r="AC296" s="419"/>
      <c r="AD296" s="419"/>
      <c r="AE296" s="419"/>
      <c r="AF296" s="419"/>
      <c r="AG296" s="419"/>
      <c r="AH296" s="419"/>
      <c r="AI296" s="419"/>
      <c r="AJ296" s="381"/>
      <c r="AK296" s="522"/>
      <c r="AL296" s="539"/>
      <c r="AM296" s="381"/>
      <c r="AN296" s="432"/>
      <c r="AO296" s="474"/>
      <c r="AP296" s="474"/>
      <c r="AQ296" s="474"/>
      <c r="AR296" s="301"/>
      <c r="AS296" s="436"/>
      <c r="AT296" s="301"/>
      <c r="AU296" s="301"/>
      <c r="AV296" s="491"/>
    </row>
    <row r="297" spans="1:48" ht="114.75" x14ac:dyDescent="0.2">
      <c r="A297" s="301"/>
      <c r="B297" s="471" t="s">
        <v>431</v>
      </c>
      <c r="C297" s="423" t="s">
        <v>432</v>
      </c>
      <c r="D297" s="479" t="s">
        <v>398</v>
      </c>
      <c r="E297" s="379" t="s">
        <v>379</v>
      </c>
      <c r="F297" s="420" t="s">
        <v>381</v>
      </c>
      <c r="G297" s="371"/>
      <c r="H297" s="378" t="s">
        <v>385</v>
      </c>
      <c r="I297" s="383" t="s">
        <v>386</v>
      </c>
      <c r="J297" s="472" t="s">
        <v>397</v>
      </c>
      <c r="K297" s="412" t="s">
        <v>389</v>
      </c>
      <c r="L297" s="480" t="s">
        <v>430</v>
      </c>
      <c r="M297" s="405"/>
      <c r="N297" s="405"/>
      <c r="O297" s="405"/>
      <c r="P297" s="554"/>
      <c r="Q297" s="554"/>
      <c r="R297" s="554"/>
      <c r="S297" s="554"/>
      <c r="T297" s="554"/>
      <c r="U297" s="554"/>
      <c r="V297" s="554"/>
      <c r="W297" s="554"/>
      <c r="X297" s="554"/>
      <c r="Y297" s="554"/>
      <c r="Z297" s="554"/>
      <c r="AA297" s="405"/>
      <c r="AB297" s="405"/>
      <c r="AC297" s="405"/>
      <c r="AD297" s="405"/>
      <c r="AE297" s="405"/>
      <c r="AF297" s="405"/>
      <c r="AG297" s="405"/>
      <c r="AH297" s="405"/>
      <c r="AI297" s="405"/>
      <c r="AJ297" s="346"/>
      <c r="AK297" s="516"/>
      <c r="AL297" s="538"/>
      <c r="AM297" s="346"/>
      <c r="AN297" s="480"/>
      <c r="AO297" s="301"/>
      <c r="AP297" s="301"/>
      <c r="AQ297" s="301"/>
      <c r="AR297" s="301"/>
      <c r="AS297" s="396" t="s">
        <v>387</v>
      </c>
      <c r="AT297" s="301"/>
      <c r="AU297" s="301"/>
      <c r="AV297" s="489" t="s">
        <v>438</v>
      </c>
    </row>
    <row r="298" spans="1:48" x14ac:dyDescent="0.2">
      <c r="A298" s="301"/>
      <c r="B298" s="377"/>
      <c r="C298" s="387"/>
      <c r="D298" s="416"/>
      <c r="E298" s="389"/>
      <c r="F298" s="410"/>
      <c r="G298" s="390"/>
      <c r="H298" s="387"/>
      <c r="I298" s="392"/>
      <c r="J298" s="473"/>
      <c r="K298" s="414"/>
      <c r="L298" s="407"/>
      <c r="M298" s="415"/>
      <c r="N298" s="415"/>
      <c r="O298" s="415"/>
      <c r="P298" s="555"/>
      <c r="Q298" s="555"/>
      <c r="R298" s="555"/>
      <c r="S298" s="555"/>
      <c r="T298" s="555"/>
      <c r="U298" s="555"/>
      <c r="V298" s="555"/>
      <c r="W298" s="555"/>
      <c r="X298" s="555"/>
      <c r="Y298" s="555"/>
      <c r="Z298" s="555"/>
      <c r="AA298" s="415"/>
      <c r="AB298" s="415"/>
      <c r="AC298" s="415"/>
      <c r="AD298" s="415"/>
      <c r="AE298" s="415"/>
      <c r="AF298" s="415"/>
      <c r="AG298" s="415"/>
      <c r="AH298" s="415"/>
      <c r="AI298" s="415"/>
      <c r="AJ298" s="418"/>
      <c r="AK298" s="515"/>
      <c r="AL298" s="541"/>
      <c r="AM298" s="418"/>
      <c r="AN298" s="407"/>
      <c r="AO298" s="473"/>
      <c r="AP298" s="473"/>
      <c r="AQ298" s="473"/>
      <c r="AR298" s="301"/>
      <c r="AS298" s="481"/>
      <c r="AT298" s="301"/>
      <c r="AU298" s="301"/>
      <c r="AV298" s="490"/>
    </row>
    <row r="299" spans="1:48" ht="140.25" x14ac:dyDescent="0.2">
      <c r="A299" s="301"/>
      <c r="B299" s="445" t="s">
        <v>396</v>
      </c>
      <c r="C299" s="423" t="s">
        <v>442</v>
      </c>
      <c r="D299" s="470" t="s">
        <v>406</v>
      </c>
      <c r="E299" s="379" t="s">
        <v>443</v>
      </c>
      <c r="F299" s="420" t="s">
        <v>424</v>
      </c>
      <c r="G299" s="371"/>
      <c r="H299" s="378" t="s">
        <v>429</v>
      </c>
      <c r="I299" s="383" t="s">
        <v>410</v>
      </c>
      <c r="J299" s="472" t="s">
        <v>427</v>
      </c>
      <c r="K299" s="412" t="s">
        <v>414</v>
      </c>
      <c r="L299" s="449" t="s">
        <v>408</v>
      </c>
      <c r="M299" s="405"/>
      <c r="N299" s="405"/>
      <c r="O299" s="405"/>
      <c r="P299" s="554"/>
      <c r="Q299" s="554"/>
      <c r="R299" s="554"/>
      <c r="S299" s="554"/>
      <c r="T299" s="554"/>
      <c r="U299" s="554"/>
      <c r="V299" s="554"/>
      <c r="W299" s="554"/>
      <c r="X299" s="554"/>
      <c r="Y299" s="554"/>
      <c r="Z299" s="554"/>
      <c r="AA299" s="405"/>
      <c r="AB299" s="405"/>
      <c r="AC299" s="405"/>
      <c r="AD299" s="405"/>
      <c r="AE299" s="405"/>
      <c r="AF299" s="405"/>
      <c r="AG299" s="405"/>
      <c r="AH299" s="405"/>
      <c r="AI299" s="405"/>
      <c r="AJ299" s="346"/>
      <c r="AK299" s="516"/>
      <c r="AL299" s="538"/>
      <c r="AM299" s="346"/>
      <c r="AN299" s="449"/>
      <c r="AO299" s="301"/>
      <c r="AP299" s="301"/>
      <c r="AQ299" s="301"/>
      <c r="AR299" s="301"/>
      <c r="AS299" s="396" t="s">
        <v>412</v>
      </c>
      <c r="AT299" s="301"/>
      <c r="AU299" s="301"/>
      <c r="AV299" s="489" t="s">
        <v>444</v>
      </c>
    </row>
    <row r="300" spans="1:48" x14ac:dyDescent="0.2">
      <c r="A300" s="474"/>
      <c r="B300" s="425"/>
      <c r="C300" s="426"/>
      <c r="D300" s="427"/>
      <c r="E300" s="428"/>
      <c r="F300" s="429"/>
      <c r="G300" s="430"/>
      <c r="H300" s="426"/>
      <c r="I300" s="433"/>
      <c r="J300" s="474"/>
      <c r="K300" s="482"/>
      <c r="L300" s="432"/>
      <c r="M300" s="419"/>
      <c r="N300" s="419"/>
      <c r="O300" s="419"/>
      <c r="P300" s="556"/>
      <c r="Q300" s="556"/>
      <c r="R300" s="556"/>
      <c r="S300" s="556"/>
      <c r="T300" s="556"/>
      <c r="U300" s="556"/>
      <c r="V300" s="556"/>
      <c r="W300" s="556"/>
      <c r="X300" s="556"/>
      <c r="Y300" s="556"/>
      <c r="Z300" s="556"/>
      <c r="AA300" s="419"/>
      <c r="AB300" s="419"/>
      <c r="AC300" s="419"/>
      <c r="AD300" s="419"/>
      <c r="AE300" s="419"/>
      <c r="AF300" s="419"/>
      <c r="AG300" s="419"/>
      <c r="AH300" s="419"/>
      <c r="AI300" s="419"/>
      <c r="AJ300" s="381"/>
      <c r="AK300" s="522"/>
      <c r="AL300" s="539"/>
      <c r="AM300" s="381"/>
      <c r="AN300" s="432"/>
      <c r="AO300" s="474"/>
      <c r="AP300" s="474"/>
      <c r="AQ300" s="474"/>
      <c r="AR300" s="301"/>
      <c r="AS300" s="436"/>
      <c r="AT300" s="301"/>
      <c r="AU300" s="301"/>
      <c r="AV300" s="491"/>
    </row>
    <row r="301" spans="1:48" ht="127.5" x14ac:dyDescent="0.2">
      <c r="A301" s="301"/>
      <c r="B301" s="471" t="s">
        <v>450</v>
      </c>
      <c r="C301" s="423" t="s">
        <v>445</v>
      </c>
      <c r="D301" s="375" t="s">
        <v>158</v>
      </c>
      <c r="E301" s="379" t="s">
        <v>446</v>
      </c>
      <c r="F301" s="420" t="s">
        <v>447</v>
      </c>
      <c r="G301" s="371"/>
      <c r="H301" s="378" t="s">
        <v>451</v>
      </c>
      <c r="I301" s="383" t="s">
        <v>452</v>
      </c>
      <c r="J301" s="472" t="s">
        <v>448</v>
      </c>
      <c r="K301" s="412" t="s">
        <v>454</v>
      </c>
      <c r="L301" s="449" t="s">
        <v>449</v>
      </c>
      <c r="M301" s="405"/>
      <c r="N301" s="405"/>
      <c r="O301" s="405"/>
      <c r="P301" s="554"/>
      <c r="Q301" s="554"/>
      <c r="R301" s="554"/>
      <c r="S301" s="554"/>
      <c r="T301" s="554"/>
      <c r="U301" s="554"/>
      <c r="V301" s="554"/>
      <c r="W301" s="554"/>
      <c r="X301" s="554"/>
      <c r="Y301" s="554"/>
      <c r="Z301" s="554"/>
      <c r="AA301" s="405"/>
      <c r="AB301" s="405"/>
      <c r="AC301" s="405"/>
      <c r="AD301" s="405"/>
      <c r="AE301" s="405"/>
      <c r="AF301" s="405"/>
      <c r="AG301" s="405"/>
      <c r="AH301" s="405"/>
      <c r="AI301" s="405"/>
      <c r="AJ301" s="346"/>
      <c r="AK301" s="516"/>
      <c r="AL301" s="538"/>
      <c r="AM301" s="448"/>
      <c r="AN301" s="449"/>
      <c r="AO301" s="301"/>
      <c r="AP301" s="301"/>
      <c r="AQ301" s="301"/>
      <c r="AR301" s="301"/>
      <c r="AS301" s="396" t="s">
        <v>455</v>
      </c>
      <c r="AT301" s="301"/>
      <c r="AU301" s="301"/>
      <c r="AV301" s="489" t="s">
        <v>453</v>
      </c>
    </row>
    <row r="302" spans="1:48" x14ac:dyDescent="0.2">
      <c r="A302" s="474"/>
      <c r="B302" s="425"/>
      <c r="C302" s="426"/>
      <c r="D302" s="427"/>
      <c r="E302" s="428"/>
      <c r="F302" s="429"/>
      <c r="G302" s="430"/>
      <c r="H302" s="426"/>
      <c r="I302" s="433"/>
      <c r="J302" s="474"/>
      <c r="K302" s="437"/>
      <c r="L302" s="432"/>
      <c r="M302" s="419"/>
      <c r="N302" s="419"/>
      <c r="O302" s="419"/>
      <c r="P302" s="556"/>
      <c r="Q302" s="556"/>
      <c r="R302" s="556"/>
      <c r="S302" s="556"/>
      <c r="T302" s="556"/>
      <c r="U302" s="556"/>
      <c r="V302" s="556"/>
      <c r="W302" s="556"/>
      <c r="X302" s="556"/>
      <c r="Y302" s="556"/>
      <c r="Z302" s="556"/>
      <c r="AA302" s="419"/>
      <c r="AB302" s="419"/>
      <c r="AC302" s="419"/>
      <c r="AD302" s="419"/>
      <c r="AE302" s="419"/>
      <c r="AF302" s="419"/>
      <c r="AG302" s="419"/>
      <c r="AH302" s="419"/>
      <c r="AI302" s="419"/>
      <c r="AJ302" s="381"/>
      <c r="AK302" s="522"/>
      <c r="AL302" s="539"/>
      <c r="AM302" s="381"/>
      <c r="AN302" s="432"/>
      <c r="AO302" s="474"/>
      <c r="AP302" s="474"/>
      <c r="AQ302" s="474"/>
      <c r="AR302" s="476"/>
      <c r="AS302" s="436"/>
      <c r="AT302" s="301"/>
      <c r="AU302" s="301"/>
      <c r="AV302" s="491"/>
    </row>
    <row r="303" spans="1:48" ht="127.5" x14ac:dyDescent="0.2">
      <c r="A303" s="301"/>
      <c r="B303" s="471" t="s">
        <v>456</v>
      </c>
      <c r="C303" s="423" t="s">
        <v>461</v>
      </c>
      <c r="D303" s="375" t="s">
        <v>158</v>
      </c>
      <c r="E303" s="379" t="s">
        <v>462</v>
      </c>
      <c r="F303" s="420" t="s">
        <v>463</v>
      </c>
      <c r="G303" s="395" t="s">
        <v>465</v>
      </c>
      <c r="H303" s="378" t="s">
        <v>457</v>
      </c>
      <c r="I303" s="383" t="s">
        <v>458</v>
      </c>
      <c r="J303" s="472" t="s">
        <v>448</v>
      </c>
      <c r="K303" s="412" t="s">
        <v>459</v>
      </c>
      <c r="L303" s="449" t="s">
        <v>464</v>
      </c>
      <c r="M303" s="405"/>
      <c r="N303" s="405"/>
      <c r="O303" s="405"/>
      <c r="P303" s="554"/>
      <c r="Q303" s="554"/>
      <c r="R303" s="554"/>
      <c r="S303" s="554"/>
      <c r="T303" s="554"/>
      <c r="U303" s="554"/>
      <c r="V303" s="554"/>
      <c r="W303" s="554"/>
      <c r="X303" s="554"/>
      <c r="Y303" s="554"/>
      <c r="Z303" s="554"/>
      <c r="AA303" s="405"/>
      <c r="AB303" s="405"/>
      <c r="AC303" s="405"/>
      <c r="AD303" s="405"/>
      <c r="AE303" s="405"/>
      <c r="AF303" s="405"/>
      <c r="AG303" s="405"/>
      <c r="AH303" s="405"/>
      <c r="AI303" s="405"/>
      <c r="AJ303" s="448"/>
      <c r="AK303" s="523"/>
      <c r="AL303" s="542"/>
      <c r="AM303" s="346"/>
      <c r="AN303" s="449"/>
      <c r="AO303" s="301"/>
      <c r="AP303" s="301"/>
      <c r="AQ303" s="301"/>
      <c r="AR303" s="301"/>
      <c r="AS303" s="396" t="s">
        <v>466</v>
      </c>
      <c r="AT303" s="301"/>
      <c r="AU303" s="301"/>
      <c r="AV303" s="483"/>
    </row>
    <row r="304" spans="1:48" x14ac:dyDescent="0.2">
      <c r="A304" s="474"/>
      <c r="B304" s="425"/>
      <c r="C304" s="426"/>
      <c r="D304" s="427"/>
      <c r="E304" s="484"/>
      <c r="F304" s="429"/>
      <c r="G304" s="430"/>
      <c r="H304" s="426"/>
      <c r="I304" s="433"/>
      <c r="J304" s="474"/>
      <c r="K304" s="437"/>
      <c r="L304" s="432"/>
      <c r="M304" s="419"/>
      <c r="N304" s="419"/>
      <c r="O304" s="419"/>
      <c r="P304" s="556"/>
      <c r="Q304" s="556"/>
      <c r="R304" s="556"/>
      <c r="S304" s="556"/>
      <c r="T304" s="556"/>
      <c r="U304" s="556"/>
      <c r="V304" s="556"/>
      <c r="W304" s="556"/>
      <c r="X304" s="556"/>
      <c r="Y304" s="556"/>
      <c r="Z304" s="556"/>
      <c r="AA304" s="419"/>
      <c r="AB304" s="419"/>
      <c r="AC304" s="419"/>
      <c r="AD304" s="419"/>
      <c r="AE304" s="419"/>
      <c r="AF304" s="419"/>
      <c r="AG304" s="419"/>
      <c r="AH304" s="419"/>
      <c r="AI304" s="419"/>
      <c r="AJ304" s="381"/>
      <c r="AK304" s="522"/>
      <c r="AL304" s="539"/>
      <c r="AM304" s="381"/>
      <c r="AN304" s="432"/>
      <c r="AO304" s="474"/>
      <c r="AP304" s="474"/>
      <c r="AQ304" s="474"/>
      <c r="AR304" s="485"/>
      <c r="AS304" s="436"/>
      <c r="AT304" s="301"/>
      <c r="AU304" s="301"/>
      <c r="AV304" s="474"/>
    </row>
    <row r="305" spans="1:48" ht="114.75" x14ac:dyDescent="0.2">
      <c r="A305" s="475"/>
      <c r="B305" s="471" t="s">
        <v>470</v>
      </c>
      <c r="C305" s="378" t="s">
        <v>84</v>
      </c>
      <c r="D305" s="375" t="s">
        <v>158</v>
      </c>
      <c r="E305" s="486" t="s">
        <v>468</v>
      </c>
      <c r="F305" s="420" t="s">
        <v>447</v>
      </c>
      <c r="G305" s="395" t="s">
        <v>472</v>
      </c>
      <c r="H305" s="378" t="s">
        <v>457</v>
      </c>
      <c r="I305" s="383" t="s">
        <v>458</v>
      </c>
      <c r="J305" s="472" t="s">
        <v>469</v>
      </c>
      <c r="K305" s="412" t="s">
        <v>471</v>
      </c>
      <c r="L305" s="480" t="s">
        <v>449</v>
      </c>
      <c r="M305" s="405"/>
      <c r="N305" s="405"/>
      <c r="O305" s="405"/>
      <c r="P305" s="554"/>
      <c r="Q305" s="554"/>
      <c r="R305" s="554"/>
      <c r="S305" s="554"/>
      <c r="T305" s="554"/>
      <c r="U305" s="554"/>
      <c r="V305" s="554"/>
      <c r="W305" s="554"/>
      <c r="X305" s="554"/>
      <c r="Y305" s="554"/>
      <c r="Z305" s="554"/>
      <c r="AA305" s="405"/>
      <c r="AB305" s="405"/>
      <c r="AC305" s="405"/>
      <c r="AD305" s="405"/>
      <c r="AE305" s="405"/>
      <c r="AF305" s="405"/>
      <c r="AG305" s="405"/>
      <c r="AH305" s="405"/>
      <c r="AI305" s="405"/>
      <c r="AJ305" s="487"/>
      <c r="AK305" s="524"/>
      <c r="AL305" s="543"/>
      <c r="AM305" s="346"/>
      <c r="AN305" s="480"/>
      <c r="AO305" s="301"/>
      <c r="AP305" s="301"/>
      <c r="AQ305" s="301"/>
      <c r="AR305" s="301"/>
      <c r="AS305" s="396" t="s">
        <v>473</v>
      </c>
      <c r="AT305" s="301"/>
      <c r="AU305" s="301"/>
      <c r="AV305" s="483"/>
    </row>
  </sheetData>
  <mergeCells count="1">
    <mergeCell ref="KZ9:KZ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W305"/>
  <sheetViews>
    <sheetView zoomScaleNormal="100" workbookViewId="0">
      <selection activeCell="V50" sqref="V50"/>
    </sheetView>
  </sheetViews>
  <sheetFormatPr defaultColWidth="9.125" defaultRowHeight="12.75" x14ac:dyDescent="0.2"/>
  <cols>
    <col min="1" max="64" width="10.75" style="112" customWidth="1"/>
    <col min="65" max="65" width="10.75" style="113" customWidth="1"/>
    <col min="66" max="105" width="10.75" style="112" customWidth="1"/>
    <col min="106" max="137" width="10.75" style="91" customWidth="1"/>
    <col min="138" max="138" width="10.75" style="112" customWidth="1"/>
    <col min="139" max="150" width="10.75" style="91" customWidth="1"/>
    <col min="151" max="262" width="10.75" style="85" customWidth="1"/>
    <col min="263" max="300" width="10.75" style="187" customWidth="1"/>
    <col min="301" max="16384" width="9.125" style="114"/>
  </cols>
  <sheetData>
    <row r="1" spans="1:301" ht="59.25" customHeight="1" x14ac:dyDescent="0.2">
      <c r="A1" s="267" t="s">
        <v>475</v>
      </c>
      <c r="B1" s="268" t="s">
        <v>54</v>
      </c>
      <c r="C1" s="269" t="s">
        <v>36</v>
      </c>
      <c r="D1" s="270" t="s">
        <v>56</v>
      </c>
      <c r="E1" s="271" t="s">
        <v>46</v>
      </c>
      <c r="F1" s="272" t="s">
        <v>48</v>
      </c>
      <c r="G1" s="273" t="s">
        <v>51</v>
      </c>
      <c r="H1" s="269" t="s">
        <v>39</v>
      </c>
      <c r="I1" s="274" t="s">
        <v>41</v>
      </c>
      <c r="J1" s="300" t="s">
        <v>474</v>
      </c>
      <c r="K1" s="276" t="s">
        <v>59</v>
      </c>
      <c r="L1" s="449" t="s">
        <v>425</v>
      </c>
      <c r="M1" s="320" t="s">
        <v>114</v>
      </c>
      <c r="N1" s="501" t="s">
        <v>62</v>
      </c>
      <c r="O1" s="506" t="s">
        <v>411</v>
      </c>
      <c r="P1" s="385" t="s">
        <v>413</v>
      </c>
      <c r="Q1" s="375" t="s">
        <v>415</v>
      </c>
      <c r="R1" s="396" t="s">
        <v>188</v>
      </c>
      <c r="S1" s="412" t="s">
        <v>477</v>
      </c>
      <c r="T1" s="279" t="s">
        <v>44</v>
      </c>
      <c r="U1" s="496" t="s">
        <v>416</v>
      </c>
      <c r="V1" s="492" t="s">
        <v>384</v>
      </c>
      <c r="W1" s="277"/>
      <c r="JI1" s="233"/>
      <c r="JJ1" s="7"/>
      <c r="JK1" s="7"/>
      <c r="JL1" s="5"/>
      <c r="JM1" s="238"/>
      <c r="JN1" s="238"/>
      <c r="JO1" s="5"/>
      <c r="JP1" s="238"/>
      <c r="JQ1" s="238"/>
      <c r="JR1" s="5"/>
      <c r="JS1" s="37"/>
      <c r="JT1" s="37"/>
      <c r="JU1" s="5"/>
      <c r="JV1" s="238"/>
      <c r="JW1" s="238"/>
      <c r="JX1" s="5"/>
      <c r="JY1" s="238"/>
      <c r="JZ1" s="238"/>
      <c r="KA1" s="5"/>
      <c r="KB1" s="37"/>
      <c r="KC1" s="37"/>
      <c r="KD1" s="5"/>
      <c r="KE1" s="37"/>
      <c r="KF1" s="238"/>
      <c r="KG1" s="5"/>
      <c r="KH1" s="238"/>
      <c r="KI1" s="238"/>
      <c r="KJ1" s="5"/>
      <c r="KK1" s="238"/>
      <c r="KL1" s="238"/>
      <c r="KM1" s="5"/>
      <c r="KN1" s="238"/>
      <c r="KO1" s="22"/>
    </row>
    <row r="2" spans="1:301" ht="12.75" customHeight="1" x14ac:dyDescent="0.2">
      <c r="A2" s="280">
        <v>1900</v>
      </c>
      <c r="B2" s="281">
        <v>72.3</v>
      </c>
      <c r="C2" s="282">
        <v>1719.1</v>
      </c>
      <c r="D2" s="283">
        <v>64</v>
      </c>
      <c r="E2" s="284">
        <v>137.4</v>
      </c>
      <c r="F2" s="285">
        <v>106.9</v>
      </c>
      <c r="G2" s="286">
        <v>88.6</v>
      </c>
      <c r="H2" s="282">
        <v>202.2</v>
      </c>
      <c r="I2" s="287">
        <v>194.4</v>
      </c>
      <c r="J2" s="275"/>
      <c r="K2" s="288">
        <v>50.2</v>
      </c>
      <c r="L2" s="323"/>
      <c r="M2" s="277"/>
      <c r="N2" s="502">
        <v>40.299999999999997</v>
      </c>
      <c r="O2" s="323"/>
      <c r="P2" s="277"/>
      <c r="Q2" s="277"/>
      <c r="R2" s="277"/>
      <c r="S2" s="277"/>
      <c r="T2" s="290">
        <v>142.69999999999999</v>
      </c>
      <c r="U2" s="290"/>
      <c r="V2" s="277"/>
      <c r="W2" s="277"/>
      <c r="JI2" s="233"/>
      <c r="JJ2" s="7"/>
      <c r="JK2" s="7"/>
      <c r="JL2" s="5"/>
      <c r="JM2" s="238"/>
      <c r="JN2" s="238"/>
      <c r="JO2" s="5"/>
      <c r="JP2" s="238"/>
      <c r="JQ2" s="238"/>
      <c r="JR2" s="5"/>
      <c r="JS2" s="37"/>
      <c r="JT2" s="37"/>
      <c r="JU2" s="5"/>
      <c r="JV2" s="238"/>
      <c r="JW2" s="238"/>
      <c r="JX2" s="5"/>
      <c r="JY2" s="238"/>
      <c r="JZ2" s="238"/>
      <c r="KA2" s="5"/>
      <c r="KB2" s="37"/>
      <c r="KC2" s="37"/>
      <c r="KD2" s="5"/>
      <c r="KE2" s="37"/>
      <c r="KF2" s="238"/>
      <c r="KG2" s="5"/>
      <c r="KH2" s="238"/>
      <c r="KI2" s="238"/>
      <c r="KJ2" s="5"/>
      <c r="KK2" s="238"/>
      <c r="KL2" s="238"/>
      <c r="KM2" s="5"/>
      <c r="KN2" s="238"/>
      <c r="KO2" s="22"/>
    </row>
    <row r="3" spans="1:301" ht="12.75" customHeight="1" x14ac:dyDescent="0.2">
      <c r="A3" s="280">
        <v>1901</v>
      </c>
      <c r="B3" s="281">
        <v>83.8</v>
      </c>
      <c r="C3" s="282">
        <v>1641.5</v>
      </c>
      <c r="D3" s="283">
        <v>66.400000000000006</v>
      </c>
      <c r="E3" s="284">
        <v>140</v>
      </c>
      <c r="F3" s="285">
        <v>106.9</v>
      </c>
      <c r="G3" s="286">
        <v>89.9</v>
      </c>
      <c r="H3" s="282">
        <v>197.2</v>
      </c>
      <c r="I3" s="287">
        <v>189.9</v>
      </c>
      <c r="J3" s="275"/>
      <c r="K3" s="288">
        <v>48.3</v>
      </c>
      <c r="L3" s="323"/>
      <c r="M3" s="277"/>
      <c r="N3" s="502">
        <v>40.4</v>
      </c>
      <c r="O3" s="323"/>
      <c r="P3" s="277"/>
      <c r="Q3" s="277"/>
      <c r="R3" s="277"/>
      <c r="S3" s="277"/>
      <c r="T3" s="290">
        <v>118.5</v>
      </c>
      <c r="U3" s="290"/>
      <c r="V3" s="277"/>
      <c r="W3" s="277"/>
      <c r="JI3" s="233"/>
      <c r="JJ3" s="7"/>
      <c r="JK3" s="7"/>
      <c r="JL3" s="5"/>
      <c r="JM3" s="238"/>
      <c r="JN3" s="238"/>
      <c r="JO3" s="5"/>
      <c r="JP3" s="238"/>
      <c r="JQ3" s="238"/>
      <c r="JR3" s="5"/>
      <c r="JS3" s="37"/>
      <c r="JT3" s="37"/>
      <c r="JU3" s="5"/>
      <c r="JV3" s="238"/>
      <c r="JW3" s="238"/>
      <c r="JX3" s="5"/>
      <c r="JY3" s="238"/>
      <c r="JZ3" s="238"/>
      <c r="KA3" s="5"/>
      <c r="KB3" s="37"/>
      <c r="KC3" s="37"/>
      <c r="KD3" s="5"/>
      <c r="KE3" s="37"/>
      <c r="KF3" s="238"/>
      <c r="KG3" s="5"/>
      <c r="KH3" s="238"/>
      <c r="KI3" s="238"/>
      <c r="KJ3" s="5"/>
      <c r="KK3" s="238"/>
      <c r="KL3" s="238"/>
      <c r="KM3" s="5"/>
      <c r="KN3" s="238"/>
      <c r="KO3" s="22"/>
    </row>
    <row r="4" spans="1:301" ht="12.75" customHeight="1" x14ac:dyDescent="0.2">
      <c r="A4" s="280">
        <v>1902</v>
      </c>
      <c r="B4" s="281">
        <v>72.5</v>
      </c>
      <c r="C4" s="282">
        <v>1548.1</v>
      </c>
      <c r="D4" s="283">
        <v>66.3</v>
      </c>
      <c r="E4" s="284">
        <v>145.4</v>
      </c>
      <c r="F4" s="285">
        <v>103.9</v>
      </c>
      <c r="G4" s="286">
        <v>90.6</v>
      </c>
      <c r="H4" s="282">
        <v>161.30000000000001</v>
      </c>
      <c r="I4" s="287">
        <v>174.2</v>
      </c>
      <c r="J4" s="275"/>
      <c r="K4" s="288">
        <v>45.2</v>
      </c>
      <c r="L4" s="323"/>
      <c r="M4" s="277"/>
      <c r="N4" s="502">
        <v>39.4</v>
      </c>
      <c r="O4" s="323"/>
      <c r="P4" s="277"/>
      <c r="Q4" s="277"/>
      <c r="R4" s="277"/>
      <c r="S4" s="277"/>
      <c r="T4" s="290">
        <v>104.9</v>
      </c>
      <c r="U4" s="290"/>
      <c r="V4" s="277"/>
      <c r="W4" s="277"/>
      <c r="JI4" s="233"/>
      <c r="JJ4" s="7"/>
      <c r="JK4" s="7"/>
      <c r="JL4" s="5"/>
      <c r="JM4" s="238"/>
      <c r="JN4" s="238"/>
      <c r="JO4" s="5"/>
      <c r="JP4" s="238"/>
      <c r="JQ4" s="238"/>
      <c r="JR4" s="5"/>
      <c r="JS4" s="37"/>
      <c r="JT4" s="37"/>
      <c r="JU4" s="5"/>
      <c r="JV4" s="238"/>
      <c r="JW4" s="238"/>
      <c r="JX4" s="5"/>
      <c r="JY4" s="238"/>
      <c r="JZ4" s="238"/>
      <c r="KA4" s="5"/>
      <c r="KB4" s="37"/>
      <c r="KC4" s="37"/>
      <c r="KD4" s="5"/>
      <c r="KE4" s="37"/>
      <c r="KF4" s="238"/>
      <c r="KG4" s="5"/>
      <c r="KH4" s="238"/>
      <c r="KI4" s="238"/>
      <c r="KJ4" s="5"/>
      <c r="KK4" s="238"/>
      <c r="KL4" s="238"/>
      <c r="KM4" s="5"/>
      <c r="KN4" s="238"/>
      <c r="KO4" s="22"/>
    </row>
    <row r="5" spans="1:301" ht="12.75" customHeight="1" x14ac:dyDescent="0.2">
      <c r="A5" s="280">
        <v>1903</v>
      </c>
      <c r="B5" s="281">
        <v>81.400000000000006</v>
      </c>
      <c r="C5" s="282">
        <v>1562.8</v>
      </c>
      <c r="D5" s="283">
        <v>70</v>
      </c>
      <c r="E5" s="284">
        <v>151.80000000000001</v>
      </c>
      <c r="F5" s="285">
        <v>105.2</v>
      </c>
      <c r="G5" s="286">
        <v>96.3</v>
      </c>
      <c r="H5" s="282">
        <v>169.3</v>
      </c>
      <c r="I5" s="287">
        <v>177.2</v>
      </c>
      <c r="J5" s="275"/>
      <c r="K5" s="288">
        <v>41.1</v>
      </c>
      <c r="L5" s="323"/>
      <c r="M5" s="277"/>
      <c r="N5" s="502">
        <v>35.799999999999997</v>
      </c>
      <c r="O5" s="323"/>
      <c r="P5" s="277"/>
      <c r="Q5" s="277"/>
      <c r="R5" s="277"/>
      <c r="S5" s="277"/>
      <c r="T5" s="290">
        <v>100.3</v>
      </c>
      <c r="U5" s="290"/>
      <c r="V5" s="277"/>
      <c r="W5" s="277"/>
      <c r="JI5" s="233"/>
      <c r="JJ5" s="7"/>
      <c r="JK5" s="7"/>
      <c r="JL5" s="5"/>
      <c r="JM5" s="238"/>
      <c r="JN5" s="238"/>
      <c r="JO5" s="5"/>
      <c r="JP5" s="238"/>
      <c r="JQ5" s="238"/>
      <c r="JR5" s="5"/>
      <c r="JS5" s="37"/>
      <c r="JT5" s="37"/>
      <c r="JU5" s="5"/>
      <c r="JV5" s="238"/>
      <c r="JW5" s="35"/>
      <c r="JX5" s="5"/>
      <c r="JY5" s="238"/>
      <c r="JZ5" s="36"/>
      <c r="KA5" s="5"/>
      <c r="KB5" s="37"/>
      <c r="KC5" s="37"/>
      <c r="KD5" s="5"/>
      <c r="KE5" s="37"/>
      <c r="KF5" s="232"/>
      <c r="KG5" s="5"/>
      <c r="KH5" s="238"/>
      <c r="KI5" s="35"/>
      <c r="KJ5" s="5"/>
      <c r="KK5" s="238"/>
      <c r="KL5" s="26"/>
      <c r="KM5" s="5"/>
      <c r="KN5" s="238"/>
      <c r="KO5" s="22"/>
    </row>
    <row r="6" spans="1:301" ht="12.75" customHeight="1" x14ac:dyDescent="0.2">
      <c r="A6" s="302">
        <v>1904</v>
      </c>
      <c r="B6" s="281">
        <v>85.4</v>
      </c>
      <c r="C6" s="282">
        <v>1640</v>
      </c>
      <c r="D6" s="283">
        <v>71.5</v>
      </c>
      <c r="E6" s="284">
        <v>163.69999999999999</v>
      </c>
      <c r="F6" s="285">
        <v>108.6</v>
      </c>
      <c r="G6" s="286">
        <v>102.4</v>
      </c>
      <c r="H6" s="282">
        <v>192.1</v>
      </c>
      <c r="I6" s="287">
        <v>188.1</v>
      </c>
      <c r="J6" s="303">
        <v>35.5</v>
      </c>
      <c r="K6" s="288">
        <v>40.799999999999997</v>
      </c>
      <c r="L6" s="323"/>
      <c r="M6" s="277"/>
      <c r="N6" s="503"/>
      <c r="O6" s="275"/>
      <c r="P6" s="277"/>
      <c r="Q6" s="277"/>
      <c r="R6" s="277"/>
      <c r="S6" s="277"/>
      <c r="T6" s="290">
        <v>111.5</v>
      </c>
      <c r="U6" s="290"/>
      <c r="V6" s="277"/>
      <c r="W6" s="277"/>
      <c r="JI6" s="233"/>
      <c r="JJ6" s="7"/>
      <c r="JK6" s="7"/>
      <c r="JL6" s="5"/>
      <c r="JM6" s="238"/>
      <c r="JN6" s="238"/>
      <c r="JO6" s="5"/>
      <c r="JP6" s="238"/>
      <c r="JQ6" s="238"/>
      <c r="JR6" s="232"/>
      <c r="JS6" s="232"/>
      <c r="JT6" s="37"/>
      <c r="JU6" s="35"/>
      <c r="JV6" s="35"/>
      <c r="JW6" s="238"/>
      <c r="JX6" s="36"/>
      <c r="JY6" s="36"/>
      <c r="JZ6" s="238"/>
      <c r="KA6" s="5"/>
      <c r="KB6" s="37"/>
      <c r="KC6" s="232"/>
      <c r="KD6" s="232"/>
      <c r="KE6" s="232"/>
      <c r="KF6" s="7"/>
      <c r="KG6" s="35"/>
      <c r="KH6" s="35"/>
      <c r="KI6" s="238"/>
      <c r="KJ6" s="26"/>
      <c r="KK6" s="26"/>
      <c r="KL6" s="238"/>
      <c r="KM6" s="26"/>
      <c r="KN6" s="26"/>
      <c r="KO6" s="211"/>
    </row>
    <row r="7" spans="1:301" ht="12.75" customHeight="1" x14ac:dyDescent="0.2">
      <c r="A7" s="280">
        <v>1905</v>
      </c>
      <c r="B7" s="281">
        <v>81.3</v>
      </c>
      <c r="C7" s="282">
        <v>1588.9</v>
      </c>
      <c r="D7" s="283">
        <v>73.400000000000006</v>
      </c>
      <c r="E7" s="284">
        <v>161.9</v>
      </c>
      <c r="F7" s="285">
        <v>105.9</v>
      </c>
      <c r="G7" s="286">
        <v>101.2</v>
      </c>
      <c r="H7" s="282">
        <v>169.3</v>
      </c>
      <c r="I7" s="287">
        <v>179.9</v>
      </c>
      <c r="J7" s="303">
        <v>33.299999999999997</v>
      </c>
      <c r="K7" s="288">
        <v>37.9</v>
      </c>
      <c r="L7" s="323"/>
      <c r="M7" s="277"/>
      <c r="N7" s="504"/>
      <c r="O7" s="334"/>
      <c r="P7" s="277"/>
      <c r="Q7" s="277"/>
      <c r="R7" s="277"/>
      <c r="S7" s="277"/>
      <c r="T7" s="290">
        <v>118.4</v>
      </c>
      <c r="U7" s="290"/>
      <c r="V7" s="277"/>
      <c r="W7" s="277"/>
      <c r="JI7" s="233"/>
      <c r="JJ7" s="7"/>
      <c r="JK7" s="7"/>
      <c r="JL7" s="5"/>
      <c r="JM7" s="238"/>
      <c r="JN7" s="238"/>
      <c r="JO7" s="5"/>
      <c r="JP7" s="238"/>
      <c r="JQ7" s="238"/>
      <c r="JR7" s="233"/>
      <c r="JS7" s="9"/>
      <c r="JT7" s="37"/>
      <c r="JU7" s="5"/>
      <c r="JV7" s="238"/>
      <c r="JW7" s="238"/>
      <c r="JX7" s="5"/>
      <c r="JY7" s="238"/>
      <c r="JZ7" s="238"/>
      <c r="KA7" s="5"/>
      <c r="KB7" s="37"/>
      <c r="KC7" s="7"/>
      <c r="KD7" s="233"/>
      <c r="KE7" s="7"/>
      <c r="KF7" s="7"/>
      <c r="KG7" s="5"/>
      <c r="KH7" s="238"/>
      <c r="KI7" s="238"/>
      <c r="KJ7" s="5"/>
      <c r="KK7" s="238"/>
      <c r="KL7" s="238"/>
      <c r="KM7" s="5"/>
      <c r="KN7" s="238"/>
      <c r="KO7" s="22"/>
    </row>
    <row r="8" spans="1:301" ht="12.75" customHeight="1" x14ac:dyDescent="0.2">
      <c r="A8" s="280">
        <v>1906</v>
      </c>
      <c r="B8" s="281">
        <v>94</v>
      </c>
      <c r="C8" s="282">
        <v>1571.8</v>
      </c>
      <c r="D8" s="283">
        <v>69.3</v>
      </c>
      <c r="E8" s="284">
        <v>154.19999999999999</v>
      </c>
      <c r="F8" s="285">
        <v>98.6</v>
      </c>
      <c r="G8" s="286">
        <v>95.9</v>
      </c>
      <c r="H8" s="282">
        <v>156.30000000000001</v>
      </c>
      <c r="I8" s="287">
        <v>175.8</v>
      </c>
      <c r="J8" s="303">
        <v>35.1</v>
      </c>
      <c r="K8" s="288">
        <v>33.4</v>
      </c>
      <c r="L8" s="323"/>
      <c r="M8" s="277"/>
      <c r="N8" s="504"/>
      <c r="O8" s="334"/>
      <c r="P8" s="277"/>
      <c r="Q8" s="277"/>
      <c r="R8" s="277"/>
      <c r="S8" s="277"/>
      <c r="T8" s="290">
        <v>123.6</v>
      </c>
      <c r="U8" s="290"/>
      <c r="V8" s="277"/>
      <c r="W8" s="277"/>
      <c r="JI8" s="233"/>
      <c r="JJ8" s="7"/>
      <c r="JK8" s="7"/>
      <c r="JL8" s="5"/>
      <c r="JM8" s="238"/>
      <c r="JN8" s="238"/>
      <c r="JO8" s="5"/>
      <c r="JP8" s="238"/>
      <c r="JQ8" s="238"/>
      <c r="JR8" s="233"/>
      <c r="JS8" s="9"/>
      <c r="JT8" s="232"/>
      <c r="JU8" s="5"/>
      <c r="JV8" s="238"/>
      <c r="JW8" s="238"/>
      <c r="JX8" s="5"/>
      <c r="JY8" s="238"/>
      <c r="JZ8" s="238"/>
      <c r="KA8" s="232"/>
      <c r="KB8" s="232"/>
      <c r="KC8" s="7"/>
      <c r="KD8" s="233"/>
      <c r="KE8" s="7"/>
      <c r="KF8" s="9"/>
      <c r="KG8" s="5"/>
      <c r="KH8" s="238"/>
      <c r="KI8" s="238"/>
      <c r="KJ8" s="5"/>
      <c r="KK8" s="238"/>
      <c r="KL8" s="238"/>
      <c r="KM8" s="5"/>
      <c r="KN8" s="238"/>
      <c r="KO8" s="22"/>
    </row>
    <row r="9" spans="1:301" ht="12.75" customHeight="1" x14ac:dyDescent="0.2">
      <c r="A9" s="280">
        <v>1907</v>
      </c>
      <c r="B9" s="281">
        <v>94.1</v>
      </c>
      <c r="C9" s="282">
        <v>1592.5</v>
      </c>
      <c r="D9" s="283">
        <v>71.400000000000006</v>
      </c>
      <c r="E9" s="284">
        <v>166.6</v>
      </c>
      <c r="F9" s="285">
        <v>104.5</v>
      </c>
      <c r="G9" s="286">
        <v>100.9</v>
      </c>
      <c r="H9" s="282">
        <v>180</v>
      </c>
      <c r="I9" s="287">
        <v>174.2</v>
      </c>
      <c r="J9" s="303">
        <v>36.299999999999997</v>
      </c>
      <c r="K9" s="288">
        <v>31.1</v>
      </c>
      <c r="L9" s="323"/>
      <c r="M9" s="277"/>
      <c r="N9" s="504"/>
      <c r="O9" s="334"/>
      <c r="P9" s="277"/>
      <c r="Q9" s="277"/>
      <c r="R9" s="277"/>
      <c r="S9" s="277"/>
      <c r="T9" s="290">
        <v>115</v>
      </c>
      <c r="U9" s="290"/>
      <c r="V9" s="277"/>
      <c r="W9" s="277"/>
      <c r="JI9" s="233"/>
      <c r="JJ9" s="7"/>
      <c r="JK9" s="7"/>
      <c r="JL9" s="5"/>
      <c r="JM9" s="238"/>
      <c r="JN9" s="238"/>
      <c r="JO9" s="5"/>
      <c r="JP9" s="238"/>
      <c r="JQ9" s="238"/>
      <c r="JR9" s="233"/>
      <c r="JS9" s="9"/>
      <c r="JT9" s="7"/>
      <c r="JU9" s="5"/>
      <c r="JV9" s="238"/>
      <c r="JW9" s="238"/>
      <c r="JX9" s="5"/>
      <c r="JY9" s="238"/>
      <c r="JZ9" s="238"/>
      <c r="KA9" s="564"/>
      <c r="KB9" s="9"/>
      <c r="KC9" s="9"/>
      <c r="KD9" s="233"/>
      <c r="KE9" s="9"/>
      <c r="KF9" s="7"/>
      <c r="KG9" s="5"/>
      <c r="KH9" s="238"/>
      <c r="KI9" s="238"/>
      <c r="KJ9" s="5"/>
      <c r="KK9" s="238"/>
      <c r="KL9" s="238"/>
      <c r="KM9" s="5"/>
      <c r="KN9" s="238"/>
      <c r="KO9" s="22"/>
    </row>
    <row r="10" spans="1:301" ht="12.75" customHeight="1" x14ac:dyDescent="0.2">
      <c r="A10" s="280">
        <v>1908</v>
      </c>
      <c r="B10" s="281">
        <v>82.1</v>
      </c>
      <c r="C10" s="282">
        <v>1468.2</v>
      </c>
      <c r="D10" s="283">
        <v>71.5</v>
      </c>
      <c r="E10" s="284">
        <v>152</v>
      </c>
      <c r="F10" s="285">
        <v>95.6</v>
      </c>
      <c r="G10" s="286">
        <v>91</v>
      </c>
      <c r="H10" s="282">
        <v>150.9</v>
      </c>
      <c r="I10" s="287">
        <v>162.1</v>
      </c>
      <c r="J10" s="303">
        <v>35.9</v>
      </c>
      <c r="K10" s="288">
        <v>29.2</v>
      </c>
      <c r="L10" s="323"/>
      <c r="M10" s="277"/>
      <c r="N10" s="504"/>
      <c r="O10" s="334"/>
      <c r="P10" s="277"/>
      <c r="Q10" s="277"/>
      <c r="R10" s="277"/>
      <c r="S10" s="277"/>
      <c r="T10" s="290">
        <v>112.5</v>
      </c>
      <c r="U10" s="290"/>
      <c r="V10" s="277"/>
      <c r="W10" s="277"/>
      <c r="JI10" s="233"/>
      <c r="JJ10" s="7"/>
      <c r="JK10" s="7"/>
      <c r="JL10" s="5"/>
      <c r="JM10" s="238"/>
      <c r="JN10" s="238"/>
      <c r="JO10" s="5"/>
      <c r="JP10" s="238"/>
      <c r="JQ10" s="238"/>
      <c r="JR10" s="233"/>
      <c r="JS10" s="9"/>
      <c r="JT10" s="7"/>
      <c r="JU10" s="5"/>
      <c r="JV10" s="238"/>
      <c r="JW10" s="238"/>
      <c r="JX10" s="5"/>
      <c r="JY10" s="238"/>
      <c r="JZ10" s="238"/>
      <c r="KA10" s="564"/>
      <c r="KB10" s="9"/>
      <c r="KC10" s="7"/>
      <c r="KD10" s="233"/>
      <c r="KE10" s="7"/>
      <c r="KF10" s="7"/>
      <c r="KG10" s="6"/>
      <c r="KH10" s="238"/>
      <c r="KI10" s="238"/>
      <c r="KJ10" s="6"/>
      <c r="KK10" s="238"/>
      <c r="KL10" s="238"/>
      <c r="KM10" s="6"/>
      <c r="KN10" s="238"/>
      <c r="KO10" s="22"/>
    </row>
    <row r="11" spans="1:301" ht="12.75" customHeight="1" x14ac:dyDescent="0.2">
      <c r="A11" s="280">
        <v>1909</v>
      </c>
      <c r="B11" s="281">
        <v>78.7</v>
      </c>
      <c r="C11" s="269">
        <v>1424.7</v>
      </c>
      <c r="D11" s="283">
        <v>74</v>
      </c>
      <c r="E11" s="284">
        <v>153</v>
      </c>
      <c r="F11" s="285">
        <v>95.5</v>
      </c>
      <c r="G11" s="286">
        <v>92.5</v>
      </c>
      <c r="H11" s="282">
        <v>148.1</v>
      </c>
      <c r="I11" s="287">
        <v>156.30000000000001</v>
      </c>
      <c r="J11" s="303">
        <v>36.5</v>
      </c>
      <c r="K11" s="288">
        <v>26.3</v>
      </c>
      <c r="L11" s="323"/>
      <c r="M11" s="277"/>
      <c r="N11" s="504"/>
      <c r="O11" s="334"/>
      <c r="P11" s="277"/>
      <c r="Q11" s="277"/>
      <c r="R11" s="277"/>
      <c r="S11" s="277"/>
      <c r="T11" s="290">
        <v>101.8</v>
      </c>
      <c r="U11" s="290"/>
      <c r="V11" s="277"/>
      <c r="W11" s="277"/>
      <c r="JI11" s="233"/>
      <c r="JJ11" s="7"/>
      <c r="JK11" s="7"/>
      <c r="JL11" s="5"/>
      <c r="JM11" s="238"/>
      <c r="JN11" s="238"/>
      <c r="JO11" s="5"/>
      <c r="JP11" s="238"/>
      <c r="JQ11" s="238"/>
      <c r="JR11" s="233"/>
      <c r="JS11" s="9"/>
      <c r="JT11" s="9"/>
      <c r="JU11" s="5"/>
      <c r="JV11" s="238"/>
      <c r="JW11" s="238"/>
      <c r="JX11" s="5"/>
      <c r="JY11" s="238"/>
      <c r="JZ11" s="238"/>
      <c r="KA11" s="564"/>
      <c r="KB11" s="9"/>
      <c r="KC11" s="7"/>
      <c r="KD11" s="233"/>
      <c r="KE11" s="7"/>
      <c r="KF11" s="7"/>
      <c r="KG11" s="5"/>
      <c r="KH11" s="238"/>
      <c r="KI11" s="238"/>
      <c r="KJ11" s="5"/>
      <c r="KK11" s="238"/>
      <c r="KL11" s="238"/>
      <c r="KM11" s="5"/>
      <c r="KN11" s="238"/>
      <c r="KO11" s="22"/>
    </row>
    <row r="12" spans="1:301" ht="12.75" customHeight="1" x14ac:dyDescent="0.2">
      <c r="A12" s="280">
        <v>1910</v>
      </c>
      <c r="B12" s="281">
        <v>82.7</v>
      </c>
      <c r="C12" s="269">
        <v>1468</v>
      </c>
      <c r="D12" s="283">
        <v>76.2</v>
      </c>
      <c r="E12" s="284">
        <v>158.9</v>
      </c>
      <c r="F12" s="285">
        <v>95.8</v>
      </c>
      <c r="G12" s="286">
        <v>94.8</v>
      </c>
      <c r="H12" s="282">
        <v>155.9</v>
      </c>
      <c r="I12" s="287">
        <v>153.80000000000001</v>
      </c>
      <c r="J12" s="303">
        <v>37.700000000000003</v>
      </c>
      <c r="K12" s="288">
        <v>25.5</v>
      </c>
      <c r="L12" s="323"/>
      <c r="M12" s="277"/>
      <c r="N12" s="504"/>
      <c r="O12" s="334"/>
      <c r="P12" s="277"/>
      <c r="Q12" s="277"/>
      <c r="R12" s="277"/>
      <c r="S12" s="277"/>
      <c r="T12" s="290">
        <v>115.4</v>
      </c>
      <c r="U12" s="290"/>
      <c r="V12" s="277"/>
      <c r="W12" s="277"/>
      <c r="JI12" s="233"/>
      <c r="JJ12" s="7"/>
      <c r="JK12" s="7"/>
      <c r="JL12" s="5"/>
      <c r="JM12" s="238"/>
      <c r="JN12" s="238"/>
      <c r="JO12" s="5"/>
      <c r="JP12" s="238"/>
      <c r="JQ12" s="238"/>
      <c r="JR12" s="233"/>
      <c r="JS12" s="9"/>
      <c r="JT12" s="7"/>
      <c r="JU12" s="5"/>
      <c r="JV12" s="238"/>
      <c r="JW12" s="238"/>
      <c r="JX12" s="5"/>
      <c r="JY12" s="238"/>
      <c r="JZ12" s="238"/>
      <c r="KA12" s="564"/>
      <c r="KB12" s="9"/>
      <c r="KC12" s="7"/>
      <c r="KD12" s="233"/>
      <c r="KE12" s="7"/>
      <c r="KF12" s="7"/>
      <c r="KG12" s="5"/>
      <c r="KH12" s="238"/>
      <c r="KI12" s="238"/>
      <c r="KJ12" s="5"/>
      <c r="KK12" s="238"/>
      <c r="KL12" s="238"/>
      <c r="KM12" s="5"/>
      <c r="KN12" s="238"/>
      <c r="KO12" s="22"/>
    </row>
    <row r="13" spans="1:301" ht="12.75" customHeight="1" x14ac:dyDescent="0.2">
      <c r="A13" s="280">
        <v>1911</v>
      </c>
      <c r="B13" s="281">
        <v>82.3</v>
      </c>
      <c r="C13" s="269">
        <v>1390.5</v>
      </c>
      <c r="D13" s="283">
        <v>74.2</v>
      </c>
      <c r="E13" s="284">
        <v>156.4</v>
      </c>
      <c r="F13" s="285">
        <v>91.8</v>
      </c>
      <c r="G13" s="286">
        <v>94.2</v>
      </c>
      <c r="H13" s="282">
        <v>145.4</v>
      </c>
      <c r="I13" s="287">
        <v>155.1</v>
      </c>
      <c r="J13" s="303">
        <v>39.799999999999997</v>
      </c>
      <c r="K13" s="288">
        <v>23.9</v>
      </c>
      <c r="L13" s="323"/>
      <c r="M13" s="277"/>
      <c r="N13" s="504"/>
      <c r="O13" s="334"/>
      <c r="P13" s="277"/>
      <c r="Q13" s="277"/>
      <c r="R13" s="277"/>
      <c r="S13" s="277"/>
      <c r="T13" s="290">
        <v>86.8</v>
      </c>
      <c r="U13" s="290"/>
      <c r="V13" s="277"/>
      <c r="W13" s="277"/>
      <c r="JI13" s="233"/>
      <c r="JJ13" s="262"/>
      <c r="JK13" s="7"/>
      <c r="JL13" s="234"/>
      <c r="JM13" s="238"/>
      <c r="JN13" s="238"/>
      <c r="JO13" s="5"/>
      <c r="JP13" s="238"/>
      <c r="JQ13" s="238"/>
      <c r="JR13" s="233"/>
      <c r="JS13" s="9"/>
      <c r="JT13" s="7"/>
      <c r="JU13" s="5"/>
      <c r="JV13" s="238"/>
      <c r="JW13" s="238"/>
      <c r="JX13" s="5"/>
      <c r="JY13" s="238"/>
      <c r="JZ13" s="238"/>
      <c r="KA13" s="564"/>
      <c r="KB13" s="9"/>
      <c r="KC13" s="7"/>
      <c r="KD13" s="233"/>
      <c r="KE13" s="7"/>
      <c r="KF13" s="7"/>
      <c r="KG13" s="5"/>
      <c r="KH13" s="238"/>
      <c r="KI13" s="238"/>
      <c r="KJ13" s="5"/>
      <c r="KK13" s="238"/>
      <c r="KL13" s="238"/>
      <c r="KM13" s="5"/>
      <c r="KN13" s="238"/>
      <c r="KO13" s="22"/>
    </row>
    <row r="14" spans="1:301" ht="12.75" customHeight="1" x14ac:dyDescent="0.2">
      <c r="A14" s="280">
        <v>1912</v>
      </c>
      <c r="B14" s="281">
        <v>79</v>
      </c>
      <c r="C14" s="282">
        <v>1359.7</v>
      </c>
      <c r="D14" s="283">
        <v>77</v>
      </c>
      <c r="E14" s="284">
        <v>158.69999999999999</v>
      </c>
      <c r="F14" s="307">
        <v>91.9</v>
      </c>
      <c r="G14" s="273" t="s">
        <v>65</v>
      </c>
      <c r="H14" s="282">
        <v>138.4</v>
      </c>
      <c r="I14" s="287">
        <v>145.4</v>
      </c>
      <c r="J14" s="303">
        <v>41.6</v>
      </c>
      <c r="K14" s="288">
        <v>24</v>
      </c>
      <c r="L14" s="323"/>
      <c r="M14" s="277"/>
      <c r="N14" s="504"/>
      <c r="O14" s="334"/>
      <c r="P14" s="277"/>
      <c r="Q14" s="277"/>
      <c r="R14" s="277"/>
      <c r="S14" s="277"/>
      <c r="T14" s="290">
        <v>79.599999999999994</v>
      </c>
      <c r="U14" s="290"/>
      <c r="V14" s="277"/>
      <c r="W14" s="277"/>
      <c r="JI14" s="235"/>
      <c r="JJ14" s="236"/>
      <c r="JK14" s="262"/>
      <c r="JL14" s="217"/>
      <c r="JM14" s="217"/>
      <c r="JN14" s="238"/>
      <c r="JO14" s="263"/>
      <c r="JP14" s="263"/>
      <c r="JQ14" s="238"/>
      <c r="JR14" s="233"/>
      <c r="JS14" s="9"/>
      <c r="JT14" s="7"/>
      <c r="JU14" s="5"/>
      <c r="JV14" s="238"/>
      <c r="JW14" s="238"/>
      <c r="JX14" s="5"/>
      <c r="JY14" s="238"/>
      <c r="JZ14" s="238"/>
      <c r="KA14" s="564"/>
      <c r="KB14" s="9"/>
      <c r="KC14" s="7"/>
      <c r="KD14" s="233"/>
      <c r="KE14" s="7"/>
      <c r="KF14" s="7"/>
      <c r="KG14" s="5"/>
      <c r="KH14" s="238"/>
      <c r="KI14" s="238"/>
      <c r="KJ14" s="5"/>
      <c r="KK14" s="238"/>
      <c r="KL14" s="238"/>
      <c r="KM14" s="5"/>
      <c r="KN14" s="238"/>
      <c r="KO14" s="22"/>
    </row>
    <row r="15" spans="1:301" ht="12.75" customHeight="1" x14ac:dyDescent="0.2">
      <c r="A15" s="280">
        <v>1913</v>
      </c>
      <c r="B15" s="281">
        <v>80.900000000000006</v>
      </c>
      <c r="C15" s="282">
        <v>1380.6</v>
      </c>
      <c r="D15" s="283">
        <v>78.5</v>
      </c>
      <c r="E15" s="284">
        <v>154.6</v>
      </c>
      <c r="F15" s="307">
        <v>91.1</v>
      </c>
      <c r="G15" s="286">
        <v>99.7</v>
      </c>
      <c r="H15" s="282">
        <v>140.80000000000001</v>
      </c>
      <c r="I15" s="287">
        <v>143.5</v>
      </c>
      <c r="J15" s="303">
        <v>43.2</v>
      </c>
      <c r="K15" s="288">
        <v>22.3</v>
      </c>
      <c r="L15" s="323"/>
      <c r="M15" s="277"/>
      <c r="N15" s="504"/>
      <c r="O15" s="334"/>
      <c r="P15" s="277"/>
      <c r="Q15" s="277"/>
      <c r="R15" s="277"/>
      <c r="S15" s="277"/>
      <c r="T15" s="290">
        <v>86.7</v>
      </c>
      <c r="U15" s="290"/>
      <c r="V15" s="277"/>
      <c r="W15" s="277"/>
      <c r="JI15" s="264"/>
      <c r="JJ15" s="264"/>
      <c r="JK15" s="236"/>
      <c r="JL15" s="6"/>
      <c r="JM15" s="6"/>
      <c r="JN15" s="217"/>
      <c r="JO15" s="6"/>
      <c r="JP15" s="6"/>
      <c r="JQ15" s="263"/>
      <c r="JR15" s="233"/>
      <c r="JS15" s="9"/>
      <c r="JT15" s="7"/>
      <c r="JU15" s="5"/>
      <c r="JV15" s="238"/>
      <c r="JW15" s="238"/>
      <c r="JX15" s="5"/>
      <c r="JY15" s="238"/>
      <c r="JZ15" s="238"/>
      <c r="KA15" s="564"/>
      <c r="KB15" s="9"/>
      <c r="KC15" s="7"/>
      <c r="KD15" s="233"/>
      <c r="KE15" s="7"/>
      <c r="KF15" s="7"/>
      <c r="KG15" s="5"/>
      <c r="KH15" s="238"/>
      <c r="KI15" s="238"/>
      <c r="KJ15" s="5"/>
      <c r="KK15" s="238"/>
      <c r="KL15" s="238"/>
      <c r="KM15" s="5"/>
      <c r="KN15" s="238"/>
      <c r="KO15" s="22"/>
    </row>
    <row r="16" spans="1:301" ht="12.75" customHeight="1" x14ac:dyDescent="0.2">
      <c r="A16" s="280">
        <v>1914</v>
      </c>
      <c r="B16" s="281">
        <v>73.5</v>
      </c>
      <c r="C16" s="282">
        <v>1330.2</v>
      </c>
      <c r="D16" s="283">
        <v>78.7</v>
      </c>
      <c r="E16" s="284">
        <v>158.19999999999999</v>
      </c>
      <c r="F16" s="307">
        <v>93.6</v>
      </c>
      <c r="G16" s="286">
        <v>99.2</v>
      </c>
      <c r="H16" s="282">
        <v>132.4</v>
      </c>
      <c r="I16" s="287">
        <v>141.69999999999999</v>
      </c>
      <c r="J16" s="303">
        <v>42.8</v>
      </c>
      <c r="K16" s="288">
        <v>20.100000000000001</v>
      </c>
      <c r="L16" s="323"/>
      <c r="M16" s="277"/>
      <c r="N16" s="504"/>
      <c r="O16" s="334"/>
      <c r="P16" s="277"/>
      <c r="Q16" s="277"/>
      <c r="R16" s="277"/>
      <c r="S16" s="277"/>
      <c r="T16" s="290">
        <v>75.099999999999994</v>
      </c>
      <c r="U16" s="290"/>
      <c r="V16" s="277"/>
      <c r="W16" s="277"/>
      <c r="JI16" s="6"/>
      <c r="JJ16" s="6"/>
      <c r="JK16" s="264"/>
      <c r="JL16" s="6"/>
      <c r="JN16" s="6"/>
      <c r="JQ16" s="6"/>
      <c r="JR16" s="233"/>
      <c r="JS16" s="9"/>
      <c r="JT16" s="7"/>
      <c r="JU16" s="5"/>
      <c r="JV16" s="238"/>
      <c r="JW16" s="238"/>
      <c r="JX16" s="5"/>
      <c r="JY16" s="238"/>
      <c r="JZ16" s="238"/>
      <c r="KA16" s="564"/>
      <c r="KB16" s="9"/>
      <c r="KC16" s="7"/>
      <c r="KD16" s="233"/>
      <c r="KE16" s="7"/>
      <c r="KF16" s="7"/>
      <c r="KG16" s="6"/>
      <c r="KH16" s="238"/>
      <c r="KI16" s="238"/>
      <c r="KJ16" s="6"/>
      <c r="KK16" s="238"/>
      <c r="KL16" s="238"/>
      <c r="KM16" s="8"/>
      <c r="KN16" s="238"/>
      <c r="KO16" s="22"/>
    </row>
    <row r="17" spans="1:309" ht="12.75" customHeight="1" x14ac:dyDescent="0.2">
      <c r="A17" s="280">
        <v>1915</v>
      </c>
      <c r="B17" s="281">
        <v>68.7</v>
      </c>
      <c r="C17" s="282">
        <v>1317.6</v>
      </c>
      <c r="D17" s="283">
        <v>80.7</v>
      </c>
      <c r="E17" s="284">
        <v>163.9</v>
      </c>
      <c r="F17" s="307">
        <v>94.5</v>
      </c>
      <c r="G17" s="286">
        <v>101.5</v>
      </c>
      <c r="H17" s="282">
        <v>145.9</v>
      </c>
      <c r="I17" s="287">
        <v>140.1</v>
      </c>
      <c r="J17" s="303">
        <v>43.2</v>
      </c>
      <c r="K17" s="288">
        <v>18.7</v>
      </c>
      <c r="L17" s="323"/>
      <c r="M17" s="277"/>
      <c r="N17" s="504"/>
      <c r="O17" s="334"/>
      <c r="P17" s="277"/>
      <c r="Q17" s="277"/>
      <c r="R17" s="277"/>
      <c r="S17" s="277"/>
      <c r="T17" s="290">
        <v>67.5</v>
      </c>
      <c r="U17" s="290"/>
      <c r="V17" s="277"/>
      <c r="W17" s="277"/>
      <c r="JK17" s="6"/>
      <c r="JR17" s="233"/>
      <c r="JS17" s="9"/>
      <c r="JT17" s="7"/>
      <c r="JU17" s="5"/>
      <c r="JV17" s="238"/>
      <c r="JW17" s="238"/>
      <c r="JX17" s="5"/>
      <c r="JY17" s="238"/>
      <c r="JZ17" s="238"/>
      <c r="KA17" s="564"/>
      <c r="KB17" s="9"/>
      <c r="KC17" s="7"/>
      <c r="KD17" s="233"/>
      <c r="KE17" s="7"/>
      <c r="KF17" s="7"/>
      <c r="KG17" s="8"/>
      <c r="KH17" s="238"/>
      <c r="KI17" s="238"/>
      <c r="KJ17" s="8"/>
      <c r="KK17" s="238"/>
      <c r="KL17" s="238"/>
      <c r="KM17" s="8"/>
      <c r="KN17" s="238"/>
      <c r="KO17" s="22"/>
    </row>
    <row r="18" spans="1:309" ht="12.75" customHeight="1" x14ac:dyDescent="0.2">
      <c r="A18" s="280">
        <v>1916</v>
      </c>
      <c r="B18" s="281">
        <v>75.5</v>
      </c>
      <c r="C18" s="282">
        <v>1381.1</v>
      </c>
      <c r="D18" s="283">
        <v>81</v>
      </c>
      <c r="E18" s="284">
        <v>167.2</v>
      </c>
      <c r="F18" s="307">
        <v>94.7</v>
      </c>
      <c r="G18" s="286">
        <v>103.1</v>
      </c>
      <c r="H18" s="282">
        <v>163.30000000000001</v>
      </c>
      <c r="I18" s="287">
        <v>138.4</v>
      </c>
      <c r="J18" s="303">
        <v>46.4</v>
      </c>
      <c r="K18" s="275"/>
      <c r="L18" s="275"/>
      <c r="M18" s="277"/>
      <c r="N18" s="502">
        <v>18.600000000000001</v>
      </c>
      <c r="O18" s="323"/>
      <c r="P18" s="277"/>
      <c r="Q18" s="277"/>
      <c r="R18" s="277"/>
      <c r="S18" s="277"/>
      <c r="T18" s="290">
        <v>75.5</v>
      </c>
      <c r="U18" s="290"/>
      <c r="V18" s="277"/>
      <c r="W18" s="277"/>
      <c r="JR18" s="233"/>
      <c r="JS18" s="9"/>
      <c r="JT18" s="7"/>
      <c r="JU18" s="5"/>
      <c r="JV18" s="238"/>
      <c r="JW18" s="238"/>
      <c r="JX18" s="5"/>
      <c r="JY18" s="238"/>
      <c r="JZ18" s="238"/>
      <c r="KA18" s="564"/>
      <c r="KB18" s="9"/>
      <c r="KC18" s="7"/>
      <c r="KD18" s="233"/>
      <c r="KE18" s="7"/>
      <c r="KF18" s="7"/>
      <c r="KG18" s="5"/>
      <c r="KH18" s="238"/>
      <c r="KI18" s="238"/>
      <c r="KJ18" s="5"/>
      <c r="KK18" s="238"/>
      <c r="KL18" s="238"/>
      <c r="KM18" s="5"/>
      <c r="KN18" s="238"/>
      <c r="KO18" s="22"/>
    </row>
    <row r="19" spans="1:309" ht="12.75" customHeight="1" x14ac:dyDescent="0.2">
      <c r="A19" s="280">
        <v>1917</v>
      </c>
      <c r="B19" s="281">
        <v>78.400000000000006</v>
      </c>
      <c r="C19" s="282">
        <v>1397.1</v>
      </c>
      <c r="D19" s="283">
        <v>80.8</v>
      </c>
      <c r="E19" s="284">
        <v>169.9</v>
      </c>
      <c r="F19" s="307">
        <v>95.9</v>
      </c>
      <c r="G19" s="286">
        <v>104.9</v>
      </c>
      <c r="H19" s="282">
        <v>164.5</v>
      </c>
      <c r="I19" s="287">
        <v>143.5</v>
      </c>
      <c r="J19" s="303">
        <v>46.1</v>
      </c>
      <c r="K19" s="275"/>
      <c r="L19" s="275"/>
      <c r="M19" s="277"/>
      <c r="N19" s="502">
        <v>19.100000000000001</v>
      </c>
      <c r="O19" s="323"/>
      <c r="P19" s="277"/>
      <c r="Q19" s="277"/>
      <c r="R19" s="277"/>
      <c r="S19" s="277"/>
      <c r="T19" s="290">
        <v>75.2</v>
      </c>
      <c r="U19" s="290"/>
      <c r="V19" s="277"/>
      <c r="W19" s="277"/>
      <c r="JR19" s="233"/>
      <c r="JS19" s="9"/>
      <c r="JT19" s="7"/>
      <c r="JU19" s="5"/>
      <c r="JV19" s="238"/>
      <c r="JW19" s="238"/>
      <c r="JX19" s="5"/>
      <c r="JY19" s="238"/>
      <c r="JZ19" s="238"/>
      <c r="KA19" s="564"/>
      <c r="KB19" s="9"/>
      <c r="KC19" s="7"/>
      <c r="KD19" s="233"/>
      <c r="KE19" s="7"/>
      <c r="KF19" s="7"/>
      <c r="KG19" s="5"/>
      <c r="KH19" s="238"/>
      <c r="KI19" s="238"/>
      <c r="KJ19" s="5"/>
      <c r="KK19" s="238"/>
      <c r="KL19" s="238"/>
      <c r="KM19" s="5"/>
      <c r="KN19" s="238"/>
      <c r="KO19" s="22"/>
    </row>
    <row r="20" spans="1:309" ht="12.75" customHeight="1" x14ac:dyDescent="0.2">
      <c r="A20" s="280">
        <v>1918</v>
      </c>
      <c r="B20" s="281">
        <v>73.2</v>
      </c>
      <c r="C20" s="309">
        <v>1810</v>
      </c>
      <c r="D20" s="283">
        <v>80.8</v>
      </c>
      <c r="E20" s="284">
        <v>171.6</v>
      </c>
      <c r="F20" s="307">
        <v>94</v>
      </c>
      <c r="G20" s="286">
        <v>97.4</v>
      </c>
      <c r="H20" s="282">
        <v>588.5</v>
      </c>
      <c r="I20" s="287">
        <v>149.80000000000001</v>
      </c>
      <c r="J20" s="303">
        <v>47.3</v>
      </c>
      <c r="K20" s="275"/>
      <c r="L20" s="275"/>
      <c r="M20" s="277"/>
      <c r="N20" s="502">
        <v>22.3</v>
      </c>
      <c r="O20" s="323"/>
      <c r="P20" s="277"/>
      <c r="Q20" s="277"/>
      <c r="R20" s="277"/>
      <c r="S20" s="277"/>
      <c r="T20" s="290">
        <v>72.2</v>
      </c>
      <c r="U20" s="290"/>
      <c r="V20" s="277"/>
      <c r="W20" s="277"/>
      <c r="JR20" s="233"/>
      <c r="JS20" s="9"/>
      <c r="JT20" s="7"/>
      <c r="JU20" s="5"/>
      <c r="JV20" s="238"/>
      <c r="JW20" s="238"/>
      <c r="JX20" s="5"/>
      <c r="JY20" s="238"/>
      <c r="JZ20" s="238"/>
      <c r="KA20" s="564"/>
      <c r="KB20" s="9"/>
      <c r="KC20" s="265"/>
      <c r="KD20" s="233"/>
      <c r="KE20" s="7"/>
      <c r="KF20" s="262"/>
      <c r="KG20" s="5"/>
      <c r="KH20" s="238"/>
      <c r="KI20" s="238"/>
      <c r="KJ20" s="5"/>
      <c r="KK20" s="238"/>
      <c r="KL20" s="238"/>
      <c r="KM20" s="5"/>
      <c r="KN20" s="238"/>
      <c r="KO20" s="22"/>
    </row>
    <row r="21" spans="1:309" x14ac:dyDescent="0.2">
      <c r="A21" s="280">
        <v>1919</v>
      </c>
      <c r="B21" s="281">
        <v>62.8</v>
      </c>
      <c r="C21" s="282">
        <v>1289.4000000000001</v>
      </c>
      <c r="D21" s="283">
        <v>81</v>
      </c>
      <c r="E21" s="284">
        <v>147.9</v>
      </c>
      <c r="F21" s="307">
        <v>89.9</v>
      </c>
      <c r="G21" s="286">
        <v>88.2</v>
      </c>
      <c r="H21" s="282">
        <v>223</v>
      </c>
      <c r="I21" s="287">
        <v>125.6</v>
      </c>
      <c r="J21" s="303">
        <v>40.9</v>
      </c>
      <c r="K21" s="275"/>
      <c r="L21" s="275"/>
      <c r="M21" s="277"/>
      <c r="N21" s="502">
        <v>16.899999999999999</v>
      </c>
      <c r="O21" s="323"/>
      <c r="P21" s="277"/>
      <c r="Q21" s="277"/>
      <c r="R21" s="277"/>
      <c r="S21" s="277"/>
      <c r="T21" s="290">
        <v>55.2</v>
      </c>
      <c r="U21" s="290"/>
      <c r="V21" s="277"/>
      <c r="W21" s="277"/>
      <c r="JR21" s="233"/>
      <c r="JS21" s="233"/>
      <c r="JT21" s="7"/>
      <c r="JU21" s="234"/>
      <c r="JV21" s="238"/>
      <c r="JX21" s="234"/>
      <c r="JY21" s="238"/>
      <c r="KA21" s="564"/>
      <c r="KB21" s="9"/>
      <c r="KC21" s="262"/>
      <c r="KD21" s="233"/>
      <c r="KE21" s="262"/>
      <c r="KF21" s="237"/>
      <c r="KG21" s="234"/>
      <c r="KH21" s="238"/>
      <c r="KJ21" s="234"/>
      <c r="KK21" s="238"/>
      <c r="KM21" s="234"/>
      <c r="KN21" s="238"/>
      <c r="KO21" s="22"/>
    </row>
    <row r="22" spans="1:309" x14ac:dyDescent="0.2">
      <c r="A22" s="310">
        <v>1920</v>
      </c>
      <c r="B22" s="311">
        <v>60.7</v>
      </c>
      <c r="C22" s="312">
        <v>1298.9000000000001</v>
      </c>
      <c r="D22" s="313">
        <v>83.4</v>
      </c>
      <c r="E22" s="314">
        <v>159.6</v>
      </c>
      <c r="F22" s="315">
        <v>93</v>
      </c>
      <c r="G22" s="316">
        <v>88.8</v>
      </c>
      <c r="H22" s="312">
        <v>207.3</v>
      </c>
      <c r="I22" s="317">
        <v>113.1</v>
      </c>
      <c r="J22" s="318">
        <v>43.6</v>
      </c>
      <c r="K22" s="275"/>
      <c r="L22" s="275"/>
      <c r="M22" s="277"/>
      <c r="N22" s="505">
        <v>19</v>
      </c>
      <c r="O22" s="512"/>
      <c r="P22" s="277"/>
      <c r="Q22" s="277"/>
      <c r="R22" s="277"/>
      <c r="S22" s="277"/>
      <c r="T22" s="319">
        <v>53.7</v>
      </c>
      <c r="U22" s="319"/>
      <c r="V22" s="277"/>
      <c r="W22" s="277"/>
      <c r="JR22" s="235"/>
      <c r="JS22" s="9"/>
      <c r="JT22" s="7"/>
      <c r="JU22" s="7"/>
      <c r="KA22" s="564"/>
      <c r="KB22" s="9"/>
      <c r="KC22" s="237"/>
      <c r="KD22" s="235"/>
      <c r="KE22" s="237"/>
      <c r="KG22" s="9"/>
    </row>
    <row r="23" spans="1:309" s="187" customFormat="1" x14ac:dyDescent="0.2">
      <c r="A23" s="280">
        <v>1921</v>
      </c>
      <c r="B23" s="281">
        <v>56.5</v>
      </c>
      <c r="C23" s="282">
        <v>1149.8</v>
      </c>
      <c r="D23" s="283">
        <v>85.5</v>
      </c>
      <c r="E23" s="284">
        <v>156.19999999999999</v>
      </c>
      <c r="F23" s="307">
        <v>89.2</v>
      </c>
      <c r="G23" s="286">
        <v>84.3</v>
      </c>
      <c r="H23" s="282">
        <v>98.7</v>
      </c>
      <c r="I23" s="287">
        <v>97.6</v>
      </c>
      <c r="J23" s="303">
        <v>41.7</v>
      </c>
      <c r="K23" s="275"/>
      <c r="L23" s="275"/>
      <c r="M23" s="277"/>
      <c r="N23" s="502">
        <v>17.7</v>
      </c>
      <c r="O23" s="323"/>
      <c r="P23" s="277"/>
      <c r="Q23" s="277"/>
      <c r="R23" s="277"/>
      <c r="S23" s="277"/>
      <c r="T23" s="290">
        <v>50.7</v>
      </c>
      <c r="U23" s="290"/>
      <c r="V23" s="277"/>
      <c r="W23" s="277"/>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3"/>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c r="DA23" s="112"/>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112"/>
      <c r="EI23" s="91"/>
      <c r="EJ23" s="91"/>
      <c r="EK23" s="91"/>
      <c r="EL23" s="91"/>
      <c r="EM23" s="91"/>
      <c r="EN23" s="91"/>
      <c r="EO23" s="91"/>
      <c r="EP23" s="91"/>
      <c r="EQ23" s="91"/>
      <c r="ER23" s="91"/>
      <c r="ES23" s="91"/>
      <c r="ET23" s="91"/>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c r="IR23" s="85"/>
      <c r="IS23" s="85"/>
      <c r="IT23" s="85"/>
      <c r="IU23" s="85"/>
      <c r="IV23" s="85"/>
      <c r="IW23" s="85"/>
      <c r="IX23" s="85"/>
      <c r="IY23" s="85"/>
      <c r="IZ23" s="85"/>
      <c r="JA23" s="85"/>
      <c r="JB23" s="85"/>
      <c r="JT23" s="262"/>
      <c r="JU23" s="7"/>
      <c r="KA23" s="564"/>
      <c r="KB23" s="233"/>
      <c r="KO23" s="114"/>
      <c r="KP23" s="114"/>
      <c r="KQ23" s="114"/>
      <c r="KR23" s="114"/>
      <c r="KS23" s="114"/>
      <c r="KT23" s="114"/>
      <c r="KU23" s="114"/>
      <c r="KV23" s="114"/>
      <c r="KW23" s="114"/>
    </row>
    <row r="24" spans="1:309" s="187" customFormat="1" x14ac:dyDescent="0.2">
      <c r="A24" s="280">
        <v>1922</v>
      </c>
      <c r="B24" s="281">
        <v>56.9</v>
      </c>
      <c r="C24" s="282">
        <v>1169.3</v>
      </c>
      <c r="D24" s="283">
        <v>86.2</v>
      </c>
      <c r="E24" s="284">
        <v>165</v>
      </c>
      <c r="F24" s="307">
        <v>92.1</v>
      </c>
      <c r="G24" s="286">
        <v>87.7</v>
      </c>
      <c r="H24" s="282">
        <v>132.30000000000001</v>
      </c>
      <c r="I24" s="287">
        <v>95.3</v>
      </c>
      <c r="J24" s="303">
        <v>39.4</v>
      </c>
      <c r="K24" s="275"/>
      <c r="L24" s="275"/>
      <c r="M24" s="321">
        <v>18.3</v>
      </c>
      <c r="N24" s="503"/>
      <c r="O24" s="275"/>
      <c r="P24" s="277"/>
      <c r="Q24" s="277"/>
      <c r="R24" s="277"/>
      <c r="S24" s="277"/>
      <c r="T24" s="290">
        <v>38.9</v>
      </c>
      <c r="U24" s="290"/>
      <c r="V24" s="277"/>
      <c r="W24" s="277"/>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3"/>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c r="CR24" s="112"/>
      <c r="CS24" s="112"/>
      <c r="CT24" s="112"/>
      <c r="CU24" s="112"/>
      <c r="CV24" s="112"/>
      <c r="CW24" s="112"/>
      <c r="CX24" s="112"/>
      <c r="CY24" s="112"/>
      <c r="CZ24" s="112"/>
      <c r="DA24" s="112"/>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112"/>
      <c r="EI24" s="91"/>
      <c r="EJ24" s="91"/>
      <c r="EK24" s="91"/>
      <c r="EL24" s="91"/>
      <c r="EM24" s="91"/>
      <c r="EN24" s="91"/>
      <c r="EO24" s="91"/>
      <c r="EP24" s="91"/>
      <c r="EQ24" s="91"/>
      <c r="ER24" s="91"/>
      <c r="ES24" s="91"/>
      <c r="ET24" s="91"/>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c r="IR24" s="85"/>
      <c r="IS24" s="85"/>
      <c r="IT24" s="85"/>
      <c r="IU24" s="85"/>
      <c r="IV24" s="85"/>
      <c r="IW24" s="85"/>
      <c r="IX24" s="85"/>
      <c r="IY24" s="85"/>
      <c r="IZ24" s="85"/>
      <c r="JA24" s="85"/>
      <c r="JB24" s="85"/>
      <c r="JT24" s="237"/>
      <c r="JU24" s="262"/>
      <c r="KA24" s="235"/>
      <c r="KB24" s="9"/>
      <c r="KO24" s="114"/>
      <c r="KP24" s="114"/>
      <c r="KQ24" s="114"/>
      <c r="KR24" s="114"/>
      <c r="KS24" s="114"/>
      <c r="KT24" s="114"/>
      <c r="KU24" s="114"/>
      <c r="KV24" s="114"/>
      <c r="KW24" s="114"/>
    </row>
    <row r="25" spans="1:309" s="187" customFormat="1" x14ac:dyDescent="0.2">
      <c r="A25" s="280">
        <v>1923</v>
      </c>
      <c r="B25" s="281">
        <v>60.8</v>
      </c>
      <c r="C25" s="269"/>
      <c r="D25" s="283">
        <v>88.4</v>
      </c>
      <c r="E25" s="284">
        <v>174</v>
      </c>
      <c r="F25" s="307">
        <v>95.7</v>
      </c>
      <c r="G25" s="286">
        <v>89</v>
      </c>
      <c r="H25" s="282">
        <v>151.69999999999999</v>
      </c>
      <c r="I25" s="287">
        <v>91.7</v>
      </c>
      <c r="J25" s="303">
        <v>38.799999999999997</v>
      </c>
      <c r="K25" s="275"/>
      <c r="L25" s="275"/>
      <c r="M25" s="322"/>
      <c r="N25" s="502">
        <v>17.899999999999999</v>
      </c>
      <c r="O25" s="323"/>
      <c r="P25" s="277"/>
      <c r="Q25" s="277"/>
      <c r="R25" s="277"/>
      <c r="S25" s="277"/>
      <c r="T25" s="290">
        <v>39.1</v>
      </c>
      <c r="U25" s="290"/>
      <c r="V25" s="277"/>
      <c r="W25" s="277"/>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3"/>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c r="CR25" s="112"/>
      <c r="CS25" s="112"/>
      <c r="CT25" s="112"/>
      <c r="CU25" s="112"/>
      <c r="CV25" s="112"/>
      <c r="CW25" s="112"/>
      <c r="CX25" s="112"/>
      <c r="CY25" s="112"/>
      <c r="CZ25" s="112"/>
      <c r="DA25" s="112"/>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112"/>
      <c r="EI25" s="91"/>
      <c r="EJ25" s="91"/>
      <c r="EK25" s="91"/>
      <c r="EL25" s="91"/>
      <c r="EM25" s="91"/>
      <c r="EN25" s="91"/>
      <c r="EO25" s="91"/>
      <c r="EP25" s="91"/>
      <c r="EQ25" s="91"/>
      <c r="ER25" s="91"/>
      <c r="ES25" s="91"/>
      <c r="ET25" s="91"/>
      <c r="EU25" s="85"/>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c r="IR25" s="85"/>
      <c r="IS25" s="85"/>
      <c r="IT25" s="85"/>
      <c r="IU25" s="85"/>
      <c r="IV25" s="85"/>
      <c r="IW25" s="85"/>
      <c r="IX25" s="85"/>
      <c r="IY25" s="85"/>
      <c r="IZ25" s="85"/>
      <c r="JA25" s="85"/>
      <c r="JB25" s="85"/>
      <c r="JU25" s="237"/>
      <c r="KO25" s="114"/>
      <c r="KP25" s="114"/>
      <c r="KQ25" s="114"/>
      <c r="KR25" s="114"/>
      <c r="KS25" s="114"/>
      <c r="KT25" s="114"/>
      <c r="KU25" s="114"/>
      <c r="KV25" s="114"/>
      <c r="KW25" s="114"/>
    </row>
    <row r="26" spans="1:309" x14ac:dyDescent="0.2">
      <c r="A26" s="280">
        <v>1924</v>
      </c>
      <c r="B26" s="281">
        <v>59.5</v>
      </c>
      <c r="C26" s="282">
        <v>1159</v>
      </c>
      <c r="D26" s="283">
        <v>90.4</v>
      </c>
      <c r="E26" s="284">
        <v>175.7</v>
      </c>
      <c r="F26" s="307">
        <v>97.2</v>
      </c>
      <c r="G26" s="286">
        <v>87.8</v>
      </c>
      <c r="H26" s="282">
        <v>115.2</v>
      </c>
      <c r="I26" s="287">
        <v>87.9</v>
      </c>
      <c r="J26" s="303">
        <v>39.200000000000003</v>
      </c>
      <c r="K26" s="275"/>
      <c r="L26" s="275"/>
      <c r="M26" s="322"/>
      <c r="N26" s="502">
        <v>17.8</v>
      </c>
      <c r="O26" s="323"/>
      <c r="P26" s="277"/>
      <c r="Q26" s="277"/>
      <c r="R26" s="277"/>
      <c r="S26" s="277"/>
      <c r="T26" s="290">
        <v>33.700000000000003</v>
      </c>
      <c r="U26" s="290"/>
      <c r="V26" s="277"/>
      <c r="W26" s="277"/>
    </row>
    <row r="27" spans="1:309" x14ac:dyDescent="0.2">
      <c r="A27" s="280">
        <v>1925</v>
      </c>
      <c r="B27" s="281">
        <v>60.7</v>
      </c>
      <c r="C27" s="282">
        <v>1168.0999999999999</v>
      </c>
      <c r="D27" s="283">
        <v>92</v>
      </c>
      <c r="E27" s="284">
        <v>184.8</v>
      </c>
      <c r="F27" s="307">
        <v>89.5</v>
      </c>
      <c r="G27" s="286">
        <v>95</v>
      </c>
      <c r="H27" s="282">
        <v>121.7</v>
      </c>
      <c r="I27" s="287">
        <v>84.8</v>
      </c>
      <c r="J27" s="303">
        <v>36.9</v>
      </c>
      <c r="K27" s="275"/>
      <c r="L27" s="275"/>
      <c r="M27" s="322"/>
      <c r="N27" s="502">
        <v>17.3</v>
      </c>
      <c r="O27" s="323"/>
      <c r="P27" s="277"/>
      <c r="Q27" s="277"/>
      <c r="R27" s="277"/>
      <c r="S27" s="277"/>
      <c r="T27" s="290">
        <v>38.6</v>
      </c>
      <c r="U27" s="290"/>
      <c r="V27" s="277"/>
      <c r="W27" s="277"/>
    </row>
    <row r="28" spans="1:309" x14ac:dyDescent="0.2">
      <c r="A28" s="280">
        <v>1926</v>
      </c>
      <c r="B28" s="281">
        <v>60.3</v>
      </c>
      <c r="C28" s="282">
        <v>1211</v>
      </c>
      <c r="D28" s="283">
        <v>94.6</v>
      </c>
      <c r="E28" s="284">
        <v>198.6</v>
      </c>
      <c r="F28" s="307">
        <v>91.3</v>
      </c>
      <c r="G28" s="286">
        <v>97.3</v>
      </c>
      <c r="H28" s="282">
        <v>141.69999999999999</v>
      </c>
      <c r="I28" s="287">
        <v>85.5</v>
      </c>
      <c r="J28" s="303">
        <v>36.6</v>
      </c>
      <c r="K28" s="114"/>
      <c r="L28" s="288">
        <v>19.899999999999999</v>
      </c>
      <c r="M28" s="322"/>
      <c r="N28" s="277"/>
      <c r="O28" s="334"/>
      <c r="P28" s="277"/>
      <c r="Q28" s="277"/>
      <c r="R28" s="277"/>
      <c r="S28" s="277"/>
      <c r="T28" s="290">
        <v>32.9</v>
      </c>
      <c r="U28" s="290"/>
      <c r="V28" s="277"/>
      <c r="W28" s="277"/>
    </row>
    <row r="29" spans="1:309" x14ac:dyDescent="0.2">
      <c r="A29" s="280">
        <v>1927</v>
      </c>
      <c r="B29" s="281">
        <v>56.3</v>
      </c>
      <c r="C29" s="282">
        <v>1131.5</v>
      </c>
      <c r="D29" s="283">
        <v>95.2</v>
      </c>
      <c r="E29" s="284">
        <v>195.3</v>
      </c>
      <c r="F29" s="307">
        <v>88.1</v>
      </c>
      <c r="G29" s="286">
        <v>91.7</v>
      </c>
      <c r="H29" s="282">
        <v>102.2</v>
      </c>
      <c r="I29" s="287">
        <v>79.599999999999994</v>
      </c>
      <c r="J29" s="303">
        <v>34.799999999999997</v>
      </c>
      <c r="K29" s="114"/>
      <c r="L29" s="288">
        <v>21.6</v>
      </c>
      <c r="M29" s="322"/>
      <c r="N29" s="277"/>
      <c r="O29" s="334"/>
      <c r="P29" s="277"/>
      <c r="Q29" s="277"/>
      <c r="R29" s="277"/>
      <c r="S29" s="277"/>
      <c r="T29" s="290">
        <v>27.1</v>
      </c>
      <c r="U29" s="290"/>
      <c r="V29" s="277"/>
      <c r="W29" s="277"/>
    </row>
    <row r="30" spans="1:309" x14ac:dyDescent="0.2">
      <c r="A30" s="280">
        <v>1928</v>
      </c>
      <c r="B30" s="281">
        <v>55.7</v>
      </c>
      <c r="C30" s="282">
        <v>1198.5999999999999</v>
      </c>
      <c r="D30" s="283">
        <v>95.7</v>
      </c>
      <c r="E30" s="284">
        <v>207.7</v>
      </c>
      <c r="F30" s="307">
        <v>92</v>
      </c>
      <c r="G30" s="286">
        <v>94.9</v>
      </c>
      <c r="H30" s="282">
        <v>142.5</v>
      </c>
      <c r="I30" s="287">
        <v>78.3</v>
      </c>
      <c r="J30" s="303">
        <v>34.5</v>
      </c>
      <c r="K30" s="114"/>
      <c r="L30" s="288">
        <v>23.2</v>
      </c>
      <c r="M30" s="322"/>
      <c r="N30" s="277"/>
      <c r="O30" s="334"/>
      <c r="P30" s="277"/>
      <c r="Q30" s="277"/>
      <c r="R30" s="277"/>
      <c r="S30" s="277"/>
      <c r="T30" s="290">
        <v>26.4</v>
      </c>
      <c r="U30" s="290"/>
      <c r="V30" s="277"/>
      <c r="W30" s="277"/>
    </row>
    <row r="31" spans="1:309" x14ac:dyDescent="0.2">
      <c r="A31" s="280">
        <v>1929</v>
      </c>
      <c r="B31" s="281">
        <v>55</v>
      </c>
      <c r="C31" s="309">
        <v>1187.8</v>
      </c>
      <c r="D31" s="283">
        <v>95.8</v>
      </c>
      <c r="E31" s="284">
        <v>211.2</v>
      </c>
      <c r="F31" s="307">
        <v>90.8</v>
      </c>
      <c r="G31" s="286">
        <v>91.1</v>
      </c>
      <c r="H31" s="282">
        <v>146.5</v>
      </c>
      <c r="I31" s="287">
        <v>75.3</v>
      </c>
      <c r="J31" s="303">
        <v>32.9</v>
      </c>
      <c r="K31" s="114"/>
      <c r="L31" s="288">
        <v>25.5</v>
      </c>
      <c r="M31" s="322"/>
      <c r="N31" s="277"/>
      <c r="O31" s="334"/>
      <c r="P31" s="277"/>
      <c r="Q31" s="277"/>
      <c r="R31" s="277"/>
      <c r="S31" s="277"/>
      <c r="T31" s="290">
        <v>23.3</v>
      </c>
      <c r="U31" s="290"/>
      <c r="V31" s="277"/>
      <c r="W31" s="277"/>
    </row>
    <row r="32" spans="1:309" x14ac:dyDescent="0.2">
      <c r="A32" s="280">
        <v>1930</v>
      </c>
      <c r="B32" s="281">
        <v>53.8</v>
      </c>
      <c r="C32" s="309">
        <v>1132.0999999999999</v>
      </c>
      <c r="D32" s="283">
        <v>97.4</v>
      </c>
      <c r="E32" s="284">
        <v>214.2</v>
      </c>
      <c r="F32" s="307">
        <v>89</v>
      </c>
      <c r="G32" s="286">
        <v>91</v>
      </c>
      <c r="H32" s="282">
        <v>102.5</v>
      </c>
      <c r="I32" s="287">
        <v>71.099999999999994</v>
      </c>
      <c r="J32" s="303">
        <v>31.5</v>
      </c>
      <c r="K32" s="114"/>
      <c r="L32" s="288">
        <v>26.7</v>
      </c>
      <c r="M32" s="322"/>
      <c r="N32" s="289"/>
      <c r="O32" s="323"/>
      <c r="P32" s="277"/>
      <c r="Q32" s="277"/>
      <c r="R32" s="277"/>
      <c r="S32" s="277"/>
      <c r="T32" s="290">
        <v>26</v>
      </c>
      <c r="U32" s="290"/>
      <c r="V32" s="277"/>
      <c r="W32" s="277"/>
    </row>
    <row r="33" spans="1:23" x14ac:dyDescent="0.2">
      <c r="A33" s="280">
        <v>1931</v>
      </c>
      <c r="B33" s="281">
        <v>51.3</v>
      </c>
      <c r="C33" s="282">
        <v>1106.5</v>
      </c>
      <c r="D33" s="283">
        <v>99</v>
      </c>
      <c r="E33" s="284">
        <v>213.4</v>
      </c>
      <c r="F33" s="307">
        <v>86.8</v>
      </c>
      <c r="G33" s="286">
        <v>87.4</v>
      </c>
      <c r="H33" s="282">
        <v>107.5</v>
      </c>
      <c r="I33" s="287">
        <v>67.8</v>
      </c>
      <c r="J33" s="303">
        <v>28.8</v>
      </c>
      <c r="K33" s="114"/>
      <c r="L33" s="288">
        <v>27.1</v>
      </c>
      <c r="M33" s="322"/>
      <c r="N33" s="289"/>
      <c r="O33" s="323"/>
      <c r="P33" s="277"/>
      <c r="Q33" s="277"/>
      <c r="R33" s="277"/>
      <c r="S33" s="277"/>
      <c r="T33" s="290">
        <v>20.5</v>
      </c>
      <c r="U33" s="290"/>
      <c r="V33" s="277"/>
      <c r="W33" s="277"/>
    </row>
    <row r="34" spans="1:23" x14ac:dyDescent="0.2">
      <c r="A34" s="267">
        <v>1932</v>
      </c>
      <c r="B34" s="281">
        <v>47.7</v>
      </c>
      <c r="C34" s="282">
        <v>1087.7</v>
      </c>
      <c r="D34" s="283">
        <v>102.3</v>
      </c>
      <c r="E34" s="284">
        <v>224.1</v>
      </c>
      <c r="F34" s="307">
        <v>87.5</v>
      </c>
      <c r="G34" s="286">
        <v>87.4</v>
      </c>
      <c r="H34" s="282">
        <v>107.3</v>
      </c>
      <c r="I34" s="287">
        <v>62.5</v>
      </c>
      <c r="J34" s="303">
        <v>27.5</v>
      </c>
      <c r="K34" s="114"/>
      <c r="L34" s="288">
        <v>23.6</v>
      </c>
      <c r="M34" s="321">
        <v>22</v>
      </c>
      <c r="N34" s="277"/>
      <c r="O34" s="334"/>
      <c r="P34" s="277"/>
      <c r="Q34" s="277"/>
      <c r="R34" s="277"/>
      <c r="S34" s="277"/>
      <c r="T34" s="277"/>
      <c r="U34" s="277"/>
      <c r="V34" s="277"/>
      <c r="W34" s="277"/>
    </row>
    <row r="35" spans="1:23" x14ac:dyDescent="0.2">
      <c r="A35" s="280">
        <v>1933</v>
      </c>
      <c r="B35" s="281">
        <v>47.4</v>
      </c>
      <c r="C35" s="282">
        <v>1068.7</v>
      </c>
      <c r="D35" s="283">
        <v>102.3</v>
      </c>
      <c r="E35" s="284">
        <v>228</v>
      </c>
      <c r="F35" s="307">
        <v>84.1</v>
      </c>
      <c r="G35" s="286">
        <v>83</v>
      </c>
      <c r="H35" s="282">
        <v>95.7</v>
      </c>
      <c r="I35" s="287">
        <v>59.6</v>
      </c>
      <c r="J35" s="303">
        <v>26.2</v>
      </c>
      <c r="K35" s="114"/>
      <c r="L35" s="288">
        <v>25</v>
      </c>
      <c r="M35" s="321">
        <v>21.4</v>
      </c>
      <c r="N35" s="277"/>
      <c r="O35" s="334"/>
      <c r="P35" s="277"/>
      <c r="Q35" s="277"/>
      <c r="R35" s="277"/>
      <c r="S35" s="277"/>
      <c r="T35" s="277"/>
      <c r="U35" s="277"/>
      <c r="V35" s="277"/>
      <c r="W35" s="277"/>
    </row>
    <row r="36" spans="1:23" x14ac:dyDescent="0.2">
      <c r="A36" s="335">
        <v>1934</v>
      </c>
      <c r="B36" s="281">
        <v>51.3</v>
      </c>
      <c r="C36" s="282">
        <v>1105.4000000000001</v>
      </c>
      <c r="D36" s="283">
        <v>106.4</v>
      </c>
      <c r="E36" s="284">
        <v>240.3</v>
      </c>
      <c r="F36" s="307">
        <v>85.5</v>
      </c>
      <c r="G36" s="286">
        <v>84.3</v>
      </c>
      <c r="H36" s="282">
        <v>96.9</v>
      </c>
      <c r="I36" s="287">
        <v>56.7</v>
      </c>
      <c r="J36" s="303">
        <v>27.8</v>
      </c>
      <c r="K36" s="114"/>
      <c r="L36" s="288">
        <v>28.6</v>
      </c>
      <c r="M36" s="321">
        <v>22.2</v>
      </c>
      <c r="N36" s="334"/>
      <c r="O36" s="334"/>
      <c r="P36" s="277"/>
      <c r="Q36" s="277"/>
      <c r="R36" s="277"/>
      <c r="S36" s="277"/>
      <c r="T36" s="334"/>
      <c r="U36" s="334"/>
      <c r="V36" s="277"/>
      <c r="W36" s="277"/>
    </row>
    <row r="37" spans="1:23" x14ac:dyDescent="0.2">
      <c r="A37" s="336">
        <v>1935</v>
      </c>
      <c r="B37" s="281">
        <v>49.8</v>
      </c>
      <c r="C37" s="282">
        <v>1094.5</v>
      </c>
      <c r="D37" s="283">
        <v>108.2</v>
      </c>
      <c r="E37" s="284">
        <v>245.4</v>
      </c>
      <c r="F37" s="307">
        <v>85.7</v>
      </c>
      <c r="G37" s="286">
        <v>81.3</v>
      </c>
      <c r="H37" s="282">
        <v>104.2</v>
      </c>
      <c r="I37" s="287">
        <v>55.1</v>
      </c>
      <c r="J37" s="303">
        <v>26</v>
      </c>
      <c r="K37" s="114"/>
      <c r="L37" s="288">
        <v>28.6</v>
      </c>
      <c r="M37" s="321">
        <v>22.3</v>
      </c>
      <c r="N37" s="334"/>
      <c r="O37" s="334"/>
      <c r="P37" s="277"/>
      <c r="Q37" s="277"/>
      <c r="R37" s="277"/>
      <c r="S37" s="277"/>
      <c r="T37" s="334"/>
      <c r="U37" s="334"/>
      <c r="V37" s="277"/>
      <c r="W37" s="277"/>
    </row>
    <row r="38" spans="1:23" x14ac:dyDescent="0.2">
      <c r="A38" s="335">
        <v>1936</v>
      </c>
      <c r="B38" s="281">
        <v>56.2</v>
      </c>
      <c r="C38" s="282">
        <v>1155.2</v>
      </c>
      <c r="D38" s="283">
        <v>111.4</v>
      </c>
      <c r="E38" s="284">
        <v>266.60000000000002</v>
      </c>
      <c r="F38" s="307">
        <v>91</v>
      </c>
      <c r="G38" s="286">
        <v>83.5</v>
      </c>
      <c r="H38" s="282">
        <v>119.6</v>
      </c>
      <c r="I38" s="287">
        <v>55.9</v>
      </c>
      <c r="J38" s="303">
        <v>26.3</v>
      </c>
      <c r="K38" s="114"/>
      <c r="L38" s="288">
        <v>29.7</v>
      </c>
      <c r="M38" s="321">
        <v>23.7</v>
      </c>
      <c r="N38" s="334"/>
      <c r="O38" s="334"/>
      <c r="P38" s="277"/>
      <c r="Q38" s="277"/>
      <c r="R38" s="277"/>
      <c r="S38" s="277"/>
      <c r="T38" s="334"/>
      <c r="U38" s="334"/>
      <c r="V38" s="277"/>
      <c r="W38" s="277"/>
    </row>
    <row r="39" spans="1:23" x14ac:dyDescent="0.2">
      <c r="A39" s="335">
        <v>1937</v>
      </c>
      <c r="B39" s="281">
        <v>50.9</v>
      </c>
      <c r="C39" s="282">
        <v>1125.9000000000001</v>
      </c>
      <c r="D39" s="283">
        <v>112.4</v>
      </c>
      <c r="E39" s="284">
        <v>268.89999999999998</v>
      </c>
      <c r="F39" s="307">
        <v>86.7</v>
      </c>
      <c r="G39" s="286">
        <v>79.900000000000006</v>
      </c>
      <c r="H39" s="282">
        <v>114.9</v>
      </c>
      <c r="I39" s="287">
        <v>53.8</v>
      </c>
      <c r="J39" s="303">
        <v>26.1</v>
      </c>
      <c r="K39" s="114"/>
      <c r="L39" s="288">
        <v>30.8</v>
      </c>
      <c r="M39" s="321">
        <v>23.7</v>
      </c>
      <c r="N39" s="334"/>
      <c r="O39" s="334"/>
      <c r="P39" s="277"/>
      <c r="Q39" s="277"/>
      <c r="R39" s="277"/>
      <c r="S39" s="277"/>
      <c r="T39" s="334"/>
      <c r="U39" s="334"/>
      <c r="V39" s="277"/>
      <c r="W39" s="277"/>
    </row>
    <row r="40" spans="1:23" x14ac:dyDescent="0.2">
      <c r="A40" s="335">
        <v>1938</v>
      </c>
      <c r="B40" s="281">
        <v>47.2</v>
      </c>
      <c r="C40" s="282">
        <v>1064</v>
      </c>
      <c r="D40" s="283">
        <v>114.9</v>
      </c>
      <c r="E40" s="284">
        <v>269.7</v>
      </c>
      <c r="F40" s="307">
        <v>85.9</v>
      </c>
      <c r="G40" s="286">
        <v>77.400000000000006</v>
      </c>
      <c r="H40" s="282">
        <v>80.400000000000006</v>
      </c>
      <c r="I40" s="287">
        <v>49.1</v>
      </c>
      <c r="J40" s="303">
        <v>25.2</v>
      </c>
      <c r="K40" s="114"/>
      <c r="L40" s="288">
        <v>25.1</v>
      </c>
      <c r="M40" s="321">
        <v>23.9</v>
      </c>
      <c r="N40" s="334"/>
      <c r="O40" s="334"/>
      <c r="P40" s="277"/>
      <c r="Q40" s="277"/>
      <c r="R40" s="277"/>
      <c r="S40" s="277"/>
      <c r="T40" s="334"/>
      <c r="U40" s="334"/>
      <c r="V40" s="277"/>
      <c r="W40" s="277"/>
    </row>
    <row r="41" spans="1:23" x14ac:dyDescent="0.2">
      <c r="A41" s="335">
        <v>1939</v>
      </c>
      <c r="B41" s="281">
        <v>46</v>
      </c>
      <c r="C41" s="282">
        <v>1060.4000000000001</v>
      </c>
      <c r="D41" s="283">
        <v>117.5</v>
      </c>
      <c r="E41" s="284">
        <v>275.5</v>
      </c>
      <c r="F41" s="307">
        <v>87.8</v>
      </c>
      <c r="G41" s="286">
        <v>82.9</v>
      </c>
      <c r="H41" s="282">
        <v>75.7</v>
      </c>
      <c r="I41" s="287">
        <v>47.1</v>
      </c>
      <c r="J41" s="303">
        <v>24.6</v>
      </c>
      <c r="K41" s="114"/>
      <c r="L41" s="288">
        <v>24.7</v>
      </c>
      <c r="M41" s="321">
        <v>25.5</v>
      </c>
      <c r="N41" s="334"/>
      <c r="O41" s="334"/>
      <c r="P41" s="277"/>
      <c r="Q41" s="277"/>
      <c r="R41" s="277"/>
      <c r="S41" s="277"/>
      <c r="T41" s="334"/>
      <c r="U41" s="334"/>
      <c r="V41" s="277"/>
      <c r="W41" s="277"/>
    </row>
    <row r="42" spans="1:23" x14ac:dyDescent="0.2">
      <c r="A42" s="335">
        <v>1940</v>
      </c>
      <c r="B42" s="281">
        <v>47.4</v>
      </c>
      <c r="C42" s="282">
        <v>1076.4000000000001</v>
      </c>
      <c r="D42" s="283">
        <v>120.3</v>
      </c>
      <c r="E42" s="284">
        <v>292.5</v>
      </c>
      <c r="F42" s="307">
        <v>90.9</v>
      </c>
      <c r="G42" s="286">
        <v>81.5</v>
      </c>
      <c r="H42" s="282">
        <v>70.3</v>
      </c>
      <c r="I42" s="287">
        <v>45.9</v>
      </c>
      <c r="J42" s="303">
        <v>24.6</v>
      </c>
      <c r="K42" s="114"/>
      <c r="L42" s="288">
        <v>26.2</v>
      </c>
      <c r="M42" s="321">
        <v>26.6</v>
      </c>
      <c r="N42" s="334"/>
      <c r="O42" s="334"/>
      <c r="P42" s="277"/>
      <c r="Q42" s="277"/>
      <c r="R42" s="277"/>
      <c r="S42" s="277"/>
      <c r="T42" s="334"/>
      <c r="U42" s="334"/>
      <c r="V42" s="277"/>
      <c r="W42" s="277"/>
    </row>
    <row r="43" spans="1:23" x14ac:dyDescent="0.2">
      <c r="A43" s="335">
        <v>1941</v>
      </c>
      <c r="B43" s="281">
        <v>46.2</v>
      </c>
      <c r="C43" s="282">
        <v>1049.9000000000001</v>
      </c>
      <c r="D43" s="283">
        <v>120.1</v>
      </c>
      <c r="E43" s="284">
        <v>290.10000000000002</v>
      </c>
      <c r="F43" s="307">
        <v>89.1</v>
      </c>
      <c r="G43" s="286">
        <v>75.099999999999994</v>
      </c>
      <c r="H43" s="282">
        <v>63.8</v>
      </c>
      <c r="I43" s="287">
        <v>44.5</v>
      </c>
      <c r="J43" s="303">
        <v>25</v>
      </c>
      <c r="K43" s="114"/>
      <c r="L43" s="288">
        <v>30</v>
      </c>
      <c r="M43" s="321">
        <v>25.4</v>
      </c>
      <c r="N43" s="334"/>
      <c r="O43" s="334"/>
      <c r="P43" s="277"/>
      <c r="Q43" s="277"/>
      <c r="R43" s="277"/>
      <c r="S43" s="277"/>
      <c r="T43" s="334"/>
      <c r="U43" s="334"/>
      <c r="V43" s="277"/>
      <c r="W43" s="277"/>
    </row>
    <row r="44" spans="1:23" x14ac:dyDescent="0.2">
      <c r="A44" s="335">
        <v>1942</v>
      </c>
      <c r="B44" s="281">
        <v>50.5</v>
      </c>
      <c r="C44" s="269">
        <v>1034.3</v>
      </c>
      <c r="D44" s="283">
        <v>122</v>
      </c>
      <c r="E44" s="284">
        <v>294.89999999999998</v>
      </c>
      <c r="F44" s="307">
        <v>90.1</v>
      </c>
      <c r="G44" s="286">
        <v>72.400000000000006</v>
      </c>
      <c r="H44" s="282">
        <v>55.7</v>
      </c>
      <c r="I44" s="287">
        <v>43.1</v>
      </c>
      <c r="J44" s="303">
        <v>25.8</v>
      </c>
      <c r="K44" s="114"/>
      <c r="L44" s="288">
        <v>21.1</v>
      </c>
      <c r="M44" s="321">
        <v>25.4</v>
      </c>
      <c r="N44" s="334"/>
      <c r="O44" s="334"/>
      <c r="P44" s="277"/>
      <c r="Q44" s="277"/>
      <c r="R44" s="277"/>
      <c r="S44" s="277"/>
      <c r="T44" s="334"/>
      <c r="U44" s="334"/>
      <c r="V44" s="277"/>
      <c r="W44" s="277"/>
    </row>
    <row r="45" spans="1:23" x14ac:dyDescent="0.2">
      <c r="A45" s="335">
        <v>1943</v>
      </c>
      <c r="B45" s="281">
        <v>56</v>
      </c>
      <c r="C45" s="269">
        <v>1087.2</v>
      </c>
      <c r="D45" s="283">
        <v>124.3</v>
      </c>
      <c r="E45" s="284">
        <v>317.60000000000002</v>
      </c>
      <c r="F45" s="307">
        <v>94.8</v>
      </c>
      <c r="G45" s="286">
        <v>73.900000000000006</v>
      </c>
      <c r="H45" s="282">
        <v>67.099999999999994</v>
      </c>
      <c r="I45" s="287">
        <v>42.5</v>
      </c>
      <c r="J45" s="303">
        <v>25.8</v>
      </c>
      <c r="K45" s="114"/>
      <c r="L45" s="288">
        <v>17.7</v>
      </c>
      <c r="M45" s="321">
        <v>27.1</v>
      </c>
      <c r="N45" s="334"/>
      <c r="O45" s="334"/>
      <c r="P45" s="277"/>
      <c r="Q45" s="277"/>
      <c r="R45" s="277"/>
      <c r="S45" s="277"/>
      <c r="T45" s="334"/>
      <c r="U45" s="334"/>
      <c r="V45" s="277"/>
      <c r="W45" s="277"/>
    </row>
    <row r="46" spans="1:23" x14ac:dyDescent="0.2">
      <c r="A46" s="302">
        <v>1944</v>
      </c>
      <c r="B46" s="281">
        <v>53.4</v>
      </c>
      <c r="C46" s="282">
        <v>1062.0999999999999</v>
      </c>
      <c r="D46" s="283">
        <v>128.80000000000001</v>
      </c>
      <c r="E46" s="284">
        <v>314.60000000000002</v>
      </c>
      <c r="F46" s="307">
        <v>93.5</v>
      </c>
      <c r="G46" s="286">
        <v>69</v>
      </c>
      <c r="H46" s="282">
        <v>61.6</v>
      </c>
      <c r="I46" s="287">
        <v>41.2</v>
      </c>
      <c r="J46" s="303">
        <v>24.9</v>
      </c>
      <c r="K46" s="114"/>
      <c r="L46" s="288">
        <v>18.3</v>
      </c>
      <c r="M46" s="321">
        <v>26.3</v>
      </c>
      <c r="N46" s="277"/>
      <c r="O46" s="334"/>
      <c r="P46" s="277"/>
      <c r="Q46" s="277"/>
      <c r="R46" s="277"/>
      <c r="S46" s="277"/>
      <c r="T46" s="277"/>
      <c r="U46" s="277"/>
      <c r="V46" s="277"/>
      <c r="W46" s="277"/>
    </row>
    <row r="47" spans="1:23" x14ac:dyDescent="0.2">
      <c r="A47" s="333">
        <v>1945</v>
      </c>
      <c r="B47" s="281">
        <v>1058.0999999999999</v>
      </c>
      <c r="C47" s="282">
        <v>51.2</v>
      </c>
      <c r="D47" s="283">
        <v>134</v>
      </c>
      <c r="E47" s="284">
        <v>320.3</v>
      </c>
      <c r="F47" s="307">
        <v>97.5</v>
      </c>
      <c r="G47" s="286">
        <v>66.5</v>
      </c>
      <c r="H47" s="282">
        <v>51.6</v>
      </c>
      <c r="I47" s="287">
        <v>39.9</v>
      </c>
      <c r="J47" s="303">
        <v>23.9</v>
      </c>
      <c r="K47" s="114"/>
      <c r="L47" s="288">
        <v>21.2</v>
      </c>
      <c r="M47" s="322"/>
      <c r="N47" s="334"/>
      <c r="O47" s="334"/>
      <c r="P47" s="277"/>
      <c r="Q47" s="277"/>
      <c r="R47" s="277"/>
      <c r="S47" s="277"/>
      <c r="T47" s="334"/>
      <c r="U47" s="334"/>
      <c r="V47" s="277"/>
      <c r="W47" s="277"/>
    </row>
    <row r="48" spans="1:23" x14ac:dyDescent="0.2">
      <c r="A48" s="333">
        <v>1946</v>
      </c>
      <c r="B48" s="281">
        <v>46.1</v>
      </c>
      <c r="C48" s="282">
        <v>996.5</v>
      </c>
      <c r="D48" s="283">
        <v>130</v>
      </c>
      <c r="E48" s="284">
        <v>306.5</v>
      </c>
      <c r="F48" s="307">
        <v>89.7</v>
      </c>
      <c r="G48" s="286">
        <v>58.3</v>
      </c>
      <c r="H48" s="282">
        <v>44.5</v>
      </c>
      <c r="I48" s="287">
        <v>36.4</v>
      </c>
      <c r="J48" s="303">
        <v>28.4</v>
      </c>
      <c r="K48" s="114"/>
      <c r="L48" s="288">
        <v>23.9</v>
      </c>
      <c r="M48" s="321">
        <v>24.8</v>
      </c>
      <c r="N48" s="334"/>
      <c r="O48" s="334"/>
      <c r="P48" s="277"/>
      <c r="Q48" s="277"/>
      <c r="R48" s="277"/>
      <c r="S48" s="277"/>
      <c r="T48" s="334"/>
      <c r="U48" s="334"/>
      <c r="V48" s="277"/>
      <c r="W48" s="277"/>
    </row>
    <row r="49" spans="1:23" x14ac:dyDescent="0.2">
      <c r="A49" s="337">
        <v>1947</v>
      </c>
      <c r="B49" s="281">
        <v>46.6</v>
      </c>
      <c r="C49" s="282">
        <v>1007.6</v>
      </c>
      <c r="D49" s="283">
        <v>132.30000000000001</v>
      </c>
      <c r="E49" s="284">
        <v>321.10000000000002</v>
      </c>
      <c r="F49" s="307">
        <v>91.4</v>
      </c>
      <c r="G49" s="286">
        <v>56</v>
      </c>
      <c r="H49" s="282">
        <v>43.1</v>
      </c>
      <c r="I49" s="287">
        <v>33.5</v>
      </c>
      <c r="J49" s="303">
        <v>28.6</v>
      </c>
      <c r="K49" s="114"/>
      <c r="L49" s="288">
        <v>22.8</v>
      </c>
      <c r="M49" s="321">
        <v>26.2</v>
      </c>
      <c r="N49" s="334"/>
      <c r="O49" s="334"/>
      <c r="P49" s="277"/>
      <c r="Q49" s="277"/>
      <c r="R49" s="277"/>
      <c r="S49" s="277"/>
      <c r="T49" s="334"/>
      <c r="U49" s="334"/>
      <c r="V49" s="277"/>
      <c r="W49" s="277"/>
    </row>
    <row r="50" spans="1:23" x14ac:dyDescent="0.2">
      <c r="A50" s="335">
        <v>1948</v>
      </c>
      <c r="B50" s="281">
        <v>45</v>
      </c>
      <c r="C50" s="269">
        <v>988.6</v>
      </c>
      <c r="D50" s="283">
        <v>134.9</v>
      </c>
      <c r="E50" s="284">
        <v>322.7</v>
      </c>
      <c r="F50" s="307">
        <v>89.7</v>
      </c>
      <c r="G50" s="286">
        <v>53</v>
      </c>
      <c r="H50" s="282">
        <v>38.700000000000003</v>
      </c>
      <c r="I50" s="287">
        <v>30</v>
      </c>
      <c r="J50" s="303">
        <v>26.8</v>
      </c>
      <c r="K50" s="114"/>
      <c r="L50" s="288">
        <v>22.1</v>
      </c>
      <c r="M50" s="321">
        <v>26.4</v>
      </c>
      <c r="N50" s="334"/>
      <c r="O50" s="334"/>
      <c r="P50" s="277"/>
      <c r="Q50" s="277"/>
      <c r="R50" s="277"/>
      <c r="S50" s="277"/>
      <c r="T50" s="334"/>
      <c r="U50" s="334"/>
      <c r="V50" s="277"/>
      <c r="W50" s="277"/>
    </row>
    <row r="51" spans="1:23" x14ac:dyDescent="0.2">
      <c r="A51" s="275">
        <v>1949</v>
      </c>
      <c r="B51" s="281">
        <v>39.299999999999997</v>
      </c>
      <c r="C51" s="351">
        <v>971</v>
      </c>
      <c r="D51" s="341">
        <v>138.80000000000001</v>
      </c>
      <c r="E51" s="360">
        <v>348.8</v>
      </c>
      <c r="F51" s="307">
        <v>100.9</v>
      </c>
      <c r="G51" s="344">
        <v>17.399999999999999</v>
      </c>
      <c r="H51" s="340">
        <v>30</v>
      </c>
      <c r="I51" s="361">
        <v>26.3</v>
      </c>
      <c r="J51" s="346"/>
      <c r="K51" s="114"/>
      <c r="L51" s="288">
        <v>21.3</v>
      </c>
      <c r="M51" s="321">
        <v>16.899999999999999</v>
      </c>
      <c r="N51" s="323"/>
      <c r="O51" s="507">
        <v>20.5</v>
      </c>
      <c r="P51" s="362">
        <v>43.2</v>
      </c>
      <c r="Q51" s="277"/>
      <c r="R51" s="277"/>
      <c r="S51" s="277"/>
      <c r="T51" s="323"/>
      <c r="U51" s="323"/>
      <c r="V51" s="277"/>
      <c r="W51" s="277"/>
    </row>
    <row r="52" spans="1:23" x14ac:dyDescent="0.2">
      <c r="A52" s="275">
        <v>1950</v>
      </c>
      <c r="B52" s="281">
        <v>37.5</v>
      </c>
      <c r="C52" s="282">
        <v>963.8</v>
      </c>
      <c r="D52" s="341">
        <v>139.80000000000001</v>
      </c>
      <c r="E52" s="284">
        <v>355.5</v>
      </c>
      <c r="F52" s="343">
        <v>104</v>
      </c>
      <c r="G52" s="286">
        <v>16.399999999999999</v>
      </c>
      <c r="H52" s="282">
        <v>31.3</v>
      </c>
      <c r="I52" s="345">
        <v>22.5</v>
      </c>
      <c r="J52" s="366"/>
      <c r="K52" s="114"/>
      <c r="L52" s="288">
        <v>31.3</v>
      </c>
      <c r="M52" s="367">
        <v>16.2</v>
      </c>
      <c r="N52" s="349"/>
      <c r="O52" s="508">
        <v>20.399999999999999</v>
      </c>
      <c r="P52" s="362">
        <v>40.5</v>
      </c>
      <c r="Q52" s="277"/>
      <c r="R52" s="277"/>
      <c r="S52" s="277"/>
      <c r="T52" s="275"/>
      <c r="U52" s="275"/>
      <c r="V52" s="277"/>
      <c r="W52" s="277"/>
    </row>
    <row r="53" spans="1:23" x14ac:dyDescent="0.2">
      <c r="A53" s="335">
        <v>1951</v>
      </c>
      <c r="B53" s="281">
        <v>38.4</v>
      </c>
      <c r="C53" s="282">
        <v>966.7</v>
      </c>
      <c r="D53" s="341">
        <v>140.6</v>
      </c>
      <c r="E53" s="284">
        <v>355.9</v>
      </c>
      <c r="F53" s="343">
        <v>106.7</v>
      </c>
      <c r="G53" s="344">
        <v>14.7</v>
      </c>
      <c r="H53" s="340">
        <v>31.4</v>
      </c>
      <c r="I53" s="287">
        <v>20.100000000000001</v>
      </c>
      <c r="J53" s="366"/>
      <c r="K53" s="114"/>
      <c r="L53" s="288">
        <v>24.1</v>
      </c>
      <c r="M53" s="321">
        <v>16.3</v>
      </c>
      <c r="N53" s="323"/>
      <c r="O53" s="507">
        <v>20.8</v>
      </c>
      <c r="P53" s="362">
        <v>41.2</v>
      </c>
      <c r="Q53" s="277"/>
      <c r="R53" s="277"/>
      <c r="S53" s="277"/>
      <c r="T53" s="275"/>
      <c r="U53" s="275"/>
      <c r="V53" s="277"/>
      <c r="W53" s="277"/>
    </row>
    <row r="54" spans="1:23" x14ac:dyDescent="0.2">
      <c r="A54" s="335">
        <v>1952</v>
      </c>
      <c r="B54" s="281">
        <v>37.5</v>
      </c>
      <c r="C54" s="282">
        <v>961.4</v>
      </c>
      <c r="D54" s="341">
        <v>143.30000000000001</v>
      </c>
      <c r="E54" s="284">
        <v>356.6</v>
      </c>
      <c r="F54" s="343">
        <v>106.8</v>
      </c>
      <c r="G54" s="344">
        <v>13.3</v>
      </c>
      <c r="H54" s="340">
        <v>29.7</v>
      </c>
      <c r="I54" s="287">
        <v>15.8</v>
      </c>
      <c r="J54" s="366"/>
      <c r="K54" s="114"/>
      <c r="L54" s="288">
        <v>24.3</v>
      </c>
      <c r="M54" s="321">
        <v>16.399999999999999</v>
      </c>
      <c r="N54" s="323"/>
      <c r="O54" s="507">
        <v>20.399999999999999</v>
      </c>
      <c r="P54" s="362">
        <v>40.9</v>
      </c>
      <c r="Q54" s="277"/>
      <c r="R54" s="277"/>
      <c r="S54" s="277"/>
      <c r="T54" s="275"/>
      <c r="U54" s="275"/>
      <c r="V54" s="277"/>
      <c r="W54" s="277"/>
    </row>
    <row r="55" spans="1:23" x14ac:dyDescent="0.2">
      <c r="A55" s="275">
        <v>1953</v>
      </c>
      <c r="B55" s="281">
        <v>36.1</v>
      </c>
      <c r="C55" s="282">
        <v>959</v>
      </c>
      <c r="D55" s="341">
        <v>144.80000000000001</v>
      </c>
      <c r="E55" s="284">
        <v>360.4</v>
      </c>
      <c r="F55" s="343">
        <v>107.3</v>
      </c>
      <c r="G55" s="371"/>
      <c r="H55" s="340">
        <v>33</v>
      </c>
      <c r="I55" s="287">
        <v>12.4</v>
      </c>
      <c r="J55" s="366"/>
      <c r="K55" s="114"/>
      <c r="L55" s="288">
        <v>24</v>
      </c>
      <c r="M55" s="321">
        <v>16.3</v>
      </c>
      <c r="N55" s="323"/>
      <c r="O55" s="507">
        <v>20.399999999999999</v>
      </c>
      <c r="P55" s="362">
        <v>40.1</v>
      </c>
      <c r="Q55" s="283">
        <v>12.6</v>
      </c>
      <c r="R55" s="277"/>
      <c r="S55" s="277"/>
      <c r="T55" s="275"/>
      <c r="U55" s="275"/>
      <c r="V55" s="277"/>
      <c r="W55" s="277"/>
    </row>
    <row r="56" spans="1:23" x14ac:dyDescent="0.2">
      <c r="A56" s="376">
        <v>1954</v>
      </c>
      <c r="B56" s="386">
        <v>33.799999999999997</v>
      </c>
      <c r="C56" s="387">
        <v>919</v>
      </c>
      <c r="D56" s="388">
        <v>145.6</v>
      </c>
      <c r="E56" s="389">
        <v>347.5</v>
      </c>
      <c r="F56" s="343">
        <v>104.1</v>
      </c>
      <c r="G56" s="390">
        <v>10.6</v>
      </c>
      <c r="H56" s="387">
        <v>25.4</v>
      </c>
      <c r="I56" s="345"/>
      <c r="J56" s="346"/>
      <c r="K56" s="114"/>
      <c r="L56" s="391">
        <v>22.1</v>
      </c>
      <c r="M56" s="392">
        <v>15.6</v>
      </c>
      <c r="N56" s="415"/>
      <c r="O56" s="509">
        <v>18.8</v>
      </c>
      <c r="P56" s="394">
        <v>39.4</v>
      </c>
      <c r="Q56" s="388">
        <v>12.5</v>
      </c>
      <c r="R56" s="277"/>
      <c r="S56" s="277"/>
      <c r="T56" s="275"/>
      <c r="U56" s="275"/>
      <c r="V56" s="277"/>
      <c r="W56" s="277"/>
    </row>
    <row r="57" spans="1:23" x14ac:dyDescent="0.2">
      <c r="A57" s="376">
        <v>1955</v>
      </c>
      <c r="B57" s="386">
        <v>33.5</v>
      </c>
      <c r="C57" s="387">
        <v>930.4</v>
      </c>
      <c r="D57" s="388">
        <v>146.5</v>
      </c>
      <c r="E57" s="389">
        <v>355.8</v>
      </c>
      <c r="F57" s="343">
        <v>106</v>
      </c>
      <c r="G57" s="371"/>
      <c r="H57" s="387">
        <v>27.1</v>
      </c>
      <c r="I57" s="345"/>
      <c r="J57" s="346"/>
      <c r="K57" s="114"/>
      <c r="L57" s="391">
        <v>23.4</v>
      </c>
      <c r="M57" s="392">
        <v>15.5</v>
      </c>
      <c r="N57" s="415"/>
      <c r="O57" s="509">
        <v>19.8</v>
      </c>
      <c r="P57" s="394">
        <v>39</v>
      </c>
      <c r="Q57" s="388">
        <v>12.5</v>
      </c>
      <c r="R57" s="397">
        <v>10.199999999999999</v>
      </c>
      <c r="S57" s="277"/>
      <c r="T57" s="275"/>
      <c r="U57" s="275"/>
      <c r="V57" s="277"/>
      <c r="W57" s="277"/>
    </row>
    <row r="58" spans="1:23" x14ac:dyDescent="0.2">
      <c r="A58" s="376">
        <v>1956</v>
      </c>
      <c r="B58" s="386">
        <v>33</v>
      </c>
      <c r="C58" s="387">
        <v>935.1</v>
      </c>
      <c r="D58" s="388">
        <v>147.80000000000001</v>
      </c>
      <c r="E58" s="389">
        <v>360.4</v>
      </c>
      <c r="F58" s="343">
        <v>106.3</v>
      </c>
      <c r="G58" s="371"/>
      <c r="H58" s="387">
        <v>28.2</v>
      </c>
      <c r="I58" s="345"/>
      <c r="J58" s="346"/>
      <c r="K58" s="114"/>
      <c r="L58" s="407">
        <v>23.7</v>
      </c>
      <c r="M58" s="392">
        <v>15.7</v>
      </c>
      <c r="N58" s="415"/>
      <c r="O58" s="509">
        <v>19.100000000000001</v>
      </c>
      <c r="P58" s="394">
        <v>38.6</v>
      </c>
      <c r="Q58" s="388">
        <v>12.6</v>
      </c>
      <c r="R58" s="397">
        <v>10.7</v>
      </c>
      <c r="S58" s="277"/>
      <c r="T58" s="275"/>
      <c r="U58" s="275"/>
      <c r="V58" s="277"/>
      <c r="W58" s="277"/>
    </row>
    <row r="59" spans="1:23" x14ac:dyDescent="0.2">
      <c r="A59" s="275">
        <v>1957</v>
      </c>
      <c r="B59" s="386">
        <v>33.200000000000003</v>
      </c>
      <c r="C59" s="387">
        <v>958.6</v>
      </c>
      <c r="D59" s="388">
        <v>148.6</v>
      </c>
      <c r="E59" s="389">
        <v>368.9</v>
      </c>
      <c r="F59" s="410">
        <v>110.2</v>
      </c>
      <c r="G59" s="371"/>
      <c r="H59" s="369">
        <v>35.799999999999997</v>
      </c>
      <c r="I59" s="411"/>
      <c r="J59" s="346"/>
      <c r="K59" s="114"/>
      <c r="L59" s="408">
        <v>22.7</v>
      </c>
      <c r="M59" s="392">
        <v>16</v>
      </c>
      <c r="N59" s="415"/>
      <c r="O59" s="509">
        <v>19.5</v>
      </c>
      <c r="P59" s="394">
        <v>39.1</v>
      </c>
      <c r="Q59" s="388">
        <v>12.8</v>
      </c>
      <c r="R59" s="397">
        <v>11.3</v>
      </c>
      <c r="S59" s="277"/>
      <c r="T59" s="275"/>
      <c r="U59" s="275"/>
      <c r="V59" s="277"/>
      <c r="W59" s="277"/>
    </row>
    <row r="60" spans="1:23" x14ac:dyDescent="0.2">
      <c r="A60" s="275">
        <v>1958</v>
      </c>
      <c r="B60" s="386">
        <v>30.9</v>
      </c>
      <c r="C60" s="387">
        <v>950.8</v>
      </c>
      <c r="D60" s="388">
        <v>146.80000000000001</v>
      </c>
      <c r="E60" s="389">
        <v>367.7</v>
      </c>
      <c r="F60" s="410">
        <v>110.1</v>
      </c>
      <c r="G60" s="371"/>
      <c r="H60" s="387">
        <v>33.1</v>
      </c>
      <c r="I60" s="413">
        <v>7.1</v>
      </c>
      <c r="J60" s="346"/>
      <c r="K60" s="114"/>
      <c r="L60" s="407">
        <v>21.3</v>
      </c>
      <c r="M60" s="392">
        <v>15.9</v>
      </c>
      <c r="N60" s="415"/>
      <c r="O60" s="509">
        <v>19.899999999999999</v>
      </c>
      <c r="P60" s="394">
        <v>39.799999999999997</v>
      </c>
      <c r="Q60" s="388">
        <v>12.4</v>
      </c>
      <c r="R60" s="397">
        <v>10.8</v>
      </c>
      <c r="S60" s="414">
        <v>10.7</v>
      </c>
      <c r="T60" s="415"/>
      <c r="U60" s="415"/>
      <c r="V60" s="277"/>
      <c r="W60" s="277"/>
    </row>
    <row r="61" spans="1:23" x14ac:dyDescent="0.2">
      <c r="A61" s="405">
        <v>1959</v>
      </c>
      <c r="B61" s="386">
        <v>30.7</v>
      </c>
      <c r="C61" s="387">
        <v>938.6</v>
      </c>
      <c r="D61" s="421">
        <v>147.30000000000001</v>
      </c>
      <c r="E61" s="389">
        <v>363.2</v>
      </c>
      <c r="F61" s="410">
        <v>108.4</v>
      </c>
      <c r="G61" s="390">
        <v>7</v>
      </c>
      <c r="H61" s="387">
        <v>31.2</v>
      </c>
      <c r="I61" s="413">
        <v>6.5</v>
      </c>
      <c r="J61" s="346"/>
      <c r="K61" s="114"/>
      <c r="L61" s="407">
        <v>21.5</v>
      </c>
      <c r="M61" s="392">
        <v>15.9</v>
      </c>
      <c r="N61" s="415"/>
      <c r="O61" s="509">
        <v>19.600000000000001</v>
      </c>
      <c r="P61" s="394">
        <v>38.5</v>
      </c>
      <c r="Q61" s="388">
        <v>12.3</v>
      </c>
      <c r="R61" s="397">
        <v>10.9</v>
      </c>
      <c r="S61" s="414">
        <v>10.6</v>
      </c>
      <c r="T61" s="275"/>
      <c r="U61" s="275"/>
      <c r="V61" s="277"/>
      <c r="W61" s="277"/>
    </row>
    <row r="62" spans="1:23" x14ac:dyDescent="0.2">
      <c r="A62" s="405">
        <v>1960</v>
      </c>
      <c r="B62" s="386">
        <v>31</v>
      </c>
      <c r="C62" s="424">
        <v>954.7</v>
      </c>
      <c r="D62" s="421">
        <v>149.19999999999999</v>
      </c>
      <c r="E62" s="389">
        <v>369</v>
      </c>
      <c r="F62" s="410">
        <v>108</v>
      </c>
      <c r="G62" s="390">
        <v>6.7</v>
      </c>
      <c r="H62" s="387">
        <v>37.299999999999997</v>
      </c>
      <c r="I62" s="413">
        <v>6.1</v>
      </c>
      <c r="J62" s="346"/>
      <c r="K62" s="114"/>
      <c r="L62" s="407">
        <v>21.3</v>
      </c>
      <c r="M62" s="392">
        <v>16.7</v>
      </c>
      <c r="N62" s="415"/>
      <c r="O62" s="509">
        <v>20</v>
      </c>
      <c r="P62" s="394">
        <v>37.4</v>
      </c>
      <c r="Q62" s="388">
        <v>12.2</v>
      </c>
      <c r="R62" s="397">
        <v>11.3</v>
      </c>
      <c r="S62" s="414">
        <v>10.6</v>
      </c>
      <c r="T62" s="415"/>
      <c r="U62" s="415"/>
      <c r="V62" s="277"/>
      <c r="W62" s="277"/>
    </row>
    <row r="63" spans="1:23" x14ac:dyDescent="0.2">
      <c r="A63" s="405">
        <v>1961</v>
      </c>
      <c r="B63" s="386">
        <v>29.6</v>
      </c>
      <c r="C63" s="387">
        <v>945.6</v>
      </c>
      <c r="D63" s="388">
        <v>149.9</v>
      </c>
      <c r="E63" s="389">
        <v>370.4</v>
      </c>
      <c r="F63" s="410">
        <v>106.3</v>
      </c>
      <c r="G63" s="390">
        <v>6.1</v>
      </c>
      <c r="H63" s="387">
        <v>32.299999999999997</v>
      </c>
      <c r="I63" s="413">
        <v>5.0999999999999996</v>
      </c>
      <c r="J63" s="346"/>
      <c r="K63" s="114"/>
      <c r="L63" s="407">
        <v>22</v>
      </c>
      <c r="M63" s="392">
        <v>16.8</v>
      </c>
      <c r="N63" s="415"/>
      <c r="O63" s="509">
        <v>19.8</v>
      </c>
      <c r="P63" s="394">
        <v>34.6</v>
      </c>
      <c r="Q63" s="388">
        <v>11.4</v>
      </c>
      <c r="R63" s="397">
        <v>11.7</v>
      </c>
      <c r="S63" s="414">
        <v>10.9</v>
      </c>
      <c r="T63" s="415"/>
      <c r="U63" s="415"/>
      <c r="V63" s="277"/>
      <c r="W63" s="277"/>
    </row>
    <row r="64" spans="1:23" x14ac:dyDescent="0.2">
      <c r="A64" s="405">
        <v>1962</v>
      </c>
      <c r="B64" s="386">
        <v>30.3</v>
      </c>
      <c r="C64" s="387">
        <v>945.6</v>
      </c>
      <c r="D64" s="388">
        <v>149.9</v>
      </c>
      <c r="E64" s="389">
        <v>370.4</v>
      </c>
      <c r="F64" s="410">
        <v>106.3</v>
      </c>
      <c r="G64" s="390">
        <v>6.1</v>
      </c>
      <c r="H64" s="387">
        <v>32.299999999999997</v>
      </c>
      <c r="I64" s="413">
        <v>5.0999999999999996</v>
      </c>
      <c r="J64" s="346"/>
      <c r="K64" s="114"/>
      <c r="L64" s="407">
        <v>22</v>
      </c>
      <c r="M64" s="392">
        <v>16.8</v>
      </c>
      <c r="N64" s="415"/>
      <c r="O64" s="509">
        <v>19.8</v>
      </c>
      <c r="P64" s="394">
        <v>34.6</v>
      </c>
      <c r="Q64" s="388">
        <v>11.4</v>
      </c>
      <c r="R64" s="397">
        <v>11.7</v>
      </c>
      <c r="S64" s="414">
        <v>10.9</v>
      </c>
      <c r="T64" s="415"/>
      <c r="U64" s="415"/>
      <c r="V64" s="277"/>
      <c r="W64" s="277"/>
    </row>
    <row r="65" spans="1:23" x14ac:dyDescent="0.2">
      <c r="A65" s="405">
        <v>1963</v>
      </c>
      <c r="B65" s="386">
        <v>30.3</v>
      </c>
      <c r="C65" s="387">
        <v>962.2</v>
      </c>
      <c r="D65" s="388">
        <v>151.4</v>
      </c>
      <c r="E65" s="389">
        <v>375.5</v>
      </c>
      <c r="F65" s="410">
        <v>106.7</v>
      </c>
      <c r="G65" s="390">
        <v>6</v>
      </c>
      <c r="H65" s="387">
        <v>37.5</v>
      </c>
      <c r="I65" s="413">
        <v>4.9000000000000004</v>
      </c>
      <c r="J65" s="346"/>
      <c r="K65" s="114"/>
      <c r="L65" s="407">
        <v>23.1</v>
      </c>
      <c r="M65" s="392">
        <v>17.2</v>
      </c>
      <c r="N65" s="415"/>
      <c r="O65" s="509">
        <v>19.899999999999999</v>
      </c>
      <c r="P65" s="394">
        <v>33.299999999999997</v>
      </c>
      <c r="Q65" s="388">
        <v>11</v>
      </c>
      <c r="R65" s="397">
        <v>11.9</v>
      </c>
      <c r="S65" s="414">
        <v>11</v>
      </c>
      <c r="T65" s="415"/>
      <c r="U65" s="415"/>
      <c r="V65" s="277"/>
      <c r="W65" s="277"/>
    </row>
    <row r="66" spans="1:23" x14ac:dyDescent="0.2">
      <c r="A66" s="275">
        <v>1964</v>
      </c>
      <c r="B66" s="386">
        <f>54.3-24.6</f>
        <v>29.699999999999996</v>
      </c>
      <c r="C66" s="387"/>
      <c r="D66" s="388">
        <v>151.5</v>
      </c>
      <c r="E66" s="389">
        <v>366.1</v>
      </c>
      <c r="F66" s="410">
        <v>103.7</v>
      </c>
      <c r="G66" s="390">
        <v>5.8</v>
      </c>
      <c r="H66" s="387">
        <v>31.1</v>
      </c>
      <c r="I66" s="413">
        <v>4.3</v>
      </c>
      <c r="J66" s="346"/>
      <c r="K66" s="114"/>
      <c r="L66" s="407">
        <v>24.6</v>
      </c>
      <c r="M66" s="392">
        <v>16.899999999999999</v>
      </c>
      <c r="N66" s="415"/>
      <c r="O66" s="509">
        <v>19.399999999999999</v>
      </c>
      <c r="P66" s="394">
        <v>31.6</v>
      </c>
      <c r="Q66" s="388">
        <v>10.6</v>
      </c>
      <c r="R66" s="397">
        <v>12.1</v>
      </c>
      <c r="S66" s="414">
        <v>10.8</v>
      </c>
      <c r="T66" s="415"/>
      <c r="U66" s="415"/>
      <c r="V66" s="277"/>
      <c r="W66" s="277"/>
    </row>
    <row r="67" spans="1:23" x14ac:dyDescent="0.2">
      <c r="A67" s="405">
        <v>1965</v>
      </c>
      <c r="B67" s="386">
        <f>55.8-27.1</f>
        <v>28.699999999999996</v>
      </c>
      <c r="C67" s="387">
        <v>944.6</v>
      </c>
      <c r="D67" s="388">
        <v>153.80000000000001</v>
      </c>
      <c r="E67" s="389">
        <v>368</v>
      </c>
      <c r="F67" s="410">
        <v>103.9</v>
      </c>
      <c r="G67" s="390">
        <v>5.5</v>
      </c>
      <c r="H67" s="387">
        <v>32</v>
      </c>
      <c r="I67" s="413">
        <v>4.0999999999999996</v>
      </c>
      <c r="J67" s="346"/>
      <c r="K67" s="114"/>
      <c r="L67" s="407">
        <v>25.4</v>
      </c>
      <c r="M67" s="392">
        <v>17.100000000000001</v>
      </c>
      <c r="N67" s="415"/>
      <c r="O67" s="509">
        <v>19.7</v>
      </c>
      <c r="P67" s="394">
        <v>28.6</v>
      </c>
      <c r="Q67" s="388">
        <v>10.1</v>
      </c>
      <c r="R67" s="397">
        <v>12.8</v>
      </c>
      <c r="S67" s="414">
        <v>11.1</v>
      </c>
      <c r="T67" s="415"/>
      <c r="U67" s="415"/>
      <c r="V67" s="277"/>
      <c r="W67" s="277"/>
    </row>
    <row r="68" spans="1:23" x14ac:dyDescent="0.2">
      <c r="A68" s="405">
        <v>1966</v>
      </c>
      <c r="B68" s="386">
        <v>31</v>
      </c>
      <c r="C68" s="387">
        <v>952.6</v>
      </c>
      <c r="D68" s="388">
        <v>155.30000000000001</v>
      </c>
      <c r="E68" s="389">
        <v>371.7</v>
      </c>
      <c r="F68" s="410">
        <v>104.7</v>
      </c>
      <c r="G68" s="390">
        <v>5.3</v>
      </c>
      <c r="H68" s="387">
        <v>32.5</v>
      </c>
      <c r="I68" s="413">
        <v>3.9</v>
      </c>
      <c r="J68" s="346"/>
      <c r="K68" s="114"/>
      <c r="L68" s="407">
        <v>27.1</v>
      </c>
      <c r="M68" s="392">
        <v>17.7</v>
      </c>
      <c r="N68" s="415"/>
      <c r="O68" s="509">
        <v>19.899999999999999</v>
      </c>
      <c r="P68" s="394">
        <v>26.4</v>
      </c>
      <c r="Q68" s="388">
        <v>9.3000000000000007</v>
      </c>
      <c r="R68" s="409">
        <v>13.6</v>
      </c>
      <c r="S68" s="414">
        <v>10.9</v>
      </c>
      <c r="T68" s="415"/>
      <c r="U68" s="415"/>
      <c r="V68" s="277"/>
      <c r="W68" s="277"/>
    </row>
    <row r="69" spans="1:23" x14ac:dyDescent="0.2">
      <c r="A69" s="405">
        <v>1967</v>
      </c>
      <c r="B69" s="386">
        <v>30.5</v>
      </c>
      <c r="C69" s="387">
        <v>937.6</v>
      </c>
      <c r="D69" s="388">
        <v>157.5</v>
      </c>
      <c r="E69" s="389">
        <v>365.3</v>
      </c>
      <c r="F69" s="410">
        <v>102.4</v>
      </c>
      <c r="G69" s="390">
        <v>5</v>
      </c>
      <c r="H69" s="387">
        <v>28.8</v>
      </c>
      <c r="I69" s="275"/>
      <c r="J69" s="346"/>
      <c r="K69" s="114"/>
      <c r="L69" s="407">
        <v>26.8</v>
      </c>
      <c r="M69" s="392">
        <v>17.8</v>
      </c>
      <c r="N69" s="415"/>
      <c r="O69" s="509">
        <v>19</v>
      </c>
      <c r="P69" s="394">
        <v>24.5</v>
      </c>
      <c r="Q69" s="388">
        <v>8.8000000000000007</v>
      </c>
      <c r="R69" s="397">
        <v>14.1</v>
      </c>
      <c r="S69" s="414">
        <v>10.8</v>
      </c>
      <c r="T69" s="275"/>
      <c r="U69" s="275"/>
      <c r="V69" s="277"/>
      <c r="W69" s="277"/>
    </row>
    <row r="70" spans="1:23" x14ac:dyDescent="0.2">
      <c r="A70" s="275">
        <v>1968</v>
      </c>
      <c r="B70" s="386">
        <v>57.6</v>
      </c>
      <c r="C70" s="378">
        <v>967.9</v>
      </c>
      <c r="D70" s="388">
        <v>159.80000000000001</v>
      </c>
      <c r="E70" s="389">
        <v>373.5</v>
      </c>
      <c r="F70" s="410">
        <v>106</v>
      </c>
      <c r="G70" s="390">
        <v>4.7</v>
      </c>
      <c r="H70" s="387">
        <v>36.9</v>
      </c>
      <c r="I70" s="418">
        <v>3.2</v>
      </c>
      <c r="J70" s="346"/>
      <c r="K70" s="114"/>
      <c r="L70" s="408"/>
      <c r="M70" s="392">
        <v>19.2</v>
      </c>
      <c r="N70" s="415"/>
      <c r="O70" s="509">
        <v>16.8</v>
      </c>
      <c r="P70" s="394">
        <v>22</v>
      </c>
      <c r="Q70" s="388">
        <v>8.4</v>
      </c>
      <c r="R70" s="397">
        <v>14.6</v>
      </c>
      <c r="S70" s="414">
        <v>10.7</v>
      </c>
      <c r="T70" s="275"/>
      <c r="U70" s="275"/>
      <c r="V70" s="277"/>
      <c r="W70" s="277"/>
    </row>
    <row r="71" spans="1:23" x14ac:dyDescent="0.2">
      <c r="A71" s="405">
        <v>1969</v>
      </c>
      <c r="B71" s="386">
        <v>30.1</v>
      </c>
      <c r="C71" s="387">
        <v>954.4</v>
      </c>
      <c r="D71" s="388">
        <v>160.4</v>
      </c>
      <c r="E71" s="389">
        <v>367.1</v>
      </c>
      <c r="F71" s="410">
        <v>102.9</v>
      </c>
      <c r="G71" s="390">
        <v>4.7</v>
      </c>
      <c r="H71" s="387">
        <v>33.9</v>
      </c>
      <c r="I71" s="346"/>
      <c r="J71" s="346"/>
      <c r="K71" s="114"/>
      <c r="L71" s="407">
        <v>27.7</v>
      </c>
      <c r="M71" s="392">
        <v>19.100000000000001</v>
      </c>
      <c r="N71" s="415"/>
      <c r="O71" s="509">
        <v>16.399999999999999</v>
      </c>
      <c r="P71" s="394">
        <v>21.4</v>
      </c>
      <c r="Q71" s="388">
        <v>8.4</v>
      </c>
      <c r="R71" s="397">
        <v>14.8</v>
      </c>
      <c r="S71" s="414">
        <v>11.1</v>
      </c>
      <c r="T71" s="405"/>
      <c r="U71" s="405"/>
      <c r="V71" s="277"/>
      <c r="W71" s="277"/>
    </row>
    <row r="72" spans="1:23" x14ac:dyDescent="0.2">
      <c r="A72" s="405">
        <v>1970</v>
      </c>
      <c r="B72" s="386">
        <v>56.4</v>
      </c>
      <c r="C72" s="369">
        <v>945.3</v>
      </c>
      <c r="D72" s="388">
        <v>162.80000000000001</v>
      </c>
      <c r="E72" s="389">
        <v>362</v>
      </c>
      <c r="F72" s="410">
        <v>101.9</v>
      </c>
      <c r="G72" s="371"/>
      <c r="H72" s="387">
        <v>30.9</v>
      </c>
      <c r="I72" s="346"/>
      <c r="J72" s="381"/>
      <c r="K72" s="114"/>
      <c r="L72" s="408"/>
      <c r="M72" s="392">
        <v>18.899999999999999</v>
      </c>
      <c r="N72" s="415"/>
      <c r="O72" s="509">
        <v>15.6</v>
      </c>
      <c r="P72" s="394">
        <v>21.3</v>
      </c>
      <c r="Q72" s="370"/>
      <c r="R72" s="397">
        <v>15.5</v>
      </c>
      <c r="S72" s="304"/>
      <c r="T72" s="275"/>
      <c r="U72" s="275"/>
      <c r="V72" s="277"/>
      <c r="W72" s="277"/>
    </row>
    <row r="73" spans="1:23" x14ac:dyDescent="0.2">
      <c r="A73" s="405">
        <v>1971</v>
      </c>
      <c r="B73" s="386">
        <v>54.8</v>
      </c>
      <c r="C73" s="387">
        <v>932</v>
      </c>
      <c r="D73" s="388">
        <v>163.1</v>
      </c>
      <c r="E73" s="389">
        <v>359.4</v>
      </c>
      <c r="F73" s="410">
        <v>101.1</v>
      </c>
      <c r="G73" s="371"/>
      <c r="H73" s="387">
        <v>27.7</v>
      </c>
      <c r="I73" s="346"/>
      <c r="J73" s="346"/>
      <c r="K73" s="114"/>
      <c r="L73" s="407">
        <v>26.3</v>
      </c>
      <c r="M73" s="392">
        <v>18.5</v>
      </c>
      <c r="N73" s="415"/>
      <c r="O73" s="509">
        <v>15.2</v>
      </c>
      <c r="P73" s="394">
        <v>18.600000000000001</v>
      </c>
      <c r="Q73" s="427"/>
      <c r="R73" s="397">
        <v>15.4</v>
      </c>
      <c r="S73" s="437"/>
      <c r="T73" s="419"/>
      <c r="U73" s="419"/>
      <c r="V73" s="277"/>
      <c r="W73" s="277"/>
    </row>
    <row r="74" spans="1:23" x14ac:dyDescent="0.2">
      <c r="A74" s="405">
        <v>1972</v>
      </c>
      <c r="B74" s="386">
        <v>55.2</v>
      </c>
      <c r="C74" s="387">
        <v>938.4</v>
      </c>
      <c r="D74" s="388">
        <v>165.1</v>
      </c>
      <c r="E74" s="389">
        <v>361.2</v>
      </c>
      <c r="F74" s="410">
        <v>101.9</v>
      </c>
      <c r="G74" s="371"/>
      <c r="H74" s="387">
        <v>29.9</v>
      </c>
      <c r="I74" s="346"/>
      <c r="J74" s="346"/>
      <c r="K74" s="114"/>
      <c r="L74" s="407">
        <v>26.9</v>
      </c>
      <c r="M74" s="392">
        <v>18.5</v>
      </c>
      <c r="N74" s="415"/>
      <c r="O74" s="509">
        <v>15.5</v>
      </c>
      <c r="P74" s="394">
        <v>16.100000000000001</v>
      </c>
      <c r="Q74" s="427"/>
      <c r="R74" s="397">
        <v>15.6</v>
      </c>
      <c r="S74" s="437"/>
      <c r="T74" s="419"/>
      <c r="U74" s="419"/>
      <c r="V74" s="277"/>
      <c r="W74" s="277"/>
    </row>
    <row r="75" spans="1:23" x14ac:dyDescent="0.2">
      <c r="A75" s="405">
        <v>1973</v>
      </c>
      <c r="B75" s="386">
        <v>28.5</v>
      </c>
      <c r="C75" s="424">
        <v>933.5</v>
      </c>
      <c r="D75" s="388">
        <v>166.1</v>
      </c>
      <c r="E75" s="389">
        <v>358.2</v>
      </c>
      <c r="F75" s="410">
        <v>101.4</v>
      </c>
      <c r="G75" s="371"/>
      <c r="H75" s="387">
        <v>29.6</v>
      </c>
      <c r="I75" s="346"/>
      <c r="J75" s="346"/>
      <c r="K75" s="114"/>
      <c r="L75" s="407">
        <v>26.3</v>
      </c>
      <c r="M75" s="392">
        <v>18.100000000000001</v>
      </c>
      <c r="N75" s="415"/>
      <c r="O75" s="509">
        <v>15.4</v>
      </c>
      <c r="P75" s="394">
        <v>14.4</v>
      </c>
      <c r="Q75" s="370"/>
      <c r="R75" s="397">
        <v>15.8</v>
      </c>
      <c r="S75" s="440"/>
      <c r="T75" s="422"/>
      <c r="U75" s="422"/>
      <c r="V75" s="277"/>
      <c r="W75" s="277"/>
    </row>
    <row r="76" spans="1:23" x14ac:dyDescent="0.2">
      <c r="A76" s="405">
        <v>1974</v>
      </c>
      <c r="B76" s="386">
        <v>27.3</v>
      </c>
      <c r="C76" s="387">
        <v>906.7</v>
      </c>
      <c r="D76" s="388">
        <v>169</v>
      </c>
      <c r="E76" s="360">
        <v>346</v>
      </c>
      <c r="F76" s="410">
        <v>97.2</v>
      </c>
      <c r="G76" s="371"/>
      <c r="H76" s="387">
        <v>25.7</v>
      </c>
      <c r="I76" s="346"/>
      <c r="J76" s="346"/>
      <c r="K76" s="114"/>
      <c r="L76" s="407">
        <v>21.8</v>
      </c>
      <c r="M76" s="392">
        <v>17.5</v>
      </c>
      <c r="N76" s="415"/>
      <c r="O76" s="509">
        <v>15.1</v>
      </c>
      <c r="P76" s="394">
        <v>13.5</v>
      </c>
      <c r="Q76" s="427"/>
      <c r="R76" s="397">
        <v>15.6</v>
      </c>
      <c r="S76" s="437"/>
      <c r="T76" s="275"/>
      <c r="U76" s="275"/>
      <c r="V76" s="277"/>
      <c r="W76" s="277"/>
    </row>
    <row r="77" spans="1:23" x14ac:dyDescent="0.2">
      <c r="A77" s="275">
        <v>1975</v>
      </c>
      <c r="B77" s="386">
        <v>26.5</v>
      </c>
      <c r="C77" s="378">
        <v>878.5</v>
      </c>
      <c r="D77" s="388">
        <v>169.7</v>
      </c>
      <c r="E77" s="389">
        <v>332.4</v>
      </c>
      <c r="F77" s="410">
        <v>90.1</v>
      </c>
      <c r="G77" s="371"/>
      <c r="H77" s="387">
        <v>25.8</v>
      </c>
      <c r="I77" s="346"/>
      <c r="J77" s="441"/>
      <c r="K77" s="114"/>
      <c r="L77" s="407">
        <v>21.3</v>
      </c>
      <c r="M77" s="392">
        <v>16.399999999999999</v>
      </c>
      <c r="N77" s="415"/>
      <c r="O77" s="509">
        <v>13.4</v>
      </c>
      <c r="P77" s="394">
        <v>12.4</v>
      </c>
      <c r="Q77" s="427"/>
      <c r="R77" s="397">
        <v>14.7</v>
      </c>
      <c r="S77" s="414">
        <v>12.6</v>
      </c>
      <c r="T77" s="419"/>
      <c r="U77" s="419"/>
      <c r="V77" s="277"/>
      <c r="W77" s="277"/>
    </row>
    <row r="78" spans="1:23" x14ac:dyDescent="0.2">
      <c r="A78" s="455">
        <v>1976</v>
      </c>
      <c r="B78" s="456">
        <v>46.3</v>
      </c>
      <c r="C78" s="457">
        <v>877.6</v>
      </c>
      <c r="D78" s="458">
        <v>173.4</v>
      </c>
      <c r="E78" s="459">
        <v>332.7</v>
      </c>
      <c r="F78" s="460">
        <v>86.7</v>
      </c>
      <c r="G78" s="371"/>
      <c r="H78" s="387">
        <v>28.4</v>
      </c>
      <c r="I78" s="346"/>
      <c r="J78" s="441"/>
      <c r="K78" s="114"/>
      <c r="L78" s="461">
        <v>21.6</v>
      </c>
      <c r="M78" s="462">
        <v>15.9</v>
      </c>
      <c r="N78" s="511"/>
      <c r="O78" s="510">
        <v>13.5</v>
      </c>
      <c r="P78" s="463">
        <v>11.4</v>
      </c>
      <c r="Q78" s="370"/>
      <c r="R78" s="464">
        <v>14.5</v>
      </c>
      <c r="S78" s="465">
        <v>12.3</v>
      </c>
      <c r="T78" s="275"/>
      <c r="U78" s="275"/>
      <c r="V78" s="277"/>
      <c r="W78" s="277"/>
    </row>
    <row r="79" spans="1:23" x14ac:dyDescent="0.2">
      <c r="A79" s="275">
        <v>1977</v>
      </c>
      <c r="B79" s="386">
        <v>24.4</v>
      </c>
      <c r="C79" s="387">
        <v>864.4</v>
      </c>
      <c r="D79" s="388">
        <v>176</v>
      </c>
      <c r="E79" s="389">
        <v>327.10000000000002</v>
      </c>
      <c r="F79" s="410">
        <v>82.8</v>
      </c>
      <c r="G79" s="371"/>
      <c r="H79" s="387">
        <v>23.3</v>
      </c>
      <c r="I79" s="346"/>
      <c r="J79" s="346"/>
      <c r="K79" s="114"/>
      <c r="L79" s="407">
        <v>22.5</v>
      </c>
      <c r="M79" s="392">
        <v>15</v>
      </c>
      <c r="N79" s="415"/>
      <c r="O79" s="509">
        <v>13.1</v>
      </c>
      <c r="P79" s="394">
        <v>10.6</v>
      </c>
      <c r="Q79" s="467"/>
      <c r="R79" s="397">
        <v>14</v>
      </c>
      <c r="S79" s="414">
        <v>13.1</v>
      </c>
      <c r="T79" s="275"/>
      <c r="U79" s="275"/>
      <c r="V79" s="277"/>
      <c r="W79" s="277"/>
    </row>
    <row r="80" spans="1:23" x14ac:dyDescent="0.2">
      <c r="A80" s="405">
        <v>1978</v>
      </c>
      <c r="B80" s="386">
        <v>23.9</v>
      </c>
      <c r="C80" s="424">
        <v>868</v>
      </c>
      <c r="D80" s="421">
        <v>178.7</v>
      </c>
      <c r="E80" s="389">
        <v>328.5</v>
      </c>
      <c r="F80" s="410">
        <v>79.099999999999994</v>
      </c>
      <c r="G80" s="371"/>
      <c r="H80" s="387">
        <v>26.3</v>
      </c>
      <c r="I80" s="346"/>
      <c r="J80" s="346"/>
      <c r="K80" s="114"/>
      <c r="L80" s="407">
        <v>23.6</v>
      </c>
      <c r="M80" s="392">
        <v>15.2</v>
      </c>
      <c r="N80" s="415"/>
      <c r="O80" s="509">
        <v>13</v>
      </c>
      <c r="P80" s="394">
        <v>9.9</v>
      </c>
      <c r="Q80" s="427"/>
      <c r="R80" s="397">
        <v>13.5</v>
      </c>
      <c r="S80" s="414">
        <v>12.3</v>
      </c>
      <c r="T80" s="422"/>
      <c r="U80" s="422"/>
      <c r="V80" s="277"/>
      <c r="W80" s="277"/>
    </row>
    <row r="81" spans="1:23" x14ac:dyDescent="0.2">
      <c r="A81" s="275">
        <v>1979</v>
      </c>
      <c r="B81" s="386">
        <v>23.1</v>
      </c>
      <c r="C81" s="387">
        <v>852.2</v>
      </c>
      <c r="D81" s="388">
        <v>179.6</v>
      </c>
      <c r="E81" s="389">
        <v>326.5</v>
      </c>
      <c r="F81" s="410">
        <v>75.5</v>
      </c>
      <c r="G81" s="390">
        <v>7</v>
      </c>
      <c r="H81" s="387">
        <v>20.100000000000001</v>
      </c>
      <c r="I81" s="346"/>
      <c r="J81" s="346"/>
      <c r="K81" s="114"/>
      <c r="L81" s="407">
        <v>23.8</v>
      </c>
      <c r="M81" s="392">
        <v>14.8</v>
      </c>
      <c r="N81" s="415"/>
      <c r="O81" s="509">
        <v>12.8</v>
      </c>
      <c r="P81" s="394">
        <v>10.4</v>
      </c>
      <c r="Q81" s="388">
        <v>6</v>
      </c>
      <c r="R81" s="409"/>
      <c r="S81" s="414">
        <v>12.1</v>
      </c>
      <c r="T81" s="415"/>
      <c r="U81" s="497">
        <v>3.6</v>
      </c>
      <c r="V81" s="277"/>
      <c r="W81" s="277"/>
    </row>
    <row r="82" spans="1:23" x14ac:dyDescent="0.2">
      <c r="A82" s="275">
        <v>1980</v>
      </c>
      <c r="B82" s="386">
        <v>23.2</v>
      </c>
      <c r="C82" s="387">
        <v>878.3</v>
      </c>
      <c r="D82" s="388">
        <v>183.9</v>
      </c>
      <c r="E82" s="389">
        <v>336</v>
      </c>
      <c r="F82" s="410">
        <v>75.099999999999994</v>
      </c>
      <c r="G82" s="390">
        <v>7.4</v>
      </c>
      <c r="H82" s="387">
        <v>24.1</v>
      </c>
      <c r="I82" s="346"/>
      <c r="J82" s="346"/>
      <c r="K82" s="114"/>
      <c r="L82" s="407">
        <v>23.5</v>
      </c>
      <c r="M82" s="392">
        <v>15.4</v>
      </c>
      <c r="N82" s="415"/>
      <c r="O82" s="509">
        <v>13</v>
      </c>
      <c r="P82" s="394">
        <v>10.1</v>
      </c>
      <c r="Q82" s="388">
        <v>6.2</v>
      </c>
      <c r="R82" s="397">
        <v>13.5</v>
      </c>
      <c r="S82" s="414">
        <v>11.9</v>
      </c>
      <c r="T82" s="415"/>
      <c r="U82" s="497">
        <v>4.2</v>
      </c>
      <c r="V82" s="493">
        <v>24.7</v>
      </c>
      <c r="W82" s="277"/>
    </row>
    <row r="83" spans="1:23" x14ac:dyDescent="0.2">
      <c r="A83" s="275">
        <v>1981</v>
      </c>
      <c r="B83" s="386">
        <v>21.5</v>
      </c>
      <c r="C83" s="387">
        <v>862</v>
      </c>
      <c r="D83" s="388">
        <v>183.9</v>
      </c>
      <c r="E83" s="389">
        <v>328.5</v>
      </c>
      <c r="F83" s="410">
        <v>71.3</v>
      </c>
      <c r="G83" s="390">
        <v>7.5</v>
      </c>
      <c r="H83" s="387">
        <v>23.4</v>
      </c>
      <c r="I83" s="346"/>
      <c r="J83" s="346"/>
      <c r="K83" s="114"/>
      <c r="L83" s="407">
        <v>22.4</v>
      </c>
      <c r="M83" s="392">
        <v>15.1</v>
      </c>
      <c r="N83" s="415"/>
      <c r="O83" s="509">
        <v>12.2</v>
      </c>
      <c r="P83" s="394">
        <v>9.4</v>
      </c>
      <c r="Q83" s="388">
        <v>5.9</v>
      </c>
      <c r="R83" s="397">
        <v>12.8</v>
      </c>
      <c r="S83" s="414">
        <v>12</v>
      </c>
      <c r="T83" s="415"/>
      <c r="U83" s="497">
        <v>4.5999999999999996</v>
      </c>
      <c r="V83" s="493">
        <v>25.6</v>
      </c>
      <c r="W83" s="277"/>
    </row>
    <row r="84" spans="1:23" x14ac:dyDescent="0.2">
      <c r="A84" s="469">
        <v>1982</v>
      </c>
      <c r="B84" s="386">
        <v>20.9</v>
      </c>
      <c r="C84" s="387">
        <v>852.4</v>
      </c>
      <c r="D84" s="388">
        <v>187.3</v>
      </c>
      <c r="E84" s="389">
        <v>326.2</v>
      </c>
      <c r="F84" s="410">
        <v>68.099999999999994</v>
      </c>
      <c r="G84" s="390">
        <v>7.8</v>
      </c>
      <c r="H84" s="387">
        <v>21.1</v>
      </c>
      <c r="I84" s="346"/>
      <c r="J84" s="346"/>
      <c r="K84" s="114"/>
      <c r="L84" s="407">
        <v>19.8</v>
      </c>
      <c r="M84" s="392">
        <v>14.9</v>
      </c>
      <c r="N84" s="415"/>
      <c r="O84" s="509">
        <v>11.6</v>
      </c>
      <c r="P84" s="394">
        <v>9</v>
      </c>
      <c r="Q84" s="388">
        <v>5.9</v>
      </c>
      <c r="R84" s="397">
        <v>12</v>
      </c>
      <c r="S84" s="414">
        <v>12.2</v>
      </c>
      <c r="T84" s="415"/>
      <c r="U84" s="497">
        <v>5</v>
      </c>
      <c r="V84" s="493">
        <v>25.8</v>
      </c>
      <c r="W84" s="277"/>
    </row>
    <row r="85" spans="1:23" x14ac:dyDescent="0.2">
      <c r="A85" s="333">
        <v>1983</v>
      </c>
      <c r="B85" s="386">
        <v>20.5</v>
      </c>
      <c r="C85" s="387">
        <v>863.7</v>
      </c>
      <c r="D85" s="388">
        <v>189.5</v>
      </c>
      <c r="E85" s="389">
        <v>329.5</v>
      </c>
      <c r="F85" s="410">
        <v>66.599999999999994</v>
      </c>
      <c r="G85" s="390">
        <v>8.1</v>
      </c>
      <c r="H85" s="387">
        <v>23.9</v>
      </c>
      <c r="I85" s="346"/>
      <c r="J85" s="346"/>
      <c r="K85" s="114"/>
      <c r="L85" s="407">
        <v>19</v>
      </c>
      <c r="M85" s="392">
        <v>15.5</v>
      </c>
      <c r="N85" s="415"/>
      <c r="O85" s="509">
        <v>11.3</v>
      </c>
      <c r="P85" s="394">
        <v>8.3000000000000007</v>
      </c>
      <c r="Q85" s="388">
        <v>5.6</v>
      </c>
      <c r="R85" s="397">
        <v>11.7</v>
      </c>
      <c r="S85" s="414">
        <v>12.1</v>
      </c>
      <c r="T85" s="415"/>
      <c r="U85" s="497">
        <v>5.7</v>
      </c>
      <c r="V85" s="493">
        <v>28.3</v>
      </c>
      <c r="W85" s="277"/>
    </row>
    <row r="86" spans="1:23" x14ac:dyDescent="0.2">
      <c r="A86" s="275">
        <v>1984</v>
      </c>
      <c r="B86" s="386">
        <v>19.8</v>
      </c>
      <c r="C86" s="387">
        <v>864.8</v>
      </c>
      <c r="D86" s="388">
        <v>192.3</v>
      </c>
      <c r="E86" s="389">
        <v>324.39999999999998</v>
      </c>
      <c r="F86" s="410">
        <v>65.400000000000006</v>
      </c>
      <c r="G86" s="390">
        <v>8.5</v>
      </c>
      <c r="H86" s="387">
        <v>25</v>
      </c>
      <c r="I86" s="346"/>
      <c r="J86" s="346"/>
      <c r="K86" s="114"/>
      <c r="L86" s="407">
        <v>19.600000000000001</v>
      </c>
      <c r="M86" s="392">
        <v>15.2</v>
      </c>
      <c r="N86" s="415"/>
      <c r="O86" s="509">
        <v>10.4</v>
      </c>
      <c r="P86" s="394">
        <v>8</v>
      </c>
      <c r="Q86" s="388">
        <v>5.5</v>
      </c>
      <c r="R86" s="397">
        <v>11.6</v>
      </c>
      <c r="S86" s="414">
        <v>12.4</v>
      </c>
      <c r="T86" s="415"/>
      <c r="U86" s="497">
        <v>6.4</v>
      </c>
      <c r="V86" s="493">
        <v>29.3</v>
      </c>
      <c r="W86" s="277"/>
    </row>
    <row r="87" spans="1:23" x14ac:dyDescent="0.2">
      <c r="A87" s="275">
        <v>1985</v>
      </c>
      <c r="B87" s="386">
        <v>20</v>
      </c>
      <c r="C87" s="387">
        <v>876.9</v>
      </c>
      <c r="D87" s="388">
        <v>194</v>
      </c>
      <c r="E87" s="389">
        <v>324.10000000000002</v>
      </c>
      <c r="F87" s="410">
        <v>64.3</v>
      </c>
      <c r="G87" s="390">
        <v>9</v>
      </c>
      <c r="H87" s="387">
        <v>28.4</v>
      </c>
      <c r="I87" s="346"/>
      <c r="J87" s="346"/>
      <c r="K87" s="114"/>
      <c r="L87" s="407">
        <v>19.3</v>
      </c>
      <c r="M87" s="392">
        <v>15.5</v>
      </c>
      <c r="N87" s="415"/>
      <c r="O87" s="509">
        <v>10.1</v>
      </c>
      <c r="P87" s="394">
        <v>8.1</v>
      </c>
      <c r="Q87" s="388">
        <v>5.4</v>
      </c>
      <c r="R87" s="397">
        <v>11.3</v>
      </c>
      <c r="S87" s="414">
        <v>12.4</v>
      </c>
      <c r="T87" s="415"/>
      <c r="U87" s="497">
        <v>7.2</v>
      </c>
      <c r="V87" s="493">
        <v>31.4</v>
      </c>
      <c r="W87" s="277"/>
    </row>
    <row r="88" spans="1:23" x14ac:dyDescent="0.2">
      <c r="A88" s="301">
        <v>1986</v>
      </c>
      <c r="B88" s="386">
        <v>19.7</v>
      </c>
      <c r="C88" s="387">
        <v>876.7</v>
      </c>
      <c r="D88" s="388">
        <v>195.5</v>
      </c>
      <c r="E88" s="389">
        <v>318.8</v>
      </c>
      <c r="F88" s="410">
        <v>62.3</v>
      </c>
      <c r="G88" s="390">
        <v>9.1</v>
      </c>
      <c r="H88" s="387">
        <v>29.1</v>
      </c>
      <c r="I88" s="346"/>
      <c r="J88" s="346"/>
      <c r="K88" s="114"/>
      <c r="L88" s="407">
        <v>19.899999999999999</v>
      </c>
      <c r="M88" s="392">
        <v>15.5</v>
      </c>
      <c r="N88" s="415"/>
      <c r="O88" s="509">
        <v>9.5</v>
      </c>
      <c r="P88" s="394">
        <v>7.7</v>
      </c>
      <c r="Q88" s="388">
        <v>5.3</v>
      </c>
      <c r="R88" s="397">
        <v>10.9</v>
      </c>
      <c r="S88" s="414">
        <v>12.9</v>
      </c>
      <c r="T88" s="415"/>
      <c r="U88" s="497">
        <v>7.8</v>
      </c>
      <c r="V88" s="493">
        <v>31.9</v>
      </c>
      <c r="W88" s="277"/>
    </row>
    <row r="89" spans="1:23" x14ac:dyDescent="0.2">
      <c r="A89" s="301">
        <v>1987</v>
      </c>
      <c r="B89" s="386">
        <v>19.3</v>
      </c>
      <c r="C89" s="387">
        <v>876.4</v>
      </c>
      <c r="D89" s="388">
        <v>196.8</v>
      </c>
      <c r="E89" s="389">
        <v>313.8</v>
      </c>
      <c r="F89" s="410">
        <v>61.8</v>
      </c>
      <c r="G89" s="390">
        <v>9.1</v>
      </c>
      <c r="H89" s="387">
        <v>28.6</v>
      </c>
      <c r="I89" s="346"/>
      <c r="J89" s="346"/>
      <c r="K89" s="114"/>
      <c r="L89" s="407">
        <v>19.899999999999999</v>
      </c>
      <c r="M89" s="392">
        <v>15.9</v>
      </c>
      <c r="N89" s="415"/>
      <c r="O89" s="509">
        <v>9.3000000000000007</v>
      </c>
      <c r="P89" s="394">
        <v>7.5</v>
      </c>
      <c r="Q89" s="301"/>
      <c r="R89" s="397">
        <v>10.8</v>
      </c>
      <c r="S89" s="414">
        <v>12.7</v>
      </c>
      <c r="T89" s="415"/>
      <c r="U89" s="497">
        <v>8.1999999999999993</v>
      </c>
      <c r="V89" s="493">
        <v>32.299999999999997</v>
      </c>
      <c r="W89" s="277"/>
    </row>
    <row r="90" spans="1:23" x14ac:dyDescent="0.2">
      <c r="A90" s="301">
        <v>1988</v>
      </c>
      <c r="B90" s="386">
        <v>19.600000000000001</v>
      </c>
      <c r="C90" s="387">
        <v>886.7</v>
      </c>
      <c r="D90" s="388">
        <v>198.4</v>
      </c>
      <c r="E90" s="389">
        <v>312.89999999999998</v>
      </c>
      <c r="F90" s="410">
        <v>61.6</v>
      </c>
      <c r="G90" s="390">
        <v>9.1999999999999993</v>
      </c>
      <c r="H90" s="387">
        <v>31.8</v>
      </c>
      <c r="I90" s="346"/>
      <c r="J90" s="346"/>
      <c r="K90" s="114"/>
      <c r="L90" s="407">
        <v>20.100000000000001</v>
      </c>
      <c r="M90" s="392">
        <v>16.5</v>
      </c>
      <c r="N90" s="415"/>
      <c r="O90" s="509">
        <v>9</v>
      </c>
      <c r="P90" s="394">
        <v>7.5</v>
      </c>
      <c r="Q90" s="475"/>
      <c r="R90" s="397">
        <v>10.8</v>
      </c>
      <c r="S90" s="414">
        <v>12.4</v>
      </c>
      <c r="T90" s="415"/>
      <c r="U90" s="497">
        <v>8.6</v>
      </c>
      <c r="V90" s="493">
        <v>33.9</v>
      </c>
      <c r="W90" s="277"/>
    </row>
    <row r="91" spans="1:23" x14ac:dyDescent="0.2">
      <c r="A91" s="301">
        <v>1989</v>
      </c>
      <c r="B91" s="386">
        <v>19.2</v>
      </c>
      <c r="C91" s="387">
        <v>871.3</v>
      </c>
      <c r="D91" s="388">
        <v>201</v>
      </c>
      <c r="E91" s="389">
        <v>297.3</v>
      </c>
      <c r="F91" s="410">
        <v>59</v>
      </c>
      <c r="G91" s="390">
        <v>8.6</v>
      </c>
      <c r="H91" s="387">
        <v>31</v>
      </c>
      <c r="I91" s="346"/>
      <c r="J91" s="346"/>
      <c r="K91" s="114"/>
      <c r="L91" s="407">
        <v>19.3</v>
      </c>
      <c r="M91" s="392">
        <v>19</v>
      </c>
      <c r="N91" s="415"/>
      <c r="O91" s="509">
        <v>7.8</v>
      </c>
      <c r="P91" s="394">
        <v>7.6</v>
      </c>
      <c r="Q91" s="475"/>
      <c r="R91" s="397">
        <v>10.8</v>
      </c>
      <c r="S91" s="414">
        <v>12.2</v>
      </c>
      <c r="T91" s="415"/>
      <c r="U91" s="497">
        <v>7.8</v>
      </c>
      <c r="V91" s="493">
        <v>34.200000000000003</v>
      </c>
      <c r="W91" s="277"/>
    </row>
    <row r="92" spans="1:23" x14ac:dyDescent="0.2">
      <c r="A92" s="301">
        <v>1990</v>
      </c>
      <c r="B92" s="386">
        <v>18.2</v>
      </c>
      <c r="C92" s="387">
        <v>863.8</v>
      </c>
      <c r="D92" s="388">
        <v>203.2</v>
      </c>
      <c r="E92" s="389">
        <v>289.5</v>
      </c>
      <c r="F92" s="410">
        <v>57.9</v>
      </c>
      <c r="G92" s="390">
        <v>8.3000000000000007</v>
      </c>
      <c r="H92" s="387">
        <v>32</v>
      </c>
      <c r="I92" s="346"/>
      <c r="J92" s="346"/>
      <c r="K92" s="114"/>
      <c r="L92" s="407">
        <v>18.8</v>
      </c>
      <c r="M92" s="392">
        <v>19.2</v>
      </c>
      <c r="N92" s="415"/>
      <c r="O92" s="509">
        <v>7.3</v>
      </c>
      <c r="P92" s="394">
        <v>7.1</v>
      </c>
      <c r="Q92" s="475"/>
      <c r="R92" s="397">
        <v>10.4</v>
      </c>
      <c r="S92" s="414">
        <v>12.4</v>
      </c>
      <c r="T92" s="415"/>
      <c r="U92" s="497">
        <v>7.7</v>
      </c>
      <c r="V92" s="493">
        <v>34.9</v>
      </c>
      <c r="W92" s="277"/>
    </row>
    <row r="93" spans="1:23" x14ac:dyDescent="0.2">
      <c r="A93" s="472">
        <v>1991</v>
      </c>
      <c r="B93" s="386">
        <v>18.2</v>
      </c>
      <c r="C93" s="387">
        <v>860.3</v>
      </c>
      <c r="D93" s="388">
        <v>204.1</v>
      </c>
      <c r="E93" s="389">
        <v>285.89999999999998</v>
      </c>
      <c r="F93" s="410">
        <v>56.9</v>
      </c>
      <c r="G93" s="371"/>
      <c r="H93" s="387">
        <v>30.9</v>
      </c>
      <c r="I93" s="346"/>
      <c r="J93" s="346"/>
      <c r="K93" s="114"/>
      <c r="L93" s="407">
        <v>17.3</v>
      </c>
      <c r="M93" s="392">
        <v>19.399999999999999</v>
      </c>
      <c r="N93" s="275"/>
      <c r="O93" s="301"/>
      <c r="P93" s="301"/>
      <c r="Q93" s="301"/>
      <c r="R93" s="397">
        <v>35.9</v>
      </c>
      <c r="S93" s="414">
        <v>12.2</v>
      </c>
      <c r="T93" s="275"/>
      <c r="U93" s="301"/>
      <c r="V93" s="475"/>
      <c r="W93" s="490">
        <v>11.7</v>
      </c>
    </row>
    <row r="94" spans="1:23" x14ac:dyDescent="0.2">
      <c r="A94" s="472">
        <v>1992</v>
      </c>
      <c r="B94" s="386">
        <v>18</v>
      </c>
      <c r="C94" s="369">
        <v>852.9</v>
      </c>
      <c r="D94" s="388">
        <v>204.1</v>
      </c>
      <c r="E94" s="389">
        <v>281.39999999999998</v>
      </c>
      <c r="F94" s="410">
        <v>56.4</v>
      </c>
      <c r="G94" s="371"/>
      <c r="H94" s="387">
        <v>29.7</v>
      </c>
      <c r="I94" s="346"/>
      <c r="J94" s="346"/>
      <c r="K94" s="114"/>
      <c r="L94" s="407">
        <v>16.100000000000001</v>
      </c>
      <c r="M94" s="392">
        <v>19.600000000000001</v>
      </c>
      <c r="N94" s="275"/>
      <c r="O94" s="301"/>
      <c r="P94" s="301"/>
      <c r="Q94" s="301"/>
      <c r="R94" s="397">
        <v>36</v>
      </c>
      <c r="S94" s="414">
        <v>12</v>
      </c>
      <c r="T94" s="275"/>
      <c r="U94" s="301"/>
      <c r="V94" s="474"/>
      <c r="W94" s="490">
        <v>13.2</v>
      </c>
    </row>
    <row r="95" spans="1:23" x14ac:dyDescent="0.2">
      <c r="A95" s="301">
        <v>1993</v>
      </c>
      <c r="B95" s="386">
        <v>18.899999999999999</v>
      </c>
      <c r="C95" s="378">
        <v>880</v>
      </c>
      <c r="D95" s="388">
        <v>205.6</v>
      </c>
      <c r="E95" s="389">
        <v>288.39999999999998</v>
      </c>
      <c r="F95" s="410">
        <v>58.2</v>
      </c>
      <c r="G95" s="371"/>
      <c r="H95" s="387">
        <v>32.1</v>
      </c>
      <c r="I95" s="346"/>
      <c r="J95" s="346"/>
      <c r="K95" s="114"/>
      <c r="L95" s="407">
        <v>16.3</v>
      </c>
      <c r="M95" s="392">
        <v>20.9</v>
      </c>
      <c r="N95" s="301"/>
      <c r="O95" s="301"/>
      <c r="P95" s="301"/>
      <c r="Q95" s="301"/>
      <c r="R95" s="397">
        <v>39.200000000000003</v>
      </c>
      <c r="S95" s="414">
        <v>12.1</v>
      </c>
      <c r="T95" s="275"/>
      <c r="U95" s="301"/>
      <c r="V95" s="474"/>
      <c r="W95" s="490">
        <v>14.5</v>
      </c>
    </row>
    <row r="96" spans="1:23" ht="25.5" x14ac:dyDescent="0.2">
      <c r="A96" s="301">
        <v>1994</v>
      </c>
      <c r="B96" s="386">
        <v>18.8</v>
      </c>
      <c r="C96" s="378" t="s">
        <v>441</v>
      </c>
      <c r="D96" s="388">
        <v>205.2</v>
      </c>
      <c r="E96" s="389">
        <v>281.3</v>
      </c>
      <c r="F96" s="410">
        <v>58.9</v>
      </c>
      <c r="G96" s="371"/>
      <c r="H96" s="387">
        <v>31.3</v>
      </c>
      <c r="I96" s="346"/>
      <c r="J96" s="346"/>
      <c r="K96" s="114"/>
      <c r="L96" s="407">
        <v>16.3</v>
      </c>
      <c r="M96" s="392">
        <v>21.8</v>
      </c>
      <c r="N96" s="301"/>
      <c r="O96" s="301"/>
      <c r="P96" s="301"/>
      <c r="Q96" s="301"/>
      <c r="R96" s="397">
        <v>9.8000000000000007</v>
      </c>
      <c r="S96" s="414">
        <v>12</v>
      </c>
      <c r="T96" s="275"/>
      <c r="U96" s="301"/>
      <c r="V96" s="493">
        <v>39</v>
      </c>
      <c r="W96" s="490">
        <v>16.2</v>
      </c>
    </row>
    <row r="97" spans="1:23" x14ac:dyDescent="0.2">
      <c r="A97" s="301">
        <v>1995</v>
      </c>
      <c r="B97" s="386">
        <v>19</v>
      </c>
      <c r="C97" s="378">
        <v>880</v>
      </c>
      <c r="D97" s="388">
        <v>204.9</v>
      </c>
      <c r="E97" s="389">
        <v>280.7</v>
      </c>
      <c r="F97" s="410">
        <v>60.1</v>
      </c>
      <c r="G97" s="371"/>
      <c r="H97" s="387">
        <v>31.6</v>
      </c>
      <c r="I97" s="346"/>
      <c r="J97" s="346"/>
      <c r="K97" s="114"/>
      <c r="L97" s="407">
        <v>16.5</v>
      </c>
      <c r="M97" s="392">
        <v>22.6</v>
      </c>
      <c r="N97" s="301"/>
      <c r="O97" s="301"/>
      <c r="P97" s="301"/>
      <c r="Q97" s="301"/>
      <c r="R97" s="397">
        <v>9.6</v>
      </c>
      <c r="S97" s="414">
        <v>11.9</v>
      </c>
      <c r="T97" s="275"/>
      <c r="U97" s="301"/>
      <c r="V97" s="493">
        <v>39.200000000000003</v>
      </c>
      <c r="W97" s="490">
        <v>16.399999999999999</v>
      </c>
    </row>
    <row r="98" spans="1:23" ht="25.5" x14ac:dyDescent="0.2">
      <c r="A98" s="301">
        <v>1996</v>
      </c>
      <c r="B98" s="386">
        <v>19.3</v>
      </c>
      <c r="C98" s="378" t="s">
        <v>460</v>
      </c>
      <c r="D98" s="388">
        <v>203.4</v>
      </c>
      <c r="E98" s="389">
        <v>276.39999999999998</v>
      </c>
      <c r="F98" s="410">
        <v>60.3</v>
      </c>
      <c r="G98" s="371"/>
      <c r="H98" s="387">
        <v>31.6</v>
      </c>
      <c r="I98" s="346"/>
      <c r="J98" s="441"/>
      <c r="K98" s="114"/>
      <c r="L98" s="407">
        <v>16.5</v>
      </c>
      <c r="M98" s="392">
        <v>23.3</v>
      </c>
      <c r="N98" s="301"/>
      <c r="O98" s="301"/>
      <c r="P98" s="301"/>
      <c r="Q98" s="301"/>
      <c r="R98" s="397">
        <v>9.4</v>
      </c>
      <c r="S98" s="414">
        <v>11.6</v>
      </c>
      <c r="T98" s="275"/>
      <c r="U98" s="301"/>
      <c r="V98" s="493">
        <v>40</v>
      </c>
      <c r="W98" s="490">
        <v>11.7</v>
      </c>
    </row>
    <row r="99" spans="1:23" ht="25.5" x14ac:dyDescent="0.2">
      <c r="A99" s="301">
        <v>1997</v>
      </c>
      <c r="B99" s="386">
        <v>19.5</v>
      </c>
      <c r="C99" s="378" t="s">
        <v>467</v>
      </c>
      <c r="D99" s="388">
        <v>201.6</v>
      </c>
      <c r="E99" s="389">
        <v>271.60000000000002</v>
      </c>
      <c r="F99" s="410">
        <v>59.7</v>
      </c>
      <c r="G99" s="390">
        <v>9.5</v>
      </c>
      <c r="H99" s="387">
        <v>32.299999999999997</v>
      </c>
      <c r="I99" s="441"/>
      <c r="J99" s="346"/>
      <c r="K99" s="114"/>
      <c r="L99" s="407">
        <v>16.2</v>
      </c>
      <c r="M99" s="392">
        <v>23.4</v>
      </c>
      <c r="N99" s="301"/>
      <c r="O99" s="301"/>
      <c r="P99" s="301"/>
      <c r="Q99" s="301"/>
      <c r="R99" s="397">
        <v>9.4</v>
      </c>
      <c r="S99" s="414">
        <v>11.4</v>
      </c>
      <c r="T99" s="275"/>
      <c r="U99" s="301"/>
      <c r="V99" s="493">
        <v>40.700000000000003</v>
      </c>
      <c r="W99" s="474"/>
    </row>
    <row r="100" spans="1:23" x14ac:dyDescent="0.2">
      <c r="A100" s="472">
        <v>1998</v>
      </c>
      <c r="B100" s="386">
        <v>20.100000000000001</v>
      </c>
      <c r="C100" s="387">
        <v>864.7</v>
      </c>
      <c r="D100" s="388">
        <v>200.3</v>
      </c>
      <c r="E100" s="488">
        <v>268.2</v>
      </c>
      <c r="F100" s="410">
        <v>58.6</v>
      </c>
      <c r="G100" s="390">
        <v>9.6999999999999993</v>
      </c>
      <c r="H100" s="387">
        <v>34</v>
      </c>
      <c r="I100" s="441"/>
      <c r="J100" s="346"/>
      <c r="K100" s="114"/>
      <c r="L100" s="407">
        <v>16.100000000000001</v>
      </c>
      <c r="M100" s="392">
        <v>24</v>
      </c>
      <c r="N100" s="301"/>
      <c r="O100" s="301"/>
      <c r="P100" s="301"/>
      <c r="Q100" s="301"/>
      <c r="R100" s="397">
        <v>9.3000000000000007</v>
      </c>
      <c r="S100" s="414">
        <v>11.3</v>
      </c>
      <c r="T100" s="301"/>
      <c r="U100" s="301"/>
      <c r="V100" s="493">
        <v>41.7</v>
      </c>
      <c r="W100" s="474"/>
    </row>
    <row r="101" spans="1:23" x14ac:dyDescent="0.2">
      <c r="A101" s="472"/>
      <c r="B101" s="386"/>
      <c r="C101" s="387"/>
      <c r="D101" s="388"/>
      <c r="E101" s="488"/>
      <c r="F101" s="410"/>
      <c r="G101" s="390"/>
      <c r="H101" s="387"/>
      <c r="I101" s="441"/>
      <c r="J101" s="346"/>
      <c r="K101" s="114"/>
      <c r="L101" s="407"/>
      <c r="M101" s="392"/>
      <c r="N101" s="301"/>
      <c r="O101" s="301"/>
      <c r="P101" s="301"/>
      <c r="Q101" s="301"/>
      <c r="R101" s="397"/>
      <c r="S101" s="414"/>
      <c r="T101" s="301"/>
      <c r="U101" s="301"/>
      <c r="V101" s="493"/>
      <c r="W101" s="474"/>
    </row>
    <row r="102" spans="1:23" x14ac:dyDescent="0.2">
      <c r="A102" s="472"/>
      <c r="B102" s="386"/>
      <c r="C102" s="387"/>
      <c r="D102" s="388"/>
      <c r="E102" s="488"/>
      <c r="F102" s="410"/>
      <c r="G102" s="390"/>
      <c r="H102" s="387"/>
      <c r="I102" s="441"/>
      <c r="J102" s="346"/>
      <c r="K102" s="114"/>
      <c r="L102" s="407"/>
      <c r="M102" s="392"/>
      <c r="N102" s="301"/>
      <c r="O102" s="301"/>
      <c r="P102" s="301"/>
      <c r="Q102" s="301"/>
      <c r="R102" s="397"/>
      <c r="S102" s="414"/>
      <c r="T102" s="301"/>
      <c r="U102" s="301"/>
      <c r="V102" s="493"/>
      <c r="W102" s="474"/>
    </row>
    <row r="103" spans="1:23" x14ac:dyDescent="0.2">
      <c r="A103" s="472"/>
      <c r="B103" s="386"/>
      <c r="C103" s="387"/>
      <c r="D103" s="388"/>
      <c r="E103" s="488"/>
      <c r="F103" s="410"/>
      <c r="G103" s="390"/>
      <c r="H103" s="387"/>
      <c r="I103" s="441"/>
      <c r="J103" s="346"/>
      <c r="K103" s="114"/>
      <c r="L103" s="407"/>
      <c r="M103" s="392"/>
      <c r="N103" s="301"/>
      <c r="O103" s="301"/>
      <c r="P103" s="301"/>
      <c r="Q103" s="301"/>
      <c r="R103" s="397"/>
      <c r="S103" s="414"/>
      <c r="T103" s="301"/>
      <c r="U103" s="301"/>
      <c r="V103" s="493"/>
      <c r="W103" s="474"/>
    </row>
    <row r="104" spans="1:23" x14ac:dyDescent="0.2">
      <c r="A104" s="472"/>
      <c r="B104" s="386"/>
      <c r="C104" s="387"/>
      <c r="D104" s="388"/>
      <c r="E104" s="488"/>
      <c r="F104" s="410"/>
      <c r="G104" s="390"/>
      <c r="H104" s="387"/>
      <c r="I104" s="441"/>
      <c r="J104" s="346"/>
      <c r="K104" s="114"/>
      <c r="L104" s="407"/>
      <c r="M104" s="392"/>
      <c r="N104" s="301"/>
      <c r="O104" s="301"/>
      <c r="P104" s="301"/>
      <c r="Q104" s="301"/>
      <c r="R104" s="397"/>
      <c r="S104" s="414"/>
      <c r="T104" s="301"/>
      <c r="U104" s="301"/>
      <c r="V104" s="493"/>
      <c r="W104" s="474"/>
    </row>
    <row r="105" spans="1:23" x14ac:dyDescent="0.2">
      <c r="A105" s="472"/>
      <c r="B105" s="386"/>
      <c r="C105" s="387"/>
      <c r="D105" s="388"/>
      <c r="E105" s="488"/>
      <c r="F105" s="410"/>
      <c r="G105" s="390"/>
      <c r="H105" s="387"/>
      <c r="I105" s="441"/>
      <c r="J105" s="346"/>
      <c r="K105" s="114"/>
      <c r="L105" s="407"/>
      <c r="M105" s="392"/>
      <c r="N105" s="301"/>
      <c r="O105" s="301"/>
      <c r="P105" s="301"/>
      <c r="Q105" s="301"/>
      <c r="R105" s="397"/>
      <c r="S105" s="414"/>
      <c r="T105" s="301"/>
      <c r="U105" s="301"/>
      <c r="V105" s="493"/>
      <c r="W105" s="474"/>
    </row>
    <row r="106" spans="1:23" x14ac:dyDescent="0.2">
      <c r="A106" s="472"/>
      <c r="B106" s="386"/>
      <c r="C106" s="387"/>
      <c r="D106" s="388"/>
      <c r="E106" s="488"/>
      <c r="F106" s="410"/>
      <c r="G106" s="390"/>
      <c r="H106" s="387"/>
      <c r="I106" s="441"/>
      <c r="J106" s="346"/>
      <c r="K106" s="114"/>
      <c r="L106" s="407"/>
      <c r="M106" s="392"/>
      <c r="N106" s="301"/>
      <c r="O106" s="301"/>
      <c r="P106" s="301"/>
      <c r="Q106" s="301"/>
      <c r="R106" s="397"/>
      <c r="S106" s="414"/>
      <c r="T106" s="301"/>
      <c r="U106" s="301"/>
      <c r="V106" s="493"/>
      <c r="W106" s="474"/>
    </row>
    <row r="107" spans="1:23" x14ac:dyDescent="0.2">
      <c r="A107" s="472"/>
      <c r="B107" s="386"/>
      <c r="C107" s="387"/>
      <c r="D107" s="388"/>
      <c r="E107" s="488"/>
      <c r="F107" s="410"/>
      <c r="G107" s="390"/>
      <c r="H107" s="387"/>
      <c r="I107" s="441"/>
      <c r="J107" s="346"/>
      <c r="K107" s="114"/>
      <c r="L107" s="407"/>
      <c r="M107" s="392"/>
      <c r="N107" s="301"/>
      <c r="O107" s="301"/>
      <c r="P107" s="301"/>
      <c r="Q107" s="301"/>
      <c r="R107" s="397"/>
      <c r="S107" s="414"/>
      <c r="T107" s="301"/>
      <c r="U107" s="301"/>
      <c r="V107" s="493"/>
      <c r="W107" s="474"/>
    </row>
    <row r="108" spans="1:23" x14ac:dyDescent="0.2">
      <c r="A108" s="472"/>
      <c r="B108" s="386"/>
      <c r="C108" s="387"/>
      <c r="D108" s="388"/>
      <c r="E108" s="488"/>
      <c r="F108" s="410"/>
      <c r="G108" s="390"/>
      <c r="H108" s="387"/>
      <c r="I108" s="441"/>
      <c r="J108" s="346"/>
      <c r="K108" s="114"/>
      <c r="L108" s="407"/>
      <c r="M108" s="392"/>
      <c r="N108" s="301"/>
      <c r="O108" s="301"/>
      <c r="P108" s="301"/>
      <c r="Q108" s="301"/>
      <c r="R108" s="397"/>
      <c r="S108" s="414"/>
      <c r="T108" s="301"/>
      <c r="U108" s="301"/>
      <c r="V108" s="493"/>
      <c r="W108" s="474"/>
    </row>
    <row r="109" spans="1:23" x14ac:dyDescent="0.2">
      <c r="A109" s="472"/>
      <c r="B109" s="386"/>
      <c r="C109" s="387"/>
      <c r="D109" s="388"/>
      <c r="E109" s="488"/>
      <c r="F109" s="410"/>
      <c r="G109" s="390"/>
      <c r="H109" s="387"/>
      <c r="I109" s="441"/>
      <c r="J109" s="346"/>
      <c r="K109" s="114"/>
      <c r="L109" s="407"/>
      <c r="M109" s="392"/>
      <c r="N109" s="301"/>
      <c r="O109" s="301"/>
      <c r="P109" s="301"/>
      <c r="Q109" s="301"/>
      <c r="R109" s="397"/>
      <c r="S109" s="414"/>
      <c r="T109" s="301"/>
      <c r="U109" s="301"/>
      <c r="V109" s="493"/>
      <c r="W109" s="474"/>
    </row>
    <row r="110" spans="1:23" ht="191.25" x14ac:dyDescent="0.2">
      <c r="A110" s="469" t="s">
        <v>491</v>
      </c>
      <c r="B110" s="445" t="s">
        <v>426</v>
      </c>
      <c r="C110" s="378" t="s">
        <v>422</v>
      </c>
      <c r="D110" s="470" t="s">
        <v>406</v>
      </c>
      <c r="E110" s="379" t="s">
        <v>423</v>
      </c>
      <c r="F110" s="420" t="s">
        <v>424</v>
      </c>
      <c r="G110" s="395" t="s">
        <v>428</v>
      </c>
      <c r="H110" s="378" t="s">
        <v>409</v>
      </c>
      <c r="I110" s="346"/>
      <c r="J110" s="346"/>
      <c r="K110" s="114"/>
      <c r="L110" s="449" t="s">
        <v>425</v>
      </c>
      <c r="M110" s="383" t="s">
        <v>410</v>
      </c>
      <c r="N110" s="384" t="s">
        <v>411</v>
      </c>
      <c r="O110" s="384" t="s">
        <v>411</v>
      </c>
      <c r="P110" s="385" t="s">
        <v>413</v>
      </c>
      <c r="Q110" s="375" t="s">
        <v>415</v>
      </c>
      <c r="R110" s="396" t="s">
        <v>412</v>
      </c>
      <c r="S110" s="412" t="s">
        <v>414</v>
      </c>
      <c r="T110" s="496" t="s">
        <v>416</v>
      </c>
      <c r="U110" s="496"/>
      <c r="V110" s="492" t="s">
        <v>427</v>
      </c>
      <c r="W110" s="489" t="s">
        <v>438</v>
      </c>
    </row>
    <row r="111" spans="1:23" ht="102" x14ac:dyDescent="0.2">
      <c r="A111" s="405" t="s">
        <v>256</v>
      </c>
      <c r="B111" s="377" t="s">
        <v>492</v>
      </c>
      <c r="C111" s="378" t="s">
        <v>493</v>
      </c>
      <c r="D111" s="375" t="s">
        <v>205</v>
      </c>
      <c r="E111" s="379" t="s">
        <v>169</v>
      </c>
      <c r="F111" s="420" t="s">
        <v>494</v>
      </c>
      <c r="G111" s="395" t="s">
        <v>495</v>
      </c>
      <c r="H111" s="378" t="s">
        <v>208</v>
      </c>
      <c r="I111" s="380" t="s">
        <v>478</v>
      </c>
      <c r="J111" s="346"/>
      <c r="K111" s="406" t="s">
        <v>131</v>
      </c>
      <c r="L111" s="406"/>
      <c r="M111" s="383" t="s">
        <v>114</v>
      </c>
      <c r="N111" s="384" t="s">
        <v>177</v>
      </c>
      <c r="O111" s="384"/>
      <c r="P111" s="385" t="s">
        <v>180</v>
      </c>
      <c r="Q111" s="375" t="s">
        <v>213</v>
      </c>
      <c r="R111" s="396" t="s">
        <v>479</v>
      </c>
      <c r="S111" s="412" t="s">
        <v>477</v>
      </c>
      <c r="T111" s="405"/>
      <c r="U111" s="405"/>
      <c r="V111" s="277" t="s">
        <v>476</v>
      </c>
      <c r="W111" s="277" t="s">
        <v>476</v>
      </c>
    </row>
    <row r="112" spans="1:23" ht="165.75" x14ac:dyDescent="0.2">
      <c r="A112" s="405" t="s">
        <v>316</v>
      </c>
      <c r="B112" s="377" t="s">
        <v>318</v>
      </c>
      <c r="C112" s="378" t="s">
        <v>37</v>
      </c>
      <c r="D112" s="375" t="s">
        <v>205</v>
      </c>
      <c r="E112" s="379" t="s">
        <v>317</v>
      </c>
      <c r="F112" s="420" t="s">
        <v>305</v>
      </c>
      <c r="G112" s="371"/>
      <c r="H112" s="378" t="s">
        <v>319</v>
      </c>
      <c r="I112" s="346"/>
      <c r="J112" s="381" t="s">
        <v>35</v>
      </c>
      <c r="K112" s="408"/>
      <c r="L112" s="408"/>
      <c r="M112" s="383" t="s">
        <v>321</v>
      </c>
      <c r="N112" s="384" t="s">
        <v>322</v>
      </c>
      <c r="O112" s="384"/>
      <c r="P112" s="385" t="s">
        <v>320</v>
      </c>
      <c r="Q112" s="370"/>
      <c r="R112" s="396" t="s">
        <v>323</v>
      </c>
      <c r="S112" s="304"/>
      <c r="T112" s="275"/>
      <c r="U112" s="275"/>
      <c r="V112" s="277" t="s">
        <v>476</v>
      </c>
      <c r="W112" s="277" t="s">
        <v>476</v>
      </c>
    </row>
    <row r="113" spans="1:23" ht="165.75" x14ac:dyDescent="0.2">
      <c r="A113" s="405" t="s">
        <v>316</v>
      </c>
      <c r="B113" s="377" t="s">
        <v>326</v>
      </c>
      <c r="C113" s="378" t="s">
        <v>37</v>
      </c>
      <c r="D113" s="375" t="s">
        <v>205</v>
      </c>
      <c r="E113" s="379" t="s">
        <v>324</v>
      </c>
      <c r="F113" s="420" t="s">
        <v>325</v>
      </c>
      <c r="G113" s="371"/>
      <c r="H113" s="378" t="s">
        <v>328</v>
      </c>
      <c r="I113" s="346"/>
      <c r="J113" s="346"/>
      <c r="K113" s="406" t="s">
        <v>327</v>
      </c>
      <c r="L113" s="406"/>
      <c r="M113" s="383" t="s">
        <v>330</v>
      </c>
      <c r="N113" s="384" t="s">
        <v>332</v>
      </c>
      <c r="O113" s="384"/>
      <c r="P113" s="385" t="s">
        <v>329</v>
      </c>
      <c r="Q113" s="375"/>
      <c r="R113" s="396" t="s">
        <v>331</v>
      </c>
      <c r="S113" s="412"/>
      <c r="T113" s="405"/>
      <c r="U113" s="405"/>
      <c r="V113" s="277" t="s">
        <v>476</v>
      </c>
      <c r="W113" s="277" t="s">
        <v>476</v>
      </c>
    </row>
    <row r="114" spans="1:23" ht="165.75" x14ac:dyDescent="0.2">
      <c r="A114" s="405" t="s">
        <v>316</v>
      </c>
      <c r="B114" s="377" t="s">
        <v>318</v>
      </c>
      <c r="C114" s="378" t="s">
        <v>37</v>
      </c>
      <c r="D114" s="375" t="s">
        <v>205</v>
      </c>
      <c r="E114" s="379" t="s">
        <v>317</v>
      </c>
      <c r="F114" s="420" t="s">
        <v>305</v>
      </c>
      <c r="G114" s="371"/>
      <c r="H114" s="378" t="s">
        <v>334</v>
      </c>
      <c r="I114" s="346"/>
      <c r="J114" s="346"/>
      <c r="K114" s="406" t="s">
        <v>333</v>
      </c>
      <c r="L114" s="406"/>
      <c r="M114" s="383" t="s">
        <v>310</v>
      </c>
      <c r="N114" s="384" t="s">
        <v>311</v>
      </c>
      <c r="O114" s="384"/>
      <c r="P114" s="385" t="s">
        <v>309</v>
      </c>
      <c r="Q114" s="375"/>
      <c r="R114" s="396" t="s">
        <v>335</v>
      </c>
      <c r="S114" s="412"/>
      <c r="T114" s="405"/>
      <c r="U114" s="405"/>
      <c r="V114" s="277" t="s">
        <v>476</v>
      </c>
      <c r="W114" s="277" t="s">
        <v>476</v>
      </c>
    </row>
    <row r="115" spans="1:23" x14ac:dyDescent="0.2">
      <c r="A115" s="280"/>
      <c r="B115" s="291"/>
      <c r="C115" s="292"/>
      <c r="D115" s="293"/>
      <c r="E115" s="294"/>
      <c r="F115" s="272"/>
      <c r="G115" s="295"/>
      <c r="H115" s="292"/>
      <c r="I115" s="296"/>
      <c r="J115" s="275" t="s">
        <v>476</v>
      </c>
      <c r="K115" s="297"/>
      <c r="L115" s="297"/>
      <c r="M115" s="277" t="s">
        <v>476</v>
      </c>
      <c r="N115" s="298"/>
      <c r="O115" s="298"/>
      <c r="P115" s="277" t="s">
        <v>476</v>
      </c>
      <c r="Q115" s="277" t="s">
        <v>476</v>
      </c>
      <c r="R115" s="277" t="s">
        <v>476</v>
      </c>
      <c r="S115" s="277" t="s">
        <v>476</v>
      </c>
      <c r="T115" s="299"/>
      <c r="U115" s="299"/>
      <c r="V115" s="277" t="s">
        <v>476</v>
      </c>
      <c r="W115" s="277" t="s">
        <v>476</v>
      </c>
    </row>
    <row r="116" spans="1:23" ht="51" x14ac:dyDescent="0.2">
      <c r="A116" s="280"/>
      <c r="B116" s="268" t="s">
        <v>52</v>
      </c>
      <c r="C116" s="269" t="s">
        <v>37</v>
      </c>
      <c r="D116" s="270" t="s">
        <v>55</v>
      </c>
      <c r="E116" s="271" t="s">
        <v>45</v>
      </c>
      <c r="F116" s="272" t="s">
        <v>48</v>
      </c>
      <c r="G116" s="273" t="s">
        <v>50</v>
      </c>
      <c r="H116" s="269" t="s">
        <v>40</v>
      </c>
      <c r="I116" s="274" t="s">
        <v>42</v>
      </c>
      <c r="J116" s="275" t="s">
        <v>476</v>
      </c>
      <c r="K116" s="276" t="s">
        <v>57</v>
      </c>
      <c r="L116" s="276"/>
      <c r="M116" s="277" t="s">
        <v>476</v>
      </c>
      <c r="N116" s="278" t="s">
        <v>63</v>
      </c>
      <c r="O116" s="278"/>
      <c r="P116" s="277" t="s">
        <v>476</v>
      </c>
      <c r="Q116" s="277" t="s">
        <v>476</v>
      </c>
      <c r="R116" s="277" t="s">
        <v>476</v>
      </c>
      <c r="S116" s="277" t="s">
        <v>476</v>
      </c>
      <c r="T116" s="279" t="s">
        <v>44</v>
      </c>
      <c r="U116" s="279"/>
      <c r="V116" s="277" t="s">
        <v>476</v>
      </c>
      <c r="W116" s="277" t="s">
        <v>476</v>
      </c>
    </row>
    <row r="117" spans="1:23" x14ac:dyDescent="0.2">
      <c r="A117" s="280"/>
      <c r="B117" s="291"/>
      <c r="C117" s="292"/>
      <c r="D117" s="293"/>
      <c r="E117" s="294"/>
      <c r="F117" s="272"/>
      <c r="G117" s="295"/>
      <c r="H117" s="292"/>
      <c r="I117" s="296"/>
      <c r="J117" s="275" t="s">
        <v>476</v>
      </c>
      <c r="K117" s="297"/>
      <c r="L117" s="297"/>
      <c r="M117" s="277" t="s">
        <v>476</v>
      </c>
      <c r="N117" s="298"/>
      <c r="O117" s="298"/>
      <c r="P117" s="277" t="s">
        <v>476</v>
      </c>
      <c r="Q117" s="277" t="s">
        <v>476</v>
      </c>
      <c r="R117" s="277" t="s">
        <v>476</v>
      </c>
      <c r="S117" s="277" t="s">
        <v>476</v>
      </c>
      <c r="T117" s="299"/>
      <c r="U117" s="299"/>
      <c r="V117" s="277" t="s">
        <v>476</v>
      </c>
      <c r="W117" s="277" t="s">
        <v>476</v>
      </c>
    </row>
    <row r="118" spans="1:23" ht="89.25" x14ac:dyDescent="0.2">
      <c r="A118" s="280"/>
      <c r="B118" s="268" t="s">
        <v>53</v>
      </c>
      <c r="C118" s="269" t="s">
        <v>37</v>
      </c>
      <c r="D118" s="270" t="s">
        <v>29</v>
      </c>
      <c r="E118" s="271" t="s">
        <v>19</v>
      </c>
      <c r="F118" s="272" t="s">
        <v>23</v>
      </c>
      <c r="G118" s="273" t="s">
        <v>112</v>
      </c>
      <c r="H118" s="269" t="s">
        <v>17</v>
      </c>
      <c r="I118" s="274" t="s">
        <v>14</v>
      </c>
      <c r="J118" s="275" t="s">
        <v>476</v>
      </c>
      <c r="K118" s="276" t="s">
        <v>31</v>
      </c>
      <c r="L118" s="276"/>
      <c r="M118" s="277" t="s">
        <v>476</v>
      </c>
      <c r="N118" s="278" t="s">
        <v>33</v>
      </c>
      <c r="O118" s="278"/>
      <c r="P118" s="277" t="s">
        <v>476</v>
      </c>
      <c r="Q118" s="277" t="s">
        <v>476</v>
      </c>
      <c r="R118" s="277" t="s">
        <v>476</v>
      </c>
      <c r="S118" s="277" t="s">
        <v>476</v>
      </c>
      <c r="T118" s="279" t="s">
        <v>20</v>
      </c>
      <c r="U118" s="279"/>
      <c r="V118" s="277" t="s">
        <v>476</v>
      </c>
      <c r="W118" s="277" t="s">
        <v>476</v>
      </c>
    </row>
    <row r="119" spans="1:23" x14ac:dyDescent="0.2">
      <c r="A119" s="280"/>
      <c r="B119" s="291"/>
      <c r="C119" s="292"/>
      <c r="D119" s="293"/>
      <c r="E119" s="294"/>
      <c r="F119" s="272"/>
      <c r="G119" s="295"/>
      <c r="H119" s="292"/>
      <c r="I119" s="296"/>
      <c r="J119" s="275" t="s">
        <v>476</v>
      </c>
      <c r="K119" s="297"/>
      <c r="L119" s="297"/>
      <c r="M119" s="277" t="s">
        <v>476</v>
      </c>
      <c r="N119" s="298"/>
      <c r="O119" s="298"/>
      <c r="P119" s="277" t="s">
        <v>476</v>
      </c>
      <c r="Q119" s="277" t="s">
        <v>476</v>
      </c>
      <c r="R119" s="277" t="s">
        <v>476</v>
      </c>
      <c r="S119" s="277" t="s">
        <v>476</v>
      </c>
      <c r="T119" s="299"/>
      <c r="U119" s="299"/>
      <c r="V119" s="277" t="s">
        <v>476</v>
      </c>
      <c r="W119" s="277" t="s">
        <v>476</v>
      </c>
    </row>
    <row r="120" spans="1:23" ht="63.75" x14ac:dyDescent="0.2">
      <c r="A120" s="280"/>
      <c r="B120" s="268" t="s">
        <v>52</v>
      </c>
      <c r="C120" s="269" t="s">
        <v>38</v>
      </c>
      <c r="D120" s="270" t="s">
        <v>56</v>
      </c>
      <c r="E120" s="271" t="s">
        <v>46</v>
      </c>
      <c r="F120" s="272" t="s">
        <v>48</v>
      </c>
      <c r="G120" s="273" t="s">
        <v>51</v>
      </c>
      <c r="H120" s="269" t="s">
        <v>43</v>
      </c>
      <c r="I120" s="274" t="s">
        <v>42</v>
      </c>
      <c r="J120" s="275" t="s">
        <v>476</v>
      </c>
      <c r="K120" s="276" t="s">
        <v>58</v>
      </c>
      <c r="L120" s="276"/>
      <c r="M120" s="277" t="s">
        <v>476</v>
      </c>
      <c r="N120" s="278" t="s">
        <v>64</v>
      </c>
      <c r="O120" s="278"/>
      <c r="P120" s="277" t="s">
        <v>476</v>
      </c>
      <c r="Q120" s="277" t="s">
        <v>476</v>
      </c>
      <c r="R120" s="277" t="s">
        <v>476</v>
      </c>
      <c r="S120" s="277" t="s">
        <v>476</v>
      </c>
      <c r="T120" s="279" t="s">
        <v>47</v>
      </c>
      <c r="U120" s="279"/>
      <c r="V120" s="277" t="s">
        <v>476</v>
      </c>
      <c r="W120" s="277" t="s">
        <v>476</v>
      </c>
    </row>
    <row r="121" spans="1:23" x14ac:dyDescent="0.2">
      <c r="A121" s="280"/>
      <c r="B121" s="291"/>
      <c r="C121" s="292"/>
      <c r="D121" s="293"/>
      <c r="E121" s="294"/>
      <c r="F121" s="272"/>
      <c r="G121" s="295"/>
      <c r="H121" s="292"/>
      <c r="I121" s="296"/>
      <c r="J121" s="275" t="s">
        <v>476</v>
      </c>
      <c r="K121" s="297"/>
      <c r="L121" s="297"/>
      <c r="M121" s="277" t="s">
        <v>476</v>
      </c>
      <c r="N121" s="298"/>
      <c r="O121" s="298"/>
      <c r="P121" s="277" t="s">
        <v>476</v>
      </c>
      <c r="Q121" s="277" t="s">
        <v>476</v>
      </c>
      <c r="R121" s="277" t="s">
        <v>476</v>
      </c>
      <c r="S121" s="277" t="s">
        <v>476</v>
      </c>
      <c r="T121" s="299"/>
      <c r="U121" s="299"/>
      <c r="V121" s="277" t="s">
        <v>476</v>
      </c>
      <c r="W121" s="277" t="s">
        <v>476</v>
      </c>
    </row>
    <row r="122" spans="1:23" ht="51" x14ac:dyDescent="0.2">
      <c r="A122" s="280"/>
      <c r="B122" s="268" t="s">
        <v>54</v>
      </c>
      <c r="C122" s="269" t="s">
        <v>38</v>
      </c>
      <c r="D122" s="270" t="s">
        <v>56</v>
      </c>
      <c r="E122" s="271" t="s">
        <v>46</v>
      </c>
      <c r="F122" s="272" t="s">
        <v>49</v>
      </c>
      <c r="G122" s="273" t="s">
        <v>51</v>
      </c>
      <c r="H122" s="269" t="s">
        <v>40</v>
      </c>
      <c r="I122" s="274" t="s">
        <v>41</v>
      </c>
      <c r="J122" s="300" t="s">
        <v>474</v>
      </c>
      <c r="K122" s="276" t="s">
        <v>59</v>
      </c>
      <c r="L122" s="276"/>
      <c r="M122" s="277" t="s">
        <v>476</v>
      </c>
      <c r="N122" s="301"/>
      <c r="O122" s="301"/>
      <c r="P122" s="277" t="s">
        <v>476</v>
      </c>
      <c r="Q122" s="277" t="s">
        <v>476</v>
      </c>
      <c r="R122" s="277" t="s">
        <v>476</v>
      </c>
      <c r="S122" s="277" t="s">
        <v>476</v>
      </c>
      <c r="T122" s="279" t="s">
        <v>44</v>
      </c>
      <c r="U122" s="279"/>
      <c r="V122" s="277" t="s">
        <v>476</v>
      </c>
      <c r="W122" s="277" t="s">
        <v>476</v>
      </c>
    </row>
    <row r="123" spans="1:23" x14ac:dyDescent="0.2">
      <c r="A123" s="280"/>
      <c r="B123" s="291"/>
      <c r="C123" s="292"/>
      <c r="D123" s="293"/>
      <c r="E123" s="294"/>
      <c r="F123" s="272"/>
      <c r="G123" s="295"/>
      <c r="H123" s="292"/>
      <c r="I123" s="296"/>
      <c r="J123" s="304"/>
      <c r="K123" s="297"/>
      <c r="L123" s="297"/>
      <c r="M123" s="277" t="s">
        <v>476</v>
      </c>
      <c r="N123" s="298"/>
      <c r="O123" s="298"/>
      <c r="P123" s="277" t="s">
        <v>476</v>
      </c>
      <c r="Q123" s="277" t="s">
        <v>476</v>
      </c>
      <c r="R123" s="277" t="s">
        <v>476</v>
      </c>
      <c r="S123" s="277" t="s">
        <v>476</v>
      </c>
      <c r="T123" s="299"/>
      <c r="U123" s="299"/>
      <c r="V123" s="277" t="s">
        <v>476</v>
      </c>
      <c r="W123" s="277" t="s">
        <v>476</v>
      </c>
    </row>
    <row r="124" spans="1:23" ht="63.75" x14ac:dyDescent="0.2">
      <c r="A124" s="280"/>
      <c r="B124" s="268" t="s">
        <v>52</v>
      </c>
      <c r="C124" s="269" t="s">
        <v>37</v>
      </c>
      <c r="D124" s="270" t="s">
        <v>56</v>
      </c>
      <c r="E124" s="271" t="s">
        <v>46</v>
      </c>
      <c r="F124" s="272" t="s">
        <v>49</v>
      </c>
      <c r="G124" s="273" t="s">
        <v>51</v>
      </c>
      <c r="H124" s="269" t="s">
        <v>43</v>
      </c>
      <c r="I124" s="274" t="s">
        <v>42</v>
      </c>
      <c r="J124" s="300" t="s">
        <v>60</v>
      </c>
      <c r="K124" s="276" t="s">
        <v>59</v>
      </c>
      <c r="L124" s="276"/>
      <c r="M124" s="277" t="s">
        <v>476</v>
      </c>
      <c r="N124" s="277"/>
      <c r="O124" s="277"/>
      <c r="P124" s="277" t="s">
        <v>476</v>
      </c>
      <c r="Q124" s="277" t="s">
        <v>476</v>
      </c>
      <c r="R124" s="277" t="s">
        <v>476</v>
      </c>
      <c r="S124" s="277" t="s">
        <v>476</v>
      </c>
      <c r="T124" s="279" t="s">
        <v>47</v>
      </c>
      <c r="U124" s="279"/>
      <c r="V124" s="277" t="s">
        <v>476</v>
      </c>
      <c r="W124" s="277" t="s">
        <v>476</v>
      </c>
    </row>
    <row r="125" spans="1:23" x14ac:dyDescent="0.2">
      <c r="A125" s="280"/>
      <c r="B125" s="291"/>
      <c r="C125" s="292"/>
      <c r="D125" s="293"/>
      <c r="E125" s="294"/>
      <c r="F125" s="272"/>
      <c r="G125" s="295"/>
      <c r="H125" s="292"/>
      <c r="I125" s="296"/>
      <c r="J125" s="305"/>
      <c r="K125" s="297"/>
      <c r="L125" s="297"/>
      <c r="M125" s="277" t="s">
        <v>476</v>
      </c>
      <c r="N125" s="277"/>
      <c r="O125" s="277"/>
      <c r="P125" s="277" t="s">
        <v>476</v>
      </c>
      <c r="Q125" s="277" t="s">
        <v>476</v>
      </c>
      <c r="R125" s="277" t="s">
        <v>476</v>
      </c>
      <c r="S125" s="277" t="s">
        <v>476</v>
      </c>
      <c r="T125" s="299"/>
      <c r="U125" s="299"/>
      <c r="V125" s="277" t="s">
        <v>476</v>
      </c>
      <c r="W125" s="277" t="s">
        <v>476</v>
      </c>
    </row>
    <row r="126" spans="1:23" ht="51" x14ac:dyDescent="0.2">
      <c r="A126" s="280"/>
      <c r="B126" s="268" t="s">
        <v>52</v>
      </c>
      <c r="C126" s="269" t="s">
        <v>37</v>
      </c>
      <c r="D126" s="270" t="s">
        <v>55</v>
      </c>
      <c r="E126" s="271" t="s">
        <v>46</v>
      </c>
      <c r="F126" s="272" t="s">
        <v>49</v>
      </c>
      <c r="G126" s="273" t="s">
        <v>51</v>
      </c>
      <c r="H126" s="269" t="s">
        <v>40</v>
      </c>
      <c r="I126" s="274" t="s">
        <v>118</v>
      </c>
      <c r="J126" s="300" t="s">
        <v>60</v>
      </c>
      <c r="K126" s="276" t="s">
        <v>57</v>
      </c>
      <c r="L126" s="276"/>
      <c r="M126" s="277" t="s">
        <v>476</v>
      </c>
      <c r="N126" s="277"/>
      <c r="O126" s="277"/>
      <c r="P126" s="277" t="s">
        <v>476</v>
      </c>
      <c r="Q126" s="277" t="s">
        <v>476</v>
      </c>
      <c r="R126" s="277" t="s">
        <v>476</v>
      </c>
      <c r="S126" s="277" t="s">
        <v>476</v>
      </c>
      <c r="T126" s="279" t="s">
        <v>44</v>
      </c>
      <c r="U126" s="279"/>
      <c r="V126" s="277" t="s">
        <v>476</v>
      </c>
      <c r="W126" s="277" t="s">
        <v>476</v>
      </c>
    </row>
    <row r="127" spans="1:23" x14ac:dyDescent="0.2">
      <c r="A127" s="280"/>
      <c r="B127" s="291"/>
      <c r="C127" s="292"/>
      <c r="D127" s="293"/>
      <c r="E127" s="294"/>
      <c r="F127" s="272"/>
      <c r="G127" s="295"/>
      <c r="H127" s="292"/>
      <c r="I127" s="296"/>
      <c r="J127" s="305"/>
      <c r="K127" s="297"/>
      <c r="L127" s="297"/>
      <c r="M127" s="277" t="s">
        <v>476</v>
      </c>
      <c r="N127" s="277"/>
      <c r="O127" s="277"/>
      <c r="P127" s="277" t="s">
        <v>476</v>
      </c>
      <c r="Q127" s="277" t="s">
        <v>476</v>
      </c>
      <c r="R127" s="277" t="s">
        <v>476</v>
      </c>
      <c r="S127" s="277" t="s">
        <v>476</v>
      </c>
      <c r="T127" s="299"/>
      <c r="U127" s="299"/>
      <c r="V127" s="277" t="s">
        <v>476</v>
      </c>
      <c r="W127" s="277" t="s">
        <v>476</v>
      </c>
    </row>
    <row r="128" spans="1:23" ht="51" x14ac:dyDescent="0.2">
      <c r="A128" s="280"/>
      <c r="B128" s="268" t="s">
        <v>54</v>
      </c>
      <c r="C128" s="269" t="s">
        <v>37</v>
      </c>
      <c r="D128" s="270" t="s">
        <v>56</v>
      </c>
      <c r="E128" s="271" t="s">
        <v>46</v>
      </c>
      <c r="F128" s="272" t="s">
        <v>49</v>
      </c>
      <c r="G128" s="273" t="s">
        <v>51</v>
      </c>
      <c r="H128" s="269" t="s">
        <v>40</v>
      </c>
      <c r="I128" s="274" t="s">
        <v>41</v>
      </c>
      <c r="J128" s="300" t="s">
        <v>61</v>
      </c>
      <c r="K128" s="276" t="s">
        <v>59</v>
      </c>
      <c r="L128" s="276"/>
      <c r="M128" s="277" t="s">
        <v>476</v>
      </c>
      <c r="N128" s="277"/>
      <c r="O128" s="277"/>
      <c r="P128" s="277" t="s">
        <v>476</v>
      </c>
      <c r="Q128" s="277" t="s">
        <v>476</v>
      </c>
      <c r="R128" s="277" t="s">
        <v>476</v>
      </c>
      <c r="S128" s="277" t="s">
        <v>476</v>
      </c>
      <c r="T128" s="279" t="s">
        <v>44</v>
      </c>
      <c r="U128" s="279"/>
      <c r="V128" s="277" t="s">
        <v>476</v>
      </c>
      <c r="W128" s="277" t="s">
        <v>476</v>
      </c>
    </row>
    <row r="129" spans="1:23" x14ac:dyDescent="0.2">
      <c r="A129" s="280"/>
      <c r="B129" s="291"/>
      <c r="C129" s="292"/>
      <c r="D129" s="293"/>
      <c r="E129" s="294"/>
      <c r="F129" s="272"/>
      <c r="G129" s="295"/>
      <c r="H129" s="292"/>
      <c r="I129" s="296"/>
      <c r="J129" s="305"/>
      <c r="K129" s="297"/>
      <c r="L129" s="297"/>
      <c r="M129" s="277" t="s">
        <v>476</v>
      </c>
      <c r="N129" s="277"/>
      <c r="O129" s="277"/>
      <c r="P129" s="277" t="s">
        <v>476</v>
      </c>
      <c r="Q129" s="277" t="s">
        <v>476</v>
      </c>
      <c r="R129" s="277" t="s">
        <v>476</v>
      </c>
      <c r="S129" s="277" t="s">
        <v>476</v>
      </c>
      <c r="T129" s="299"/>
      <c r="U129" s="299"/>
      <c r="V129" s="277" t="s">
        <v>476</v>
      </c>
      <c r="W129" s="277" t="s">
        <v>476</v>
      </c>
    </row>
    <row r="130" spans="1:23" ht="51" x14ac:dyDescent="0.2">
      <c r="A130" s="280"/>
      <c r="B130" s="268" t="s">
        <v>54</v>
      </c>
      <c r="C130" s="269" t="s">
        <v>38</v>
      </c>
      <c r="D130" s="270" t="s">
        <v>56</v>
      </c>
      <c r="E130" s="271" t="s">
        <v>46</v>
      </c>
      <c r="F130" s="272" t="s">
        <v>49</v>
      </c>
      <c r="G130" s="273" t="s">
        <v>51</v>
      </c>
      <c r="H130" s="269" t="s">
        <v>40</v>
      </c>
      <c r="I130" s="274" t="s">
        <v>41</v>
      </c>
      <c r="J130" s="300" t="s">
        <v>60</v>
      </c>
      <c r="K130" s="276" t="s">
        <v>59</v>
      </c>
      <c r="L130" s="276"/>
      <c r="M130" s="277" t="s">
        <v>476</v>
      </c>
      <c r="N130" s="277"/>
      <c r="O130" s="277"/>
      <c r="P130" s="277" t="s">
        <v>476</v>
      </c>
      <c r="Q130" s="277" t="s">
        <v>476</v>
      </c>
      <c r="R130" s="277" t="s">
        <v>476</v>
      </c>
      <c r="S130" s="277" t="s">
        <v>476</v>
      </c>
      <c r="T130" s="279" t="s">
        <v>44</v>
      </c>
      <c r="U130" s="279"/>
      <c r="V130" s="277" t="s">
        <v>476</v>
      </c>
      <c r="W130" s="277" t="s">
        <v>476</v>
      </c>
    </row>
    <row r="131" spans="1:23" x14ac:dyDescent="0.2">
      <c r="A131" s="280"/>
      <c r="B131" s="291"/>
      <c r="C131" s="292"/>
      <c r="D131" s="293"/>
      <c r="E131" s="294"/>
      <c r="F131" s="272"/>
      <c r="G131" s="295"/>
      <c r="H131" s="292"/>
      <c r="I131" s="296"/>
      <c r="J131" s="305"/>
      <c r="K131" s="297"/>
      <c r="L131" s="297"/>
      <c r="M131" s="277" t="s">
        <v>476</v>
      </c>
      <c r="N131" s="277"/>
      <c r="O131" s="277"/>
      <c r="P131" s="277" t="s">
        <v>476</v>
      </c>
      <c r="Q131" s="277" t="s">
        <v>476</v>
      </c>
      <c r="R131" s="277" t="s">
        <v>476</v>
      </c>
      <c r="S131" s="277" t="s">
        <v>476</v>
      </c>
      <c r="T131" s="299"/>
      <c r="U131" s="299"/>
      <c r="V131" s="277" t="s">
        <v>476</v>
      </c>
      <c r="W131" s="277" t="s">
        <v>476</v>
      </c>
    </row>
    <row r="132" spans="1:23" ht="114.75" x14ac:dyDescent="0.2">
      <c r="A132" s="280"/>
      <c r="B132" s="268" t="s">
        <v>28</v>
      </c>
      <c r="C132" s="269" t="s">
        <v>38</v>
      </c>
      <c r="D132" s="270" t="s">
        <v>30</v>
      </c>
      <c r="E132" s="271" t="s">
        <v>16</v>
      </c>
      <c r="F132" s="272" t="s">
        <v>24</v>
      </c>
      <c r="G132" s="273" t="s">
        <v>26</v>
      </c>
      <c r="H132" s="269" t="s">
        <v>18</v>
      </c>
      <c r="I132" s="274" t="s">
        <v>15</v>
      </c>
      <c r="J132" s="300" t="s">
        <v>32</v>
      </c>
      <c r="K132" s="276" t="s">
        <v>34</v>
      </c>
      <c r="L132" s="276"/>
      <c r="M132" s="277" t="s">
        <v>476</v>
      </c>
      <c r="N132" s="277"/>
      <c r="O132" s="277"/>
      <c r="P132" s="277" t="s">
        <v>476</v>
      </c>
      <c r="Q132" s="277" t="s">
        <v>476</v>
      </c>
      <c r="R132" s="277" t="s">
        <v>476</v>
      </c>
      <c r="S132" s="277" t="s">
        <v>476</v>
      </c>
      <c r="T132" s="279" t="s">
        <v>21</v>
      </c>
      <c r="U132" s="279"/>
      <c r="V132" s="277" t="s">
        <v>476</v>
      </c>
      <c r="W132" s="277" t="s">
        <v>476</v>
      </c>
    </row>
    <row r="133" spans="1:23" x14ac:dyDescent="0.2">
      <c r="A133" s="280"/>
      <c r="B133" s="268"/>
      <c r="C133" s="292"/>
      <c r="D133" s="293"/>
      <c r="E133" s="294"/>
      <c r="F133" s="272"/>
      <c r="G133" s="295"/>
      <c r="H133" s="292"/>
      <c r="I133" s="296"/>
      <c r="J133" s="305"/>
      <c r="K133" s="297"/>
      <c r="L133" s="297"/>
      <c r="M133" s="277" t="s">
        <v>476</v>
      </c>
      <c r="N133" s="277"/>
      <c r="O133" s="277"/>
      <c r="P133" s="277" t="s">
        <v>476</v>
      </c>
      <c r="Q133" s="277" t="s">
        <v>476</v>
      </c>
      <c r="R133" s="277" t="s">
        <v>476</v>
      </c>
      <c r="S133" s="277" t="s">
        <v>476</v>
      </c>
      <c r="T133" s="299"/>
      <c r="U133" s="299"/>
      <c r="V133" s="277" t="s">
        <v>476</v>
      </c>
      <c r="W133" s="277" t="s">
        <v>476</v>
      </c>
    </row>
    <row r="134" spans="1:23" ht="114.75" x14ac:dyDescent="0.2">
      <c r="A134" s="280"/>
      <c r="B134" s="268" t="s">
        <v>28</v>
      </c>
      <c r="C134" s="269" t="s">
        <v>38</v>
      </c>
      <c r="D134" s="270" t="s">
        <v>30</v>
      </c>
      <c r="E134" s="271" t="s">
        <v>16</v>
      </c>
      <c r="F134" s="272" t="s">
        <v>25</v>
      </c>
      <c r="G134" s="273" t="s">
        <v>26</v>
      </c>
      <c r="H134" s="269" t="s">
        <v>18</v>
      </c>
      <c r="I134" s="274" t="s">
        <v>15</v>
      </c>
      <c r="J134" s="300" t="s">
        <v>32</v>
      </c>
      <c r="K134" s="276" t="s">
        <v>34</v>
      </c>
      <c r="L134" s="276"/>
      <c r="M134" s="277" t="s">
        <v>476</v>
      </c>
      <c r="N134" s="277"/>
      <c r="O134" s="277"/>
      <c r="P134" s="277" t="s">
        <v>476</v>
      </c>
      <c r="Q134" s="277" t="s">
        <v>476</v>
      </c>
      <c r="R134" s="277" t="s">
        <v>476</v>
      </c>
      <c r="S134" s="277" t="s">
        <v>476</v>
      </c>
      <c r="T134" s="279" t="s">
        <v>21</v>
      </c>
      <c r="U134" s="279"/>
      <c r="V134" s="277" t="s">
        <v>476</v>
      </c>
      <c r="W134" s="277" t="s">
        <v>476</v>
      </c>
    </row>
    <row r="135" spans="1:23" x14ac:dyDescent="0.2">
      <c r="A135" s="280"/>
      <c r="B135" s="268"/>
      <c r="C135" s="292"/>
      <c r="D135" s="293"/>
      <c r="E135" s="294"/>
      <c r="F135" s="272"/>
      <c r="G135" s="295"/>
      <c r="H135" s="292"/>
      <c r="I135" s="296"/>
      <c r="J135" s="305"/>
      <c r="K135" s="297"/>
      <c r="L135" s="297"/>
      <c r="M135" s="277" t="s">
        <v>476</v>
      </c>
      <c r="N135" s="277"/>
      <c r="O135" s="277"/>
      <c r="P135" s="277" t="s">
        <v>476</v>
      </c>
      <c r="Q135" s="277" t="s">
        <v>476</v>
      </c>
      <c r="R135" s="277" t="s">
        <v>476</v>
      </c>
      <c r="S135" s="277" t="s">
        <v>476</v>
      </c>
      <c r="T135" s="299"/>
      <c r="U135" s="299"/>
      <c r="V135" s="277" t="s">
        <v>476</v>
      </c>
      <c r="W135" s="277" t="s">
        <v>476</v>
      </c>
    </row>
    <row r="136" spans="1:23" ht="114.75" x14ac:dyDescent="0.2">
      <c r="A136" s="267"/>
      <c r="B136" s="268" t="s">
        <v>28</v>
      </c>
      <c r="C136" s="269" t="s">
        <v>38</v>
      </c>
      <c r="D136" s="270" t="s">
        <v>30</v>
      </c>
      <c r="E136" s="271" t="s">
        <v>16</v>
      </c>
      <c r="F136" s="272" t="s">
        <v>24</v>
      </c>
      <c r="G136" s="273" t="s">
        <v>22</v>
      </c>
      <c r="H136" s="269" t="s">
        <v>18</v>
      </c>
      <c r="I136" s="274" t="s">
        <v>15</v>
      </c>
      <c r="J136" s="300" t="s">
        <v>32</v>
      </c>
      <c r="K136" s="276" t="s">
        <v>34</v>
      </c>
      <c r="L136" s="276"/>
      <c r="M136" s="277" t="s">
        <v>476</v>
      </c>
      <c r="N136" s="277"/>
      <c r="O136" s="277"/>
      <c r="P136" s="277" t="s">
        <v>476</v>
      </c>
      <c r="Q136" s="277" t="s">
        <v>476</v>
      </c>
      <c r="R136" s="277" t="s">
        <v>476</v>
      </c>
      <c r="S136" s="277" t="s">
        <v>476</v>
      </c>
      <c r="T136" s="279" t="s">
        <v>27</v>
      </c>
      <c r="U136" s="279"/>
      <c r="V136" s="277" t="s">
        <v>476</v>
      </c>
      <c r="W136" s="277" t="s">
        <v>476</v>
      </c>
    </row>
    <row r="137" spans="1:23" x14ac:dyDescent="0.2">
      <c r="A137" s="280"/>
      <c r="B137" s="268"/>
      <c r="C137" s="292"/>
      <c r="D137" s="293"/>
      <c r="E137" s="294"/>
      <c r="F137" s="272"/>
      <c r="G137" s="295"/>
      <c r="H137" s="292"/>
      <c r="I137" s="296"/>
      <c r="J137" s="305"/>
      <c r="K137" s="297"/>
      <c r="L137" s="297"/>
      <c r="M137" s="277" t="s">
        <v>476</v>
      </c>
      <c r="N137" s="277"/>
      <c r="O137" s="277"/>
      <c r="P137" s="277" t="s">
        <v>476</v>
      </c>
      <c r="Q137" s="277" t="s">
        <v>476</v>
      </c>
      <c r="R137" s="277" t="s">
        <v>476</v>
      </c>
      <c r="S137" s="277" t="s">
        <v>476</v>
      </c>
      <c r="T137" s="299"/>
      <c r="U137" s="299"/>
      <c r="V137" s="277" t="s">
        <v>476</v>
      </c>
      <c r="W137" s="277" t="s">
        <v>476</v>
      </c>
    </row>
    <row r="138" spans="1:23" ht="51" x14ac:dyDescent="0.2">
      <c r="A138" s="280"/>
      <c r="B138" s="268" t="s">
        <v>54</v>
      </c>
      <c r="C138" s="269" t="s">
        <v>37</v>
      </c>
      <c r="D138" s="270" t="s">
        <v>56</v>
      </c>
      <c r="E138" s="271" t="s">
        <v>46</v>
      </c>
      <c r="F138" s="306" t="s">
        <v>49</v>
      </c>
      <c r="G138" s="273" t="s">
        <v>51</v>
      </c>
      <c r="H138" s="269" t="s">
        <v>40</v>
      </c>
      <c r="I138" s="274" t="s">
        <v>41</v>
      </c>
      <c r="J138" s="300" t="s">
        <v>60</v>
      </c>
      <c r="K138" s="276" t="s">
        <v>67</v>
      </c>
      <c r="L138" s="276"/>
      <c r="M138" s="277" t="s">
        <v>476</v>
      </c>
      <c r="N138" s="277"/>
      <c r="O138" s="277"/>
      <c r="P138" s="277" t="s">
        <v>476</v>
      </c>
      <c r="Q138" s="277" t="s">
        <v>476</v>
      </c>
      <c r="R138" s="277" t="s">
        <v>476</v>
      </c>
      <c r="S138" s="277" t="s">
        <v>476</v>
      </c>
      <c r="T138" s="279" t="s">
        <v>66</v>
      </c>
      <c r="U138" s="279"/>
      <c r="V138" s="277" t="s">
        <v>476</v>
      </c>
      <c r="W138" s="277" t="s">
        <v>476</v>
      </c>
    </row>
    <row r="139" spans="1:23" x14ac:dyDescent="0.2">
      <c r="A139" s="280"/>
      <c r="B139" s="291"/>
      <c r="C139" s="292"/>
      <c r="D139" s="293"/>
      <c r="E139" s="294"/>
      <c r="F139" s="272"/>
      <c r="G139" s="295"/>
      <c r="H139" s="292"/>
      <c r="I139" s="296"/>
      <c r="J139" s="305"/>
      <c r="K139" s="297"/>
      <c r="L139" s="297"/>
      <c r="M139" s="277" t="s">
        <v>476</v>
      </c>
      <c r="N139" s="277"/>
      <c r="O139" s="277"/>
      <c r="P139" s="277" t="s">
        <v>476</v>
      </c>
      <c r="Q139" s="277" t="s">
        <v>476</v>
      </c>
      <c r="R139" s="277" t="s">
        <v>476</v>
      </c>
      <c r="S139" s="277" t="s">
        <v>476</v>
      </c>
      <c r="T139" s="299"/>
      <c r="U139" s="299"/>
      <c r="V139" s="277" t="s">
        <v>476</v>
      </c>
      <c r="W139" s="277" t="s">
        <v>476</v>
      </c>
    </row>
    <row r="140" spans="1:23" ht="51" x14ac:dyDescent="0.2">
      <c r="A140" s="267"/>
      <c r="B140" s="268" t="s">
        <v>54</v>
      </c>
      <c r="C140" s="269" t="s">
        <v>37</v>
      </c>
      <c r="D140" s="270" t="s">
        <v>56</v>
      </c>
      <c r="E140" s="271" t="s">
        <v>46</v>
      </c>
      <c r="F140" s="306" t="s">
        <v>49</v>
      </c>
      <c r="G140" s="273" t="s">
        <v>51</v>
      </c>
      <c r="H140" s="269" t="s">
        <v>40</v>
      </c>
      <c r="I140" s="274" t="s">
        <v>41</v>
      </c>
      <c r="J140" s="300" t="s">
        <v>60</v>
      </c>
      <c r="K140" s="276" t="s">
        <v>67</v>
      </c>
      <c r="L140" s="276"/>
      <c r="M140" s="277" t="s">
        <v>476</v>
      </c>
      <c r="N140" s="277"/>
      <c r="O140" s="277"/>
      <c r="P140" s="277" t="s">
        <v>476</v>
      </c>
      <c r="Q140" s="277" t="s">
        <v>476</v>
      </c>
      <c r="R140" s="277" t="s">
        <v>476</v>
      </c>
      <c r="S140" s="277" t="s">
        <v>476</v>
      </c>
      <c r="T140" s="279" t="s">
        <v>66</v>
      </c>
      <c r="U140" s="279"/>
      <c r="V140" s="277" t="s">
        <v>476</v>
      </c>
      <c r="W140" s="277" t="s">
        <v>476</v>
      </c>
    </row>
    <row r="141" spans="1:23" x14ac:dyDescent="0.2">
      <c r="A141" s="280"/>
      <c r="B141" s="291"/>
      <c r="C141" s="292"/>
      <c r="D141" s="293"/>
      <c r="E141" s="294"/>
      <c r="F141" s="272"/>
      <c r="G141" s="295"/>
      <c r="H141" s="292"/>
      <c r="I141" s="296"/>
      <c r="J141" s="305"/>
      <c r="K141" s="297"/>
      <c r="L141" s="297"/>
      <c r="M141" s="277" t="s">
        <v>476</v>
      </c>
      <c r="N141" s="277"/>
      <c r="O141" s="277"/>
      <c r="P141" s="277" t="s">
        <v>476</v>
      </c>
      <c r="Q141" s="277" t="s">
        <v>476</v>
      </c>
      <c r="R141" s="277" t="s">
        <v>476</v>
      </c>
      <c r="S141" s="277" t="s">
        <v>476</v>
      </c>
      <c r="T141" s="299"/>
      <c r="U141" s="299"/>
      <c r="V141" s="277" t="s">
        <v>476</v>
      </c>
      <c r="W141" s="277" t="s">
        <v>476</v>
      </c>
    </row>
    <row r="142" spans="1:23" ht="51" x14ac:dyDescent="0.2">
      <c r="A142" s="267"/>
      <c r="B142" s="268" t="s">
        <v>54</v>
      </c>
      <c r="C142" s="269" t="s">
        <v>37</v>
      </c>
      <c r="D142" s="270" t="s">
        <v>56</v>
      </c>
      <c r="E142" s="271" t="s">
        <v>46</v>
      </c>
      <c r="F142" s="306" t="s">
        <v>48</v>
      </c>
      <c r="G142" s="273" t="s">
        <v>50</v>
      </c>
      <c r="H142" s="269" t="s">
        <v>40</v>
      </c>
      <c r="I142" s="274" t="s">
        <v>42</v>
      </c>
      <c r="J142" s="300" t="s">
        <v>61</v>
      </c>
      <c r="K142" s="276" t="s">
        <v>57</v>
      </c>
      <c r="L142" s="276"/>
      <c r="M142" s="277" t="s">
        <v>476</v>
      </c>
      <c r="N142" s="277"/>
      <c r="O142" s="277"/>
      <c r="P142" s="277" t="s">
        <v>476</v>
      </c>
      <c r="Q142" s="277" t="s">
        <v>476</v>
      </c>
      <c r="R142" s="277" t="s">
        <v>476</v>
      </c>
      <c r="S142" s="277" t="s">
        <v>476</v>
      </c>
      <c r="T142" s="279" t="s">
        <v>44</v>
      </c>
      <c r="U142" s="279"/>
      <c r="V142" s="277" t="s">
        <v>476</v>
      </c>
      <c r="W142" s="277" t="s">
        <v>476</v>
      </c>
    </row>
    <row r="143" spans="1:23" x14ac:dyDescent="0.2">
      <c r="A143" s="280"/>
      <c r="B143" s="291"/>
      <c r="C143" s="292"/>
      <c r="D143" s="293"/>
      <c r="E143" s="294"/>
      <c r="F143" s="272"/>
      <c r="G143" s="295"/>
      <c r="H143" s="292"/>
      <c r="I143" s="296"/>
      <c r="J143" s="305"/>
      <c r="K143" s="297"/>
      <c r="L143" s="297"/>
      <c r="M143" s="277" t="s">
        <v>476</v>
      </c>
      <c r="N143" s="277"/>
      <c r="O143" s="277"/>
      <c r="P143" s="277" t="s">
        <v>476</v>
      </c>
      <c r="Q143" s="277" t="s">
        <v>476</v>
      </c>
      <c r="R143" s="277" t="s">
        <v>476</v>
      </c>
      <c r="S143" s="277" t="s">
        <v>476</v>
      </c>
      <c r="T143" s="299"/>
      <c r="U143" s="299"/>
      <c r="V143" s="277" t="s">
        <v>476</v>
      </c>
      <c r="W143" s="277" t="s">
        <v>476</v>
      </c>
    </row>
    <row r="144" spans="1:23" ht="114.75" x14ac:dyDescent="0.2">
      <c r="A144" s="267"/>
      <c r="B144" s="268" t="s">
        <v>80</v>
      </c>
      <c r="C144" s="269" t="s">
        <v>37</v>
      </c>
      <c r="D144" s="270" t="s">
        <v>79</v>
      </c>
      <c r="E144" s="271" t="s">
        <v>68</v>
      </c>
      <c r="F144" s="306" t="s">
        <v>72</v>
      </c>
      <c r="G144" s="273" t="s">
        <v>71</v>
      </c>
      <c r="H144" s="269" t="s">
        <v>69</v>
      </c>
      <c r="I144" s="274" t="s">
        <v>70</v>
      </c>
      <c r="J144" s="300" t="s">
        <v>82</v>
      </c>
      <c r="K144" s="276" t="s">
        <v>83</v>
      </c>
      <c r="L144" s="276"/>
      <c r="M144" s="277" t="s">
        <v>476</v>
      </c>
      <c r="N144" s="277"/>
      <c r="O144" s="277"/>
      <c r="P144" s="277" t="s">
        <v>476</v>
      </c>
      <c r="Q144" s="277" t="s">
        <v>476</v>
      </c>
      <c r="R144" s="277" t="s">
        <v>476</v>
      </c>
      <c r="S144" s="277" t="s">
        <v>476</v>
      </c>
      <c r="T144" s="279" t="s">
        <v>81</v>
      </c>
      <c r="U144" s="279"/>
      <c r="V144" s="277" t="s">
        <v>476</v>
      </c>
      <c r="W144" s="277" t="s">
        <v>476</v>
      </c>
    </row>
    <row r="145" spans="1:23" x14ac:dyDescent="0.2">
      <c r="A145" s="280"/>
      <c r="B145" s="291"/>
      <c r="C145" s="292"/>
      <c r="D145" s="293"/>
      <c r="E145" s="294"/>
      <c r="F145" s="272"/>
      <c r="G145" s="295"/>
      <c r="H145" s="292"/>
      <c r="I145" s="296"/>
      <c r="J145" s="305"/>
      <c r="K145" s="298"/>
      <c r="L145" s="298"/>
      <c r="M145" s="277" t="s">
        <v>476</v>
      </c>
      <c r="N145" s="277"/>
      <c r="O145" s="277"/>
      <c r="P145" s="277" t="s">
        <v>476</v>
      </c>
      <c r="Q145" s="277" t="s">
        <v>476</v>
      </c>
      <c r="R145" s="277" t="s">
        <v>476</v>
      </c>
      <c r="S145" s="277" t="s">
        <v>476</v>
      </c>
      <c r="T145" s="299"/>
      <c r="U145" s="299"/>
      <c r="V145" s="277" t="s">
        <v>476</v>
      </c>
      <c r="W145" s="277" t="s">
        <v>476</v>
      </c>
    </row>
    <row r="146" spans="1:23" ht="114.75" x14ac:dyDescent="0.2">
      <c r="A146" s="267"/>
      <c r="B146" s="268" t="s">
        <v>74</v>
      </c>
      <c r="C146" s="269" t="s">
        <v>37</v>
      </c>
      <c r="D146" s="270" t="s">
        <v>73</v>
      </c>
      <c r="E146" s="271" t="s">
        <v>68</v>
      </c>
      <c r="F146" s="306" t="s">
        <v>72</v>
      </c>
      <c r="G146" s="273" t="s">
        <v>71</v>
      </c>
      <c r="H146" s="269" t="s">
        <v>69</v>
      </c>
      <c r="I146" s="274" t="s">
        <v>78</v>
      </c>
      <c r="J146" s="300" t="s">
        <v>76</v>
      </c>
      <c r="K146" s="275"/>
      <c r="L146" s="275"/>
      <c r="M146" s="277" t="s">
        <v>476</v>
      </c>
      <c r="N146" s="278" t="s">
        <v>77</v>
      </c>
      <c r="O146" s="278"/>
      <c r="P146" s="277" t="s">
        <v>476</v>
      </c>
      <c r="Q146" s="277" t="s">
        <v>476</v>
      </c>
      <c r="R146" s="277" t="s">
        <v>476</v>
      </c>
      <c r="S146" s="277" t="s">
        <v>476</v>
      </c>
      <c r="T146" s="279" t="s">
        <v>75</v>
      </c>
      <c r="U146" s="279"/>
      <c r="V146" s="277" t="s">
        <v>476</v>
      </c>
      <c r="W146" s="277" t="s">
        <v>476</v>
      </c>
    </row>
    <row r="147" spans="1:23" x14ac:dyDescent="0.2">
      <c r="A147" s="280"/>
      <c r="B147" s="291"/>
      <c r="C147" s="292"/>
      <c r="D147" s="293"/>
      <c r="E147" s="294"/>
      <c r="F147" s="272"/>
      <c r="G147" s="295"/>
      <c r="H147" s="292"/>
      <c r="I147" s="296"/>
      <c r="J147" s="305"/>
      <c r="K147" s="275"/>
      <c r="L147" s="275"/>
      <c r="M147" s="277" t="s">
        <v>476</v>
      </c>
      <c r="N147" s="298"/>
      <c r="O147" s="298"/>
      <c r="P147" s="277" t="s">
        <v>476</v>
      </c>
      <c r="Q147" s="277" t="s">
        <v>476</v>
      </c>
      <c r="R147" s="277" t="s">
        <v>476</v>
      </c>
      <c r="S147" s="277" t="s">
        <v>476</v>
      </c>
      <c r="T147" s="299"/>
      <c r="U147" s="299"/>
      <c r="V147" s="277" t="s">
        <v>476</v>
      </c>
      <c r="W147" s="277" t="s">
        <v>476</v>
      </c>
    </row>
    <row r="148" spans="1:23" ht="114.75" x14ac:dyDescent="0.2">
      <c r="A148" s="267"/>
      <c r="B148" s="268" t="s">
        <v>74</v>
      </c>
      <c r="C148" s="269" t="s">
        <v>38</v>
      </c>
      <c r="D148" s="270" t="s">
        <v>73</v>
      </c>
      <c r="E148" s="271" t="s">
        <v>68</v>
      </c>
      <c r="F148" s="306" t="s">
        <v>72</v>
      </c>
      <c r="G148" s="273" t="s">
        <v>71</v>
      </c>
      <c r="H148" s="269" t="s">
        <v>69</v>
      </c>
      <c r="I148" s="274" t="s">
        <v>70</v>
      </c>
      <c r="J148" s="300" t="s">
        <v>76</v>
      </c>
      <c r="K148" s="275"/>
      <c r="L148" s="275"/>
      <c r="M148" s="277" t="s">
        <v>476</v>
      </c>
      <c r="N148" s="278" t="s">
        <v>77</v>
      </c>
      <c r="O148" s="278"/>
      <c r="P148" s="277" t="s">
        <v>476</v>
      </c>
      <c r="Q148" s="277" t="s">
        <v>476</v>
      </c>
      <c r="R148" s="277" t="s">
        <v>476</v>
      </c>
      <c r="S148" s="277" t="s">
        <v>476</v>
      </c>
      <c r="T148" s="279" t="s">
        <v>75</v>
      </c>
      <c r="U148" s="279"/>
      <c r="V148" s="277" t="s">
        <v>476</v>
      </c>
      <c r="W148" s="277" t="s">
        <v>476</v>
      </c>
    </row>
    <row r="149" spans="1:23" x14ac:dyDescent="0.2">
      <c r="A149" s="280"/>
      <c r="B149" s="268"/>
      <c r="C149" s="292"/>
      <c r="D149" s="293"/>
      <c r="E149" s="294"/>
      <c r="F149" s="272"/>
      <c r="G149" s="295"/>
      <c r="H149" s="292"/>
      <c r="I149" s="296"/>
      <c r="J149" s="305"/>
      <c r="K149" s="308"/>
      <c r="L149" s="308"/>
      <c r="M149" s="277" t="s">
        <v>476</v>
      </c>
      <c r="N149" s="278"/>
      <c r="O149" s="278"/>
      <c r="P149" s="277" t="s">
        <v>476</v>
      </c>
      <c r="Q149" s="277" t="s">
        <v>476</v>
      </c>
      <c r="R149" s="277" t="s">
        <v>476</v>
      </c>
      <c r="S149" s="277" t="s">
        <v>476</v>
      </c>
      <c r="T149" s="299"/>
      <c r="U149" s="299"/>
      <c r="V149" s="277" t="s">
        <v>476</v>
      </c>
      <c r="W149" s="277" t="s">
        <v>476</v>
      </c>
    </row>
    <row r="150" spans="1:23" ht="114.75" x14ac:dyDescent="0.2">
      <c r="A150" s="267"/>
      <c r="B150" s="268" t="s">
        <v>74</v>
      </c>
      <c r="C150" s="269" t="s">
        <v>38</v>
      </c>
      <c r="D150" s="270" t="s">
        <v>73</v>
      </c>
      <c r="E150" s="271" t="s">
        <v>88</v>
      </c>
      <c r="F150" s="306" t="s">
        <v>90</v>
      </c>
      <c r="G150" s="273" t="s">
        <v>89</v>
      </c>
      <c r="H150" s="269" t="s">
        <v>87</v>
      </c>
      <c r="I150" s="274" t="s">
        <v>78</v>
      </c>
      <c r="J150" s="300" t="s">
        <v>76</v>
      </c>
      <c r="K150" s="275"/>
      <c r="L150" s="275"/>
      <c r="M150" s="277" t="s">
        <v>476</v>
      </c>
      <c r="N150" s="278" t="s">
        <v>91</v>
      </c>
      <c r="O150" s="278"/>
      <c r="P150" s="277" t="s">
        <v>476</v>
      </c>
      <c r="Q150" s="277" t="s">
        <v>476</v>
      </c>
      <c r="R150" s="277" t="s">
        <v>476</v>
      </c>
      <c r="S150" s="277" t="s">
        <v>476</v>
      </c>
      <c r="T150" s="279" t="s">
        <v>75</v>
      </c>
      <c r="U150" s="279"/>
      <c r="V150" s="277" t="s">
        <v>476</v>
      </c>
      <c r="W150" s="277" t="s">
        <v>476</v>
      </c>
    </row>
    <row r="151" spans="1:23" x14ac:dyDescent="0.2">
      <c r="A151" s="280"/>
      <c r="B151" s="268"/>
      <c r="C151" s="292"/>
      <c r="D151" s="293"/>
      <c r="E151" s="294"/>
      <c r="F151" s="272"/>
      <c r="G151" s="295"/>
      <c r="H151" s="292"/>
      <c r="I151" s="296"/>
      <c r="J151" s="305"/>
      <c r="K151" s="275"/>
      <c r="L151" s="275"/>
      <c r="M151" s="277" t="s">
        <v>476</v>
      </c>
      <c r="N151" s="298"/>
      <c r="O151" s="298"/>
      <c r="P151" s="277" t="s">
        <v>476</v>
      </c>
      <c r="Q151" s="277" t="s">
        <v>476</v>
      </c>
      <c r="R151" s="277" t="s">
        <v>476</v>
      </c>
      <c r="S151" s="277" t="s">
        <v>476</v>
      </c>
      <c r="T151" s="299"/>
      <c r="U151" s="299"/>
      <c r="V151" s="277" t="s">
        <v>476</v>
      </c>
      <c r="W151" s="277" t="s">
        <v>476</v>
      </c>
    </row>
    <row r="152" spans="1:23" ht="114.75" x14ac:dyDescent="0.2">
      <c r="A152" s="267"/>
      <c r="B152" s="268" t="s">
        <v>80</v>
      </c>
      <c r="C152" s="269" t="s">
        <v>92</v>
      </c>
      <c r="D152" s="270" t="s">
        <v>79</v>
      </c>
      <c r="E152" s="271" t="s">
        <v>68</v>
      </c>
      <c r="F152" s="306" t="s">
        <v>72</v>
      </c>
      <c r="G152" s="273" t="s">
        <v>71</v>
      </c>
      <c r="H152" s="269" t="s">
        <v>69</v>
      </c>
      <c r="I152" s="274" t="s">
        <v>70</v>
      </c>
      <c r="J152" s="300" t="s">
        <v>82</v>
      </c>
      <c r="K152" s="275"/>
      <c r="L152" s="275"/>
      <c r="M152" s="277" t="s">
        <v>476</v>
      </c>
      <c r="N152" s="278" t="s">
        <v>86</v>
      </c>
      <c r="O152" s="278"/>
      <c r="P152" s="277" t="s">
        <v>476</v>
      </c>
      <c r="Q152" s="277" t="s">
        <v>476</v>
      </c>
      <c r="R152" s="277" t="s">
        <v>476</v>
      </c>
      <c r="S152" s="277" t="s">
        <v>476</v>
      </c>
      <c r="T152" s="279" t="s">
        <v>81</v>
      </c>
      <c r="U152" s="279"/>
      <c r="V152" s="277" t="s">
        <v>476</v>
      </c>
      <c r="W152" s="277" t="s">
        <v>476</v>
      </c>
    </row>
    <row r="153" spans="1:23" x14ac:dyDescent="0.2">
      <c r="A153" s="280"/>
      <c r="B153" s="268"/>
      <c r="C153" s="292"/>
      <c r="D153" s="293"/>
      <c r="E153" s="294"/>
      <c r="F153" s="272"/>
      <c r="G153" s="295"/>
      <c r="H153" s="292"/>
      <c r="I153" s="296"/>
      <c r="J153" s="305"/>
      <c r="K153" s="275"/>
      <c r="L153" s="275"/>
      <c r="M153" s="277" t="s">
        <v>476</v>
      </c>
      <c r="N153" s="298"/>
      <c r="O153" s="298"/>
      <c r="P153" s="277" t="s">
        <v>476</v>
      </c>
      <c r="Q153" s="277" t="s">
        <v>476</v>
      </c>
      <c r="R153" s="277" t="s">
        <v>476</v>
      </c>
      <c r="S153" s="277" t="s">
        <v>476</v>
      </c>
      <c r="T153" s="299"/>
      <c r="U153" s="299"/>
      <c r="V153" s="277" t="s">
        <v>476</v>
      </c>
      <c r="W153" s="277" t="s">
        <v>476</v>
      </c>
    </row>
    <row r="154" spans="1:23" ht="114.75" x14ac:dyDescent="0.2">
      <c r="A154" s="280"/>
      <c r="B154" s="268" t="s">
        <v>85</v>
      </c>
      <c r="C154" s="269" t="s">
        <v>84</v>
      </c>
      <c r="D154" s="270" t="s">
        <v>79</v>
      </c>
      <c r="E154" s="271" t="s">
        <v>16</v>
      </c>
      <c r="F154" s="306" t="s">
        <v>24</v>
      </c>
      <c r="G154" s="273" t="s">
        <v>22</v>
      </c>
      <c r="H154" s="269" t="s">
        <v>18</v>
      </c>
      <c r="I154" s="274" t="s">
        <v>15</v>
      </c>
      <c r="J154" s="300" t="s">
        <v>82</v>
      </c>
      <c r="K154" s="275"/>
      <c r="L154" s="275"/>
      <c r="M154" s="277" t="s">
        <v>476</v>
      </c>
      <c r="N154" s="278" t="s">
        <v>86</v>
      </c>
      <c r="O154" s="278"/>
      <c r="P154" s="277" t="s">
        <v>476</v>
      </c>
      <c r="Q154" s="277" t="s">
        <v>476</v>
      </c>
      <c r="R154" s="277" t="s">
        <v>476</v>
      </c>
      <c r="S154" s="277" t="s">
        <v>476</v>
      </c>
      <c r="T154" s="279" t="s">
        <v>81</v>
      </c>
      <c r="U154" s="279"/>
      <c r="V154" s="277" t="s">
        <v>476</v>
      </c>
      <c r="W154" s="277" t="s">
        <v>476</v>
      </c>
    </row>
    <row r="155" spans="1:23" x14ac:dyDescent="0.2">
      <c r="A155" s="280"/>
      <c r="B155" s="291"/>
      <c r="C155" s="292"/>
      <c r="D155" s="293"/>
      <c r="E155" s="294"/>
      <c r="F155" s="272"/>
      <c r="G155" s="295"/>
      <c r="H155" s="292"/>
      <c r="I155" s="296"/>
      <c r="J155" s="305"/>
      <c r="K155" s="275"/>
      <c r="L155" s="275"/>
      <c r="M155" s="277" t="s">
        <v>476</v>
      </c>
      <c r="N155" s="298"/>
      <c r="O155" s="298"/>
      <c r="P155" s="277" t="s">
        <v>476</v>
      </c>
      <c r="Q155" s="277" t="s">
        <v>476</v>
      </c>
      <c r="R155" s="277" t="s">
        <v>476</v>
      </c>
      <c r="S155" s="277" t="s">
        <v>476</v>
      </c>
      <c r="T155" s="299"/>
      <c r="U155" s="299"/>
      <c r="V155" s="277" t="s">
        <v>476</v>
      </c>
      <c r="W155" s="277" t="s">
        <v>476</v>
      </c>
    </row>
    <row r="156" spans="1:23" ht="51" x14ac:dyDescent="0.2">
      <c r="A156" s="280"/>
      <c r="B156" s="268" t="s">
        <v>93</v>
      </c>
      <c r="C156" s="269" t="s">
        <v>109</v>
      </c>
      <c r="D156" s="270" t="s">
        <v>55</v>
      </c>
      <c r="E156" s="271" t="s">
        <v>45</v>
      </c>
      <c r="F156" s="306" t="s">
        <v>48</v>
      </c>
      <c r="G156" s="273" t="s">
        <v>50</v>
      </c>
      <c r="H156" s="269" t="s">
        <v>40</v>
      </c>
      <c r="I156" s="274" t="s">
        <v>42</v>
      </c>
      <c r="J156" s="300" t="s">
        <v>61</v>
      </c>
      <c r="K156" s="275"/>
      <c r="L156" s="275"/>
      <c r="M156" s="277" t="s">
        <v>476</v>
      </c>
      <c r="N156" s="278" t="s">
        <v>62</v>
      </c>
      <c r="O156" s="278"/>
      <c r="P156" s="277" t="s">
        <v>476</v>
      </c>
      <c r="Q156" s="277" t="s">
        <v>476</v>
      </c>
      <c r="R156" s="277" t="s">
        <v>476</v>
      </c>
      <c r="S156" s="277" t="s">
        <v>476</v>
      </c>
      <c r="T156" s="279" t="s">
        <v>44</v>
      </c>
      <c r="U156" s="279"/>
      <c r="V156" s="277" t="s">
        <v>476</v>
      </c>
      <c r="W156" s="277" t="s">
        <v>476</v>
      </c>
    </row>
    <row r="157" spans="1:23" x14ac:dyDescent="0.2">
      <c r="A157" s="280"/>
      <c r="B157" s="291"/>
      <c r="C157" s="292"/>
      <c r="D157" s="293"/>
      <c r="E157" s="294"/>
      <c r="F157" s="272"/>
      <c r="G157" s="295"/>
      <c r="H157" s="292"/>
      <c r="I157" s="296"/>
      <c r="J157" s="305"/>
      <c r="K157" s="308"/>
      <c r="L157" s="308"/>
      <c r="M157" s="277" t="s">
        <v>476</v>
      </c>
      <c r="N157" s="277"/>
      <c r="O157" s="277"/>
      <c r="P157" s="277" t="s">
        <v>476</v>
      </c>
      <c r="Q157" s="277" t="s">
        <v>476</v>
      </c>
      <c r="R157" s="277" t="s">
        <v>476</v>
      </c>
      <c r="S157" s="277" t="s">
        <v>476</v>
      </c>
      <c r="T157" s="299"/>
      <c r="U157" s="299"/>
      <c r="V157" s="277" t="s">
        <v>476</v>
      </c>
      <c r="W157" s="277" t="s">
        <v>476</v>
      </c>
    </row>
    <row r="158" spans="1:23" ht="63.75" x14ac:dyDescent="0.2">
      <c r="A158" s="280"/>
      <c r="B158" s="268" t="s">
        <v>104</v>
      </c>
      <c r="C158" s="269" t="s">
        <v>92</v>
      </c>
      <c r="D158" s="270" t="s">
        <v>55</v>
      </c>
      <c r="E158" s="271" t="s">
        <v>45</v>
      </c>
      <c r="F158" s="306" t="s">
        <v>48</v>
      </c>
      <c r="G158" s="273" t="s">
        <v>51</v>
      </c>
      <c r="H158" s="269" t="s">
        <v>40</v>
      </c>
      <c r="I158" s="274" t="s">
        <v>42</v>
      </c>
      <c r="J158" s="300" t="s">
        <v>61</v>
      </c>
      <c r="K158" s="275"/>
      <c r="L158" s="275"/>
      <c r="M158" s="320" t="s">
        <v>114</v>
      </c>
      <c r="N158" s="301"/>
      <c r="O158" s="301"/>
      <c r="P158" s="277" t="s">
        <v>476</v>
      </c>
      <c r="Q158" s="277" t="s">
        <v>476</v>
      </c>
      <c r="R158" s="277" t="s">
        <v>476</v>
      </c>
      <c r="S158" s="277" t="s">
        <v>476</v>
      </c>
      <c r="T158" s="279" t="s">
        <v>47</v>
      </c>
      <c r="U158" s="279"/>
      <c r="V158" s="277" t="s">
        <v>476</v>
      </c>
      <c r="W158" s="277" t="s">
        <v>476</v>
      </c>
    </row>
    <row r="159" spans="1:23" x14ac:dyDescent="0.2">
      <c r="A159" s="280"/>
      <c r="B159" s="291"/>
      <c r="C159" s="292"/>
      <c r="D159" s="293"/>
      <c r="E159" s="294"/>
      <c r="F159" s="272"/>
      <c r="G159" s="295"/>
      <c r="H159" s="292"/>
      <c r="I159" s="296"/>
      <c r="J159" s="305"/>
      <c r="K159" s="275"/>
      <c r="L159" s="275"/>
      <c r="M159" s="322"/>
      <c r="N159" s="298"/>
      <c r="O159" s="298"/>
      <c r="P159" s="277" t="s">
        <v>476</v>
      </c>
      <c r="Q159" s="277" t="s">
        <v>476</v>
      </c>
      <c r="R159" s="277" t="s">
        <v>476</v>
      </c>
      <c r="S159" s="277" t="s">
        <v>476</v>
      </c>
      <c r="T159" s="299"/>
      <c r="U159" s="299"/>
      <c r="V159" s="277" t="s">
        <v>476</v>
      </c>
      <c r="W159" s="277" t="s">
        <v>476</v>
      </c>
    </row>
    <row r="160" spans="1:23" ht="89.25" x14ac:dyDescent="0.2">
      <c r="A160" s="280"/>
      <c r="B160" s="268" t="s">
        <v>105</v>
      </c>
      <c r="C160" s="269" t="s">
        <v>84</v>
      </c>
      <c r="D160" s="270" t="s">
        <v>29</v>
      </c>
      <c r="E160" s="271" t="s">
        <v>19</v>
      </c>
      <c r="F160" s="306" t="s">
        <v>23</v>
      </c>
      <c r="G160" s="273" t="s">
        <v>113</v>
      </c>
      <c r="H160" s="269" t="s">
        <v>17</v>
      </c>
      <c r="I160" s="274" t="s">
        <v>14</v>
      </c>
      <c r="J160" s="300" t="s">
        <v>94</v>
      </c>
      <c r="K160" s="275"/>
      <c r="L160" s="275"/>
      <c r="M160" s="322"/>
      <c r="N160" s="278" t="s">
        <v>95</v>
      </c>
      <c r="O160" s="278"/>
      <c r="P160" s="277" t="s">
        <v>476</v>
      </c>
      <c r="Q160" s="277" t="s">
        <v>476</v>
      </c>
      <c r="R160" s="277" t="s">
        <v>476</v>
      </c>
      <c r="S160" s="277" t="s">
        <v>476</v>
      </c>
      <c r="T160" s="279" t="s">
        <v>20</v>
      </c>
      <c r="U160" s="279"/>
      <c r="V160" s="277" t="s">
        <v>476</v>
      </c>
      <c r="W160" s="277" t="s">
        <v>476</v>
      </c>
    </row>
    <row r="161" spans="1:23" x14ac:dyDescent="0.2">
      <c r="A161" s="280"/>
      <c r="B161" s="268"/>
      <c r="C161" s="292"/>
      <c r="D161" s="293"/>
      <c r="E161" s="294"/>
      <c r="F161" s="272"/>
      <c r="G161" s="295"/>
      <c r="H161" s="292"/>
      <c r="I161" s="296"/>
      <c r="J161" s="305"/>
      <c r="K161" s="275"/>
      <c r="L161" s="275"/>
      <c r="M161" s="322"/>
      <c r="N161" s="298"/>
      <c r="O161" s="298"/>
      <c r="P161" s="277" t="s">
        <v>476</v>
      </c>
      <c r="Q161" s="277" t="s">
        <v>476</v>
      </c>
      <c r="R161" s="277" t="s">
        <v>476</v>
      </c>
      <c r="S161" s="277" t="s">
        <v>476</v>
      </c>
      <c r="T161" s="299"/>
      <c r="U161" s="299"/>
      <c r="V161" s="277" t="s">
        <v>476</v>
      </c>
      <c r="W161" s="277" t="s">
        <v>476</v>
      </c>
    </row>
    <row r="162" spans="1:23" ht="51" x14ac:dyDescent="0.2">
      <c r="A162" s="280"/>
      <c r="B162" s="268" t="s">
        <v>106</v>
      </c>
      <c r="C162" s="269" t="s">
        <v>110</v>
      </c>
      <c r="D162" s="270" t="s">
        <v>56</v>
      </c>
      <c r="E162" s="271" t="s">
        <v>45</v>
      </c>
      <c r="F162" s="306" t="s">
        <v>48</v>
      </c>
      <c r="G162" s="273" t="s">
        <v>51</v>
      </c>
      <c r="H162" s="269" t="s">
        <v>43</v>
      </c>
      <c r="I162" s="274" t="s">
        <v>42</v>
      </c>
      <c r="J162" s="300" t="s">
        <v>61</v>
      </c>
      <c r="K162" s="275"/>
      <c r="L162" s="275"/>
      <c r="M162" s="322"/>
      <c r="N162" s="278" t="s">
        <v>115</v>
      </c>
      <c r="O162" s="278"/>
      <c r="P162" s="277" t="s">
        <v>476</v>
      </c>
      <c r="Q162" s="277" t="s">
        <v>476</v>
      </c>
      <c r="R162" s="277" t="s">
        <v>476</v>
      </c>
      <c r="S162" s="277" t="s">
        <v>476</v>
      </c>
      <c r="T162" s="279" t="s">
        <v>66</v>
      </c>
      <c r="U162" s="279"/>
      <c r="V162" s="277" t="s">
        <v>476</v>
      </c>
      <c r="W162" s="277" t="s">
        <v>476</v>
      </c>
    </row>
    <row r="163" spans="1:23" x14ac:dyDescent="0.2">
      <c r="A163" s="280"/>
      <c r="B163" s="291"/>
      <c r="C163" s="292"/>
      <c r="D163" s="293"/>
      <c r="E163" s="294"/>
      <c r="F163" s="272"/>
      <c r="G163" s="295"/>
      <c r="H163" s="292"/>
      <c r="I163" s="296"/>
      <c r="J163" s="305"/>
      <c r="K163" s="275"/>
      <c r="L163" s="275"/>
      <c r="M163" s="322"/>
      <c r="N163" s="298"/>
      <c r="O163" s="298"/>
      <c r="P163" s="277" t="s">
        <v>476</v>
      </c>
      <c r="Q163" s="277" t="s">
        <v>476</v>
      </c>
      <c r="R163" s="277" t="s">
        <v>476</v>
      </c>
      <c r="S163" s="277" t="s">
        <v>476</v>
      </c>
      <c r="T163" s="299"/>
      <c r="U163" s="299"/>
      <c r="V163" s="277" t="s">
        <v>476</v>
      </c>
      <c r="W163" s="277" t="s">
        <v>476</v>
      </c>
    </row>
    <row r="164" spans="1:23" ht="63.75" x14ac:dyDescent="0.2">
      <c r="A164" s="280"/>
      <c r="B164" s="268" t="s">
        <v>107</v>
      </c>
      <c r="C164" s="269" t="s">
        <v>110</v>
      </c>
      <c r="D164" s="270" t="s">
        <v>55</v>
      </c>
      <c r="E164" s="271" t="s">
        <v>45</v>
      </c>
      <c r="F164" s="306" t="s">
        <v>49</v>
      </c>
      <c r="G164" s="273" t="s">
        <v>51</v>
      </c>
      <c r="H164" s="269" t="s">
        <v>43</v>
      </c>
      <c r="I164" s="274" t="s">
        <v>41</v>
      </c>
      <c r="J164" s="300" t="s">
        <v>60</v>
      </c>
      <c r="K164" s="275"/>
      <c r="L164" s="275"/>
      <c r="M164" s="322"/>
      <c r="N164" s="278" t="s">
        <v>116</v>
      </c>
      <c r="O164" s="278"/>
      <c r="P164" s="277" t="s">
        <v>476</v>
      </c>
      <c r="Q164" s="277" t="s">
        <v>476</v>
      </c>
      <c r="R164" s="277" t="s">
        <v>476</v>
      </c>
      <c r="S164" s="277" t="s">
        <v>476</v>
      </c>
      <c r="T164" s="279" t="s">
        <v>111</v>
      </c>
      <c r="U164" s="279"/>
      <c r="V164" s="277" t="s">
        <v>476</v>
      </c>
      <c r="W164" s="277" t="s">
        <v>476</v>
      </c>
    </row>
    <row r="165" spans="1:23" x14ac:dyDescent="0.2">
      <c r="A165" s="280"/>
      <c r="B165" s="291"/>
      <c r="C165" s="292"/>
      <c r="D165" s="293"/>
      <c r="E165" s="294"/>
      <c r="F165" s="272"/>
      <c r="G165" s="295"/>
      <c r="H165" s="292"/>
      <c r="I165" s="296"/>
      <c r="J165" s="305"/>
      <c r="K165" s="275"/>
      <c r="L165" s="275"/>
      <c r="M165" s="322"/>
      <c r="N165" s="298"/>
      <c r="O165" s="298"/>
      <c r="P165" s="277" t="s">
        <v>476</v>
      </c>
      <c r="Q165" s="277" t="s">
        <v>476</v>
      </c>
      <c r="R165" s="277" t="s">
        <v>476</v>
      </c>
      <c r="S165" s="277" t="s">
        <v>476</v>
      </c>
      <c r="T165" s="299"/>
      <c r="U165" s="299"/>
      <c r="V165" s="277" t="s">
        <v>476</v>
      </c>
      <c r="W165" s="277" t="s">
        <v>476</v>
      </c>
    </row>
    <row r="166" spans="1:23" ht="63.75" x14ac:dyDescent="0.2">
      <c r="A166" s="280"/>
      <c r="B166" s="268" t="s">
        <v>108</v>
      </c>
      <c r="C166" s="269" t="s">
        <v>109</v>
      </c>
      <c r="D166" s="270" t="s">
        <v>56</v>
      </c>
      <c r="E166" s="271" t="s">
        <v>46</v>
      </c>
      <c r="F166" s="306" t="s">
        <v>48</v>
      </c>
      <c r="G166" s="273" t="s">
        <v>50</v>
      </c>
      <c r="H166" s="269" t="s">
        <v>40</v>
      </c>
      <c r="I166" s="274" t="s">
        <v>42</v>
      </c>
      <c r="J166" s="300" t="s">
        <v>61</v>
      </c>
      <c r="K166" s="276" t="s">
        <v>117</v>
      </c>
      <c r="L166" s="276"/>
      <c r="M166" s="322"/>
      <c r="N166" s="277"/>
      <c r="O166" s="277"/>
      <c r="P166" s="277" t="s">
        <v>476</v>
      </c>
      <c r="Q166" s="277" t="s">
        <v>476</v>
      </c>
      <c r="R166" s="277" t="s">
        <v>476</v>
      </c>
      <c r="S166" s="277" t="s">
        <v>476</v>
      </c>
      <c r="T166" s="279" t="s">
        <v>47</v>
      </c>
      <c r="U166" s="279"/>
      <c r="V166" s="277" t="s">
        <v>476</v>
      </c>
      <c r="W166" s="277" t="s">
        <v>476</v>
      </c>
    </row>
    <row r="167" spans="1:23" x14ac:dyDescent="0.2">
      <c r="A167" s="280"/>
      <c r="B167" s="291"/>
      <c r="C167" s="292"/>
      <c r="D167" s="293"/>
      <c r="E167" s="294"/>
      <c r="F167" s="272"/>
      <c r="G167" s="295"/>
      <c r="H167" s="292"/>
      <c r="I167" s="296"/>
      <c r="J167" s="305"/>
      <c r="K167" s="297"/>
      <c r="L167" s="297"/>
      <c r="M167" s="322"/>
      <c r="N167" s="277"/>
      <c r="O167" s="277"/>
      <c r="P167" s="277" t="s">
        <v>476</v>
      </c>
      <c r="Q167" s="277" t="s">
        <v>476</v>
      </c>
      <c r="R167" s="277" t="s">
        <v>476</v>
      </c>
      <c r="S167" s="277" t="s">
        <v>476</v>
      </c>
      <c r="T167" s="299"/>
      <c r="U167" s="299"/>
      <c r="V167" s="277" t="s">
        <v>476</v>
      </c>
      <c r="W167" s="277" t="s">
        <v>476</v>
      </c>
    </row>
    <row r="168" spans="1:23" ht="114.75" x14ac:dyDescent="0.2">
      <c r="A168" s="267"/>
      <c r="B168" s="268" t="s">
        <v>96</v>
      </c>
      <c r="C168" s="269" t="s">
        <v>109</v>
      </c>
      <c r="D168" s="270" t="s">
        <v>79</v>
      </c>
      <c r="E168" s="271" t="s">
        <v>68</v>
      </c>
      <c r="F168" s="306" t="s">
        <v>72</v>
      </c>
      <c r="G168" s="273" t="s">
        <v>71</v>
      </c>
      <c r="H168" s="269" t="s">
        <v>69</v>
      </c>
      <c r="I168" s="274" t="s">
        <v>70</v>
      </c>
      <c r="J168" s="300" t="s">
        <v>82</v>
      </c>
      <c r="K168" s="276" t="s">
        <v>97</v>
      </c>
      <c r="L168" s="276"/>
      <c r="M168" s="322"/>
      <c r="N168" s="277"/>
      <c r="O168" s="277"/>
      <c r="P168" s="277" t="s">
        <v>476</v>
      </c>
      <c r="Q168" s="277" t="s">
        <v>476</v>
      </c>
      <c r="R168" s="277" t="s">
        <v>476</v>
      </c>
      <c r="S168" s="277" t="s">
        <v>476</v>
      </c>
      <c r="T168" s="279" t="s">
        <v>81</v>
      </c>
      <c r="U168" s="279"/>
      <c r="V168" s="277" t="s">
        <v>476</v>
      </c>
      <c r="W168" s="277" t="s">
        <v>476</v>
      </c>
    </row>
    <row r="169" spans="1:23" x14ac:dyDescent="0.2">
      <c r="A169" s="280"/>
      <c r="B169" s="291"/>
      <c r="C169" s="292"/>
      <c r="D169" s="293"/>
      <c r="E169" s="294"/>
      <c r="F169" s="272"/>
      <c r="G169" s="295"/>
      <c r="H169" s="292"/>
      <c r="I169" s="296"/>
      <c r="J169" s="305"/>
      <c r="K169" s="297"/>
      <c r="L169" s="297"/>
      <c r="M169" s="322"/>
      <c r="N169" s="277"/>
      <c r="O169" s="277"/>
      <c r="P169" s="277" t="s">
        <v>476</v>
      </c>
      <c r="Q169" s="277" t="s">
        <v>476</v>
      </c>
      <c r="R169" s="277" t="s">
        <v>476</v>
      </c>
      <c r="S169" s="277" t="s">
        <v>476</v>
      </c>
      <c r="T169" s="299"/>
      <c r="U169" s="299"/>
      <c r="V169" s="277" t="s">
        <v>476</v>
      </c>
      <c r="W169" s="277" t="s">
        <v>476</v>
      </c>
    </row>
    <row r="170" spans="1:23" ht="114.75" x14ac:dyDescent="0.2">
      <c r="A170" s="280"/>
      <c r="B170" s="268" t="s">
        <v>98</v>
      </c>
      <c r="C170" s="269" t="s">
        <v>109</v>
      </c>
      <c r="D170" s="270" t="s">
        <v>73</v>
      </c>
      <c r="E170" s="271" t="s">
        <v>68</v>
      </c>
      <c r="F170" s="306" t="s">
        <v>72</v>
      </c>
      <c r="G170" s="273" t="s">
        <v>71</v>
      </c>
      <c r="H170" s="269" t="s">
        <v>69</v>
      </c>
      <c r="I170" s="274" t="s">
        <v>70</v>
      </c>
      <c r="J170" s="300" t="s">
        <v>82</v>
      </c>
      <c r="K170" s="276" t="s">
        <v>97</v>
      </c>
      <c r="L170" s="276"/>
      <c r="M170" s="322"/>
      <c r="N170" s="277"/>
      <c r="O170" s="277"/>
      <c r="P170" s="277" t="s">
        <v>476</v>
      </c>
      <c r="Q170" s="277" t="s">
        <v>476</v>
      </c>
      <c r="R170" s="277" t="s">
        <v>476</v>
      </c>
      <c r="S170" s="277" t="s">
        <v>476</v>
      </c>
      <c r="T170" s="279" t="s">
        <v>81</v>
      </c>
      <c r="U170" s="279"/>
      <c r="V170" s="277" t="s">
        <v>476</v>
      </c>
      <c r="W170" s="277" t="s">
        <v>476</v>
      </c>
    </row>
    <row r="171" spans="1:23" x14ac:dyDescent="0.2">
      <c r="A171" s="280"/>
      <c r="B171" s="291"/>
      <c r="C171" s="292"/>
      <c r="D171" s="293"/>
      <c r="E171" s="294"/>
      <c r="F171" s="272"/>
      <c r="G171" s="295"/>
      <c r="H171" s="292"/>
      <c r="I171" s="296"/>
      <c r="J171" s="305"/>
      <c r="K171" s="297"/>
      <c r="L171" s="297"/>
      <c r="M171" s="322"/>
      <c r="N171" s="277"/>
      <c r="O171" s="277"/>
      <c r="P171" s="277" t="s">
        <v>476</v>
      </c>
      <c r="Q171" s="277" t="s">
        <v>476</v>
      </c>
      <c r="R171" s="277" t="s">
        <v>476</v>
      </c>
      <c r="S171" s="277" t="s">
        <v>476</v>
      </c>
      <c r="T171" s="299"/>
      <c r="U171" s="299"/>
      <c r="V171" s="277" t="s">
        <v>476</v>
      </c>
      <c r="W171" s="277" t="s">
        <v>476</v>
      </c>
    </row>
    <row r="172" spans="1:23" ht="114.75" x14ac:dyDescent="0.2">
      <c r="A172" s="280"/>
      <c r="B172" s="268" t="s">
        <v>96</v>
      </c>
      <c r="C172" s="269" t="s">
        <v>109</v>
      </c>
      <c r="D172" s="270" t="s">
        <v>73</v>
      </c>
      <c r="E172" s="271" t="s">
        <v>68</v>
      </c>
      <c r="F172" s="306" t="s">
        <v>72</v>
      </c>
      <c r="G172" s="273" t="s">
        <v>71</v>
      </c>
      <c r="H172" s="269" t="s">
        <v>69</v>
      </c>
      <c r="I172" s="274" t="s">
        <v>70</v>
      </c>
      <c r="J172" s="300" t="s">
        <v>82</v>
      </c>
      <c r="K172" s="276" t="s">
        <v>97</v>
      </c>
      <c r="L172" s="276"/>
      <c r="M172" s="322"/>
      <c r="N172" s="277"/>
      <c r="O172" s="277"/>
      <c r="P172" s="277" t="s">
        <v>476</v>
      </c>
      <c r="Q172" s="277" t="s">
        <v>476</v>
      </c>
      <c r="R172" s="277" t="s">
        <v>476</v>
      </c>
      <c r="S172" s="277" t="s">
        <v>476</v>
      </c>
      <c r="T172" s="279" t="s">
        <v>75</v>
      </c>
      <c r="U172" s="279"/>
      <c r="V172" s="277" t="s">
        <v>476</v>
      </c>
      <c r="W172" s="277" t="s">
        <v>476</v>
      </c>
    </row>
    <row r="173" spans="1:23" x14ac:dyDescent="0.2">
      <c r="A173" s="280"/>
      <c r="B173" s="268"/>
      <c r="C173" s="292"/>
      <c r="D173" s="293"/>
      <c r="E173" s="294"/>
      <c r="F173" s="272"/>
      <c r="G173" s="295"/>
      <c r="H173" s="292"/>
      <c r="I173" s="296"/>
      <c r="J173" s="305"/>
      <c r="K173" s="297"/>
      <c r="L173" s="297"/>
      <c r="M173" s="321"/>
      <c r="N173" s="278"/>
      <c r="O173" s="278"/>
      <c r="P173" s="277" t="s">
        <v>476</v>
      </c>
      <c r="Q173" s="277" t="s">
        <v>476</v>
      </c>
      <c r="R173" s="277" t="s">
        <v>476</v>
      </c>
      <c r="S173" s="277" t="s">
        <v>476</v>
      </c>
      <c r="T173" s="299"/>
      <c r="U173" s="299"/>
      <c r="V173" s="277" t="s">
        <v>476</v>
      </c>
      <c r="W173" s="277" t="s">
        <v>476</v>
      </c>
    </row>
    <row r="174" spans="1:23" ht="114.75" x14ac:dyDescent="0.2">
      <c r="A174" s="267"/>
      <c r="B174" s="268" t="s">
        <v>80</v>
      </c>
      <c r="C174" s="269" t="s">
        <v>109</v>
      </c>
      <c r="D174" s="270" t="s">
        <v>73</v>
      </c>
      <c r="E174" s="271" t="s">
        <v>68</v>
      </c>
      <c r="F174" s="306" t="s">
        <v>72</v>
      </c>
      <c r="G174" s="273" t="s">
        <v>71</v>
      </c>
      <c r="H174" s="269" t="s">
        <v>69</v>
      </c>
      <c r="I174" s="274" t="s">
        <v>70</v>
      </c>
      <c r="J174" s="300" t="s">
        <v>82</v>
      </c>
      <c r="K174" s="276" t="s">
        <v>97</v>
      </c>
      <c r="L174" s="276"/>
      <c r="M174" s="322"/>
      <c r="N174" s="289"/>
      <c r="O174" s="289"/>
      <c r="P174" s="277" t="s">
        <v>476</v>
      </c>
      <c r="Q174" s="277" t="s">
        <v>476</v>
      </c>
      <c r="R174" s="277" t="s">
        <v>476</v>
      </c>
      <c r="S174" s="277" t="s">
        <v>476</v>
      </c>
      <c r="T174" s="279" t="s">
        <v>81</v>
      </c>
      <c r="U174" s="279"/>
      <c r="V174" s="277" t="s">
        <v>476</v>
      </c>
      <c r="W174" s="277" t="s">
        <v>476</v>
      </c>
    </row>
    <row r="175" spans="1:23" x14ac:dyDescent="0.2">
      <c r="A175" s="280"/>
      <c r="B175" s="268"/>
      <c r="C175" s="292"/>
      <c r="D175" s="293"/>
      <c r="E175" s="294"/>
      <c r="F175" s="272"/>
      <c r="G175" s="295"/>
      <c r="H175" s="292"/>
      <c r="I175" s="296"/>
      <c r="J175" s="305"/>
      <c r="K175" s="297"/>
      <c r="L175" s="297"/>
      <c r="M175" s="322"/>
      <c r="N175" s="289"/>
      <c r="O175" s="289"/>
      <c r="P175" s="277" t="s">
        <v>476</v>
      </c>
      <c r="Q175" s="277" t="s">
        <v>476</v>
      </c>
      <c r="R175" s="277" t="s">
        <v>476</v>
      </c>
      <c r="S175" s="277" t="s">
        <v>476</v>
      </c>
      <c r="T175" s="299"/>
      <c r="U175" s="299"/>
      <c r="V175" s="277" t="s">
        <v>476</v>
      </c>
      <c r="W175" s="277" t="s">
        <v>476</v>
      </c>
    </row>
    <row r="176" spans="1:23" ht="114.75" x14ac:dyDescent="0.2">
      <c r="A176" s="267"/>
      <c r="B176" s="268" t="s">
        <v>74</v>
      </c>
      <c r="C176" s="269" t="s">
        <v>84</v>
      </c>
      <c r="D176" s="270" t="s">
        <v>73</v>
      </c>
      <c r="E176" s="271" t="s">
        <v>68</v>
      </c>
      <c r="F176" s="306" t="s">
        <v>90</v>
      </c>
      <c r="G176" s="273" t="s">
        <v>71</v>
      </c>
      <c r="H176" s="269" t="s">
        <v>69</v>
      </c>
      <c r="I176" s="274" t="s">
        <v>78</v>
      </c>
      <c r="J176" s="300" t="s">
        <v>76</v>
      </c>
      <c r="K176" s="276" t="s">
        <v>99</v>
      </c>
      <c r="L176" s="276"/>
      <c r="M176" s="322"/>
      <c r="N176" s="289"/>
      <c r="O176" s="289"/>
      <c r="P176" s="277" t="s">
        <v>476</v>
      </c>
      <c r="Q176" s="277" t="s">
        <v>476</v>
      </c>
      <c r="R176" s="277" t="s">
        <v>476</v>
      </c>
      <c r="S176" s="277" t="s">
        <v>476</v>
      </c>
      <c r="T176" s="279" t="s">
        <v>75</v>
      </c>
      <c r="U176" s="279"/>
      <c r="V176" s="277" t="s">
        <v>476</v>
      </c>
      <c r="W176" s="277" t="s">
        <v>476</v>
      </c>
    </row>
    <row r="177" spans="1:23" x14ac:dyDescent="0.2">
      <c r="A177" s="280"/>
      <c r="B177" s="281"/>
      <c r="C177" s="282"/>
      <c r="D177" s="283"/>
      <c r="E177" s="284"/>
      <c r="F177" s="307"/>
      <c r="G177" s="286"/>
      <c r="H177" s="282"/>
      <c r="I177" s="287"/>
      <c r="J177" s="303"/>
      <c r="K177" s="288"/>
      <c r="L177" s="288"/>
      <c r="M177" s="322"/>
      <c r="N177" s="289"/>
      <c r="O177" s="289"/>
      <c r="P177" s="277" t="s">
        <v>476</v>
      </c>
      <c r="Q177" s="277" t="s">
        <v>476</v>
      </c>
      <c r="R177" s="277" t="s">
        <v>476</v>
      </c>
      <c r="S177" s="277" t="s">
        <v>476</v>
      </c>
      <c r="T177" s="323"/>
      <c r="U177" s="323"/>
      <c r="V177" s="277" t="s">
        <v>476</v>
      </c>
      <c r="W177" s="277" t="s">
        <v>476</v>
      </c>
    </row>
    <row r="178" spans="1:23" ht="114.75" x14ac:dyDescent="0.2">
      <c r="A178" s="267"/>
      <c r="B178" s="268" t="s">
        <v>74</v>
      </c>
      <c r="C178" s="269" t="s">
        <v>84</v>
      </c>
      <c r="D178" s="270" t="s">
        <v>73</v>
      </c>
      <c r="E178" s="271" t="s">
        <v>68</v>
      </c>
      <c r="F178" s="306" t="s">
        <v>72</v>
      </c>
      <c r="G178" s="273" t="s">
        <v>71</v>
      </c>
      <c r="H178" s="269" t="s">
        <v>69</v>
      </c>
      <c r="I178" s="274" t="s">
        <v>70</v>
      </c>
      <c r="J178" s="300" t="s">
        <v>76</v>
      </c>
      <c r="K178" s="276" t="s">
        <v>99</v>
      </c>
      <c r="L178" s="276"/>
      <c r="M178" s="320" t="s">
        <v>100</v>
      </c>
      <c r="N178" s="277"/>
      <c r="O178" s="277"/>
      <c r="P178" s="277" t="s">
        <v>476</v>
      </c>
      <c r="Q178" s="277" t="s">
        <v>476</v>
      </c>
      <c r="R178" s="277" t="s">
        <v>476</v>
      </c>
      <c r="S178" s="277" t="s">
        <v>476</v>
      </c>
      <c r="T178" s="277"/>
      <c r="U178" s="277"/>
      <c r="V178" s="277" t="s">
        <v>476</v>
      </c>
      <c r="W178" s="277" t="s">
        <v>476</v>
      </c>
    </row>
    <row r="179" spans="1:23" x14ac:dyDescent="0.2">
      <c r="A179" s="324"/>
      <c r="B179" s="291"/>
      <c r="C179" s="292"/>
      <c r="D179" s="293"/>
      <c r="E179" s="294"/>
      <c r="F179" s="272"/>
      <c r="G179" s="295"/>
      <c r="H179" s="292"/>
      <c r="I179" s="296"/>
      <c r="J179" s="305"/>
      <c r="K179" s="297"/>
      <c r="L179" s="297"/>
      <c r="M179" s="325"/>
      <c r="N179" s="298"/>
      <c r="O179" s="298"/>
      <c r="P179" s="277" t="s">
        <v>476</v>
      </c>
      <c r="Q179" s="277" t="s">
        <v>476</v>
      </c>
      <c r="R179" s="277" t="s">
        <v>476</v>
      </c>
      <c r="S179" s="277" t="s">
        <v>476</v>
      </c>
      <c r="T179" s="298"/>
      <c r="U179" s="298"/>
      <c r="V179" s="277" t="s">
        <v>476</v>
      </c>
      <c r="W179" s="277" t="s">
        <v>476</v>
      </c>
    </row>
    <row r="180" spans="1:23" ht="114.75" x14ac:dyDescent="0.2">
      <c r="A180" s="267"/>
      <c r="B180" s="268" t="s">
        <v>74</v>
      </c>
      <c r="C180" s="269" t="s">
        <v>37</v>
      </c>
      <c r="D180" s="270" t="s">
        <v>79</v>
      </c>
      <c r="E180" s="271" t="s">
        <v>68</v>
      </c>
      <c r="F180" s="306" t="s">
        <v>72</v>
      </c>
      <c r="G180" s="273" t="s">
        <v>71</v>
      </c>
      <c r="H180" s="269" t="s">
        <v>69</v>
      </c>
      <c r="I180" s="274" t="s">
        <v>78</v>
      </c>
      <c r="J180" s="300" t="s">
        <v>76</v>
      </c>
      <c r="K180" s="276" t="s">
        <v>97</v>
      </c>
      <c r="L180" s="276"/>
      <c r="M180" s="320" t="s">
        <v>100</v>
      </c>
      <c r="N180" s="277"/>
      <c r="O180" s="277"/>
      <c r="P180" s="277" t="s">
        <v>476</v>
      </c>
      <c r="Q180" s="277" t="s">
        <v>476</v>
      </c>
      <c r="R180" s="277" t="s">
        <v>476</v>
      </c>
      <c r="S180" s="277" t="s">
        <v>476</v>
      </c>
      <c r="T180" s="277"/>
      <c r="U180" s="277"/>
      <c r="V180" s="277" t="s">
        <v>476</v>
      </c>
      <c r="W180" s="277" t="s">
        <v>476</v>
      </c>
    </row>
    <row r="181" spans="1:23" x14ac:dyDescent="0.2">
      <c r="A181" s="267"/>
      <c r="B181" s="326"/>
      <c r="C181" s="309"/>
      <c r="D181" s="327"/>
      <c r="E181" s="328"/>
      <c r="F181" s="272"/>
      <c r="G181" s="329"/>
      <c r="H181" s="309"/>
      <c r="I181" s="330"/>
      <c r="J181" s="331"/>
      <c r="K181" s="332"/>
      <c r="L181" s="332"/>
      <c r="M181" s="322"/>
      <c r="N181" s="277"/>
      <c r="O181" s="277"/>
      <c r="P181" s="277" t="s">
        <v>476</v>
      </c>
      <c r="Q181" s="277" t="s">
        <v>476</v>
      </c>
      <c r="R181" s="277" t="s">
        <v>476</v>
      </c>
      <c r="S181" s="277" t="s">
        <v>476</v>
      </c>
      <c r="T181" s="277"/>
      <c r="U181" s="277"/>
      <c r="V181" s="277" t="s">
        <v>476</v>
      </c>
      <c r="W181" s="277" t="s">
        <v>476</v>
      </c>
    </row>
    <row r="182" spans="1:23" ht="114.75" x14ac:dyDescent="0.2">
      <c r="A182" s="333"/>
      <c r="B182" s="268" t="s">
        <v>80</v>
      </c>
      <c r="C182" s="269" t="s">
        <v>37</v>
      </c>
      <c r="D182" s="270" t="s">
        <v>79</v>
      </c>
      <c r="E182" s="271" t="s">
        <v>68</v>
      </c>
      <c r="F182" s="306" t="s">
        <v>72</v>
      </c>
      <c r="G182" s="273" t="s">
        <v>71</v>
      </c>
      <c r="H182" s="269" t="s">
        <v>69</v>
      </c>
      <c r="I182" s="274" t="s">
        <v>70</v>
      </c>
      <c r="J182" s="300" t="s">
        <v>82</v>
      </c>
      <c r="K182" s="276" t="s">
        <v>102</v>
      </c>
      <c r="L182" s="276"/>
      <c r="M182" s="320" t="s">
        <v>100</v>
      </c>
      <c r="N182" s="334"/>
      <c r="O182" s="334"/>
      <c r="P182" s="277" t="s">
        <v>476</v>
      </c>
      <c r="Q182" s="277" t="s">
        <v>476</v>
      </c>
      <c r="R182" s="277" t="s">
        <v>476</v>
      </c>
      <c r="S182" s="277" t="s">
        <v>476</v>
      </c>
      <c r="T182" s="334"/>
      <c r="U182" s="334"/>
      <c r="V182" s="277" t="s">
        <v>476</v>
      </c>
      <c r="W182" s="277" t="s">
        <v>476</v>
      </c>
    </row>
    <row r="183" spans="1:23" x14ac:dyDescent="0.2">
      <c r="A183" s="333"/>
      <c r="B183" s="326"/>
      <c r="C183" s="309"/>
      <c r="D183" s="327"/>
      <c r="E183" s="328"/>
      <c r="F183" s="272"/>
      <c r="G183" s="329"/>
      <c r="H183" s="309"/>
      <c r="I183" s="330"/>
      <c r="J183" s="331"/>
      <c r="K183" s="332"/>
      <c r="L183" s="332"/>
      <c r="M183" s="322"/>
      <c r="N183" s="334"/>
      <c r="O183" s="334"/>
      <c r="P183" s="277" t="s">
        <v>476</v>
      </c>
      <c r="Q183" s="277" t="s">
        <v>476</v>
      </c>
      <c r="R183" s="277" t="s">
        <v>476</v>
      </c>
      <c r="S183" s="277" t="s">
        <v>476</v>
      </c>
      <c r="T183" s="334"/>
      <c r="U183" s="334"/>
      <c r="V183" s="277" t="s">
        <v>476</v>
      </c>
      <c r="W183" s="277" t="s">
        <v>476</v>
      </c>
    </row>
    <row r="184" spans="1:23" ht="114.75" x14ac:dyDescent="0.2">
      <c r="A184" s="335"/>
      <c r="B184" s="268" t="s">
        <v>74</v>
      </c>
      <c r="C184" s="269" t="s">
        <v>84</v>
      </c>
      <c r="D184" s="270" t="s">
        <v>73</v>
      </c>
      <c r="E184" s="271" t="s">
        <v>68</v>
      </c>
      <c r="F184" s="306" t="s">
        <v>72</v>
      </c>
      <c r="G184" s="273" t="s">
        <v>71</v>
      </c>
      <c r="H184" s="269" t="s">
        <v>69</v>
      </c>
      <c r="I184" s="274" t="s">
        <v>70</v>
      </c>
      <c r="J184" s="300" t="s">
        <v>101</v>
      </c>
      <c r="K184" s="276" t="s">
        <v>97</v>
      </c>
      <c r="L184" s="276"/>
      <c r="M184" s="320" t="s">
        <v>100</v>
      </c>
      <c r="N184" s="334"/>
      <c r="O184" s="334"/>
      <c r="P184" s="277" t="s">
        <v>476</v>
      </c>
      <c r="Q184" s="277" t="s">
        <v>476</v>
      </c>
      <c r="R184" s="277" t="s">
        <v>476</v>
      </c>
      <c r="S184" s="277" t="s">
        <v>476</v>
      </c>
      <c r="T184" s="334"/>
      <c r="U184" s="334"/>
      <c r="V184" s="277" t="s">
        <v>476</v>
      </c>
      <c r="W184" s="277" t="s">
        <v>476</v>
      </c>
    </row>
    <row r="185" spans="1:23" x14ac:dyDescent="0.2">
      <c r="A185" s="336"/>
      <c r="B185" s="326"/>
      <c r="C185" s="309"/>
      <c r="D185" s="327"/>
      <c r="E185" s="328"/>
      <c r="F185" s="272"/>
      <c r="G185" s="329"/>
      <c r="H185" s="309"/>
      <c r="I185" s="330"/>
      <c r="J185" s="331"/>
      <c r="K185" s="332"/>
      <c r="L185" s="332"/>
      <c r="M185" s="322"/>
      <c r="N185" s="334"/>
      <c r="O185" s="334"/>
      <c r="P185" s="277" t="s">
        <v>476</v>
      </c>
      <c r="Q185" s="277" t="s">
        <v>476</v>
      </c>
      <c r="R185" s="277" t="s">
        <v>476</v>
      </c>
      <c r="S185" s="277" t="s">
        <v>476</v>
      </c>
      <c r="T185" s="334"/>
      <c r="U185" s="334"/>
      <c r="V185" s="277" t="s">
        <v>476</v>
      </c>
      <c r="W185" s="277" t="s">
        <v>476</v>
      </c>
    </row>
    <row r="186" spans="1:23" ht="51" x14ac:dyDescent="0.2">
      <c r="A186" s="335"/>
      <c r="B186" s="268" t="s">
        <v>54</v>
      </c>
      <c r="C186" s="269" t="s">
        <v>124</v>
      </c>
      <c r="D186" s="270" t="s">
        <v>55</v>
      </c>
      <c r="E186" s="271" t="s">
        <v>46</v>
      </c>
      <c r="F186" s="306" t="s">
        <v>49</v>
      </c>
      <c r="G186" s="273" t="s">
        <v>51</v>
      </c>
      <c r="H186" s="269" t="s">
        <v>43</v>
      </c>
      <c r="I186" s="274" t="s">
        <v>118</v>
      </c>
      <c r="J186" s="300" t="s">
        <v>61</v>
      </c>
      <c r="K186" s="276" t="s">
        <v>128</v>
      </c>
      <c r="L186" s="276"/>
      <c r="M186" s="320" t="s">
        <v>114</v>
      </c>
      <c r="N186" s="334"/>
      <c r="O186" s="334"/>
      <c r="P186" s="277" t="s">
        <v>476</v>
      </c>
      <c r="Q186" s="277" t="s">
        <v>476</v>
      </c>
      <c r="R186" s="277" t="s">
        <v>476</v>
      </c>
      <c r="S186" s="277" t="s">
        <v>476</v>
      </c>
      <c r="T186" s="334"/>
      <c r="U186" s="334"/>
      <c r="V186" s="277" t="s">
        <v>476</v>
      </c>
      <c r="W186" s="277" t="s">
        <v>476</v>
      </c>
    </row>
    <row r="187" spans="1:23" x14ac:dyDescent="0.2">
      <c r="A187" s="335"/>
      <c r="B187" s="291"/>
      <c r="C187" s="292"/>
      <c r="D187" s="293"/>
      <c r="E187" s="294"/>
      <c r="F187" s="272"/>
      <c r="G187" s="295"/>
      <c r="H187" s="292"/>
      <c r="I187" s="296"/>
      <c r="J187" s="305"/>
      <c r="K187" s="297"/>
      <c r="L187" s="297"/>
      <c r="M187" s="322"/>
      <c r="N187" s="334"/>
      <c r="O187" s="334"/>
      <c r="P187" s="277" t="s">
        <v>476</v>
      </c>
      <c r="Q187" s="277" t="s">
        <v>476</v>
      </c>
      <c r="R187" s="277" t="s">
        <v>476</v>
      </c>
      <c r="S187" s="277" t="s">
        <v>476</v>
      </c>
      <c r="T187" s="334"/>
      <c r="U187" s="334"/>
      <c r="V187" s="277" t="s">
        <v>476</v>
      </c>
      <c r="W187" s="277" t="s">
        <v>476</v>
      </c>
    </row>
    <row r="188" spans="1:23" ht="51" x14ac:dyDescent="0.2">
      <c r="A188" s="335"/>
      <c r="B188" s="268" t="s">
        <v>52</v>
      </c>
      <c r="C188" s="269" t="s">
        <v>109</v>
      </c>
      <c r="D188" s="270" t="s">
        <v>55</v>
      </c>
      <c r="E188" s="271" t="s">
        <v>46</v>
      </c>
      <c r="F188" s="306" t="s">
        <v>49</v>
      </c>
      <c r="G188" s="273" t="s">
        <v>51</v>
      </c>
      <c r="H188" s="269" t="s">
        <v>40</v>
      </c>
      <c r="I188" s="274" t="s">
        <v>41</v>
      </c>
      <c r="J188" s="300" t="s">
        <v>133</v>
      </c>
      <c r="K188" s="276" t="s">
        <v>117</v>
      </c>
      <c r="L188" s="276"/>
      <c r="M188" s="320" t="s">
        <v>136</v>
      </c>
      <c r="N188" s="334"/>
      <c r="O188" s="334"/>
      <c r="P188" s="277" t="s">
        <v>476</v>
      </c>
      <c r="Q188" s="277" t="s">
        <v>476</v>
      </c>
      <c r="R188" s="277" t="s">
        <v>476</v>
      </c>
      <c r="S188" s="277" t="s">
        <v>476</v>
      </c>
      <c r="T188" s="334"/>
      <c r="U188" s="334"/>
      <c r="V188" s="277" t="s">
        <v>476</v>
      </c>
      <c r="W188" s="277" t="s">
        <v>476</v>
      </c>
    </row>
    <row r="189" spans="1:23" x14ac:dyDescent="0.2">
      <c r="A189" s="335"/>
      <c r="B189" s="291"/>
      <c r="C189" s="292"/>
      <c r="D189" s="293"/>
      <c r="E189" s="294"/>
      <c r="F189" s="272"/>
      <c r="G189" s="295"/>
      <c r="H189" s="292"/>
      <c r="I189" s="296"/>
      <c r="J189" s="305"/>
      <c r="K189" s="297"/>
      <c r="L189" s="297"/>
      <c r="M189" s="325"/>
      <c r="N189" s="334"/>
      <c r="O189" s="334"/>
      <c r="P189" s="277" t="s">
        <v>476</v>
      </c>
      <c r="Q189" s="277" t="s">
        <v>476</v>
      </c>
      <c r="R189" s="277" t="s">
        <v>476</v>
      </c>
      <c r="S189" s="277" t="s">
        <v>476</v>
      </c>
      <c r="T189" s="334"/>
      <c r="U189" s="334"/>
      <c r="V189" s="277" t="s">
        <v>476</v>
      </c>
      <c r="W189" s="277" t="s">
        <v>476</v>
      </c>
    </row>
    <row r="190" spans="1:23" ht="51" x14ac:dyDescent="0.2">
      <c r="A190" s="335"/>
      <c r="B190" s="268" t="s">
        <v>52</v>
      </c>
      <c r="C190" s="269" t="s">
        <v>92</v>
      </c>
      <c r="D190" s="270" t="s">
        <v>56</v>
      </c>
      <c r="E190" s="271" t="s">
        <v>45</v>
      </c>
      <c r="F190" s="306" t="s">
        <v>49</v>
      </c>
      <c r="G190" s="273" t="s">
        <v>50</v>
      </c>
      <c r="H190" s="269" t="s">
        <v>43</v>
      </c>
      <c r="I190" s="274" t="s">
        <v>42</v>
      </c>
      <c r="J190" s="300" t="s">
        <v>61</v>
      </c>
      <c r="K190" s="276" t="s">
        <v>117</v>
      </c>
      <c r="L190" s="276"/>
      <c r="M190" s="320" t="s">
        <v>114</v>
      </c>
      <c r="N190" s="334"/>
      <c r="O190" s="334"/>
      <c r="P190" s="277" t="s">
        <v>476</v>
      </c>
      <c r="Q190" s="277" t="s">
        <v>476</v>
      </c>
      <c r="R190" s="277" t="s">
        <v>476</v>
      </c>
      <c r="S190" s="277" t="s">
        <v>476</v>
      </c>
      <c r="T190" s="334"/>
      <c r="U190" s="334"/>
      <c r="V190" s="277" t="s">
        <v>476</v>
      </c>
      <c r="W190" s="277" t="s">
        <v>476</v>
      </c>
    </row>
    <row r="191" spans="1:23" x14ac:dyDescent="0.2">
      <c r="A191" s="335"/>
      <c r="B191" s="291"/>
      <c r="C191" s="292"/>
      <c r="D191" s="293"/>
      <c r="E191" s="294"/>
      <c r="F191" s="272"/>
      <c r="G191" s="295"/>
      <c r="H191" s="292"/>
      <c r="I191" s="296"/>
      <c r="J191" s="305"/>
      <c r="K191" s="297"/>
      <c r="L191" s="297"/>
      <c r="M191" s="322"/>
      <c r="N191" s="334"/>
      <c r="O191" s="334"/>
      <c r="P191" s="277" t="s">
        <v>476</v>
      </c>
      <c r="Q191" s="277" t="s">
        <v>476</v>
      </c>
      <c r="R191" s="277" t="s">
        <v>476</v>
      </c>
      <c r="S191" s="277" t="s">
        <v>476</v>
      </c>
      <c r="T191" s="334"/>
      <c r="U191" s="334"/>
      <c r="V191" s="277" t="s">
        <v>476</v>
      </c>
      <c r="W191" s="277" t="s">
        <v>476</v>
      </c>
    </row>
    <row r="192" spans="1:23" ht="51" x14ac:dyDescent="0.2">
      <c r="A192" s="335"/>
      <c r="B192" s="268" t="s">
        <v>52</v>
      </c>
      <c r="C192" s="269" t="s">
        <v>37</v>
      </c>
      <c r="D192" s="270" t="s">
        <v>55</v>
      </c>
      <c r="E192" s="271" t="s">
        <v>45</v>
      </c>
      <c r="F192" s="306" t="s">
        <v>49</v>
      </c>
      <c r="G192" s="273" t="s">
        <v>50</v>
      </c>
      <c r="H192" s="269" t="s">
        <v>43</v>
      </c>
      <c r="I192" s="274" t="s">
        <v>41</v>
      </c>
      <c r="J192" s="300" t="s">
        <v>60</v>
      </c>
      <c r="K192" s="276" t="s">
        <v>130</v>
      </c>
      <c r="L192" s="276"/>
      <c r="M192" s="320" t="s">
        <v>137</v>
      </c>
      <c r="N192" s="334"/>
      <c r="O192" s="334"/>
      <c r="P192" s="277" t="s">
        <v>476</v>
      </c>
      <c r="Q192" s="277" t="s">
        <v>476</v>
      </c>
      <c r="R192" s="277" t="s">
        <v>476</v>
      </c>
      <c r="S192" s="277" t="s">
        <v>476</v>
      </c>
      <c r="T192" s="334"/>
      <c r="U192" s="334"/>
      <c r="V192" s="277" t="s">
        <v>476</v>
      </c>
      <c r="W192" s="277" t="s">
        <v>476</v>
      </c>
    </row>
    <row r="193" spans="1:23" x14ac:dyDescent="0.2">
      <c r="A193" s="335"/>
      <c r="B193" s="291"/>
      <c r="C193" s="292"/>
      <c r="D193" s="293"/>
      <c r="E193" s="294"/>
      <c r="F193" s="272"/>
      <c r="G193" s="295"/>
      <c r="H193" s="292"/>
      <c r="I193" s="296"/>
      <c r="J193" s="305"/>
      <c r="K193" s="297"/>
      <c r="L193" s="297"/>
      <c r="M193" s="325"/>
      <c r="N193" s="334"/>
      <c r="O193" s="334"/>
      <c r="P193" s="277" t="s">
        <v>476</v>
      </c>
      <c r="Q193" s="277" t="s">
        <v>476</v>
      </c>
      <c r="R193" s="277" t="s">
        <v>476</v>
      </c>
      <c r="S193" s="277" t="s">
        <v>476</v>
      </c>
      <c r="T193" s="334"/>
      <c r="U193" s="334"/>
      <c r="V193" s="277" t="s">
        <v>476</v>
      </c>
      <c r="W193" s="277" t="s">
        <v>476</v>
      </c>
    </row>
    <row r="194" spans="1:23" ht="51" x14ac:dyDescent="0.2">
      <c r="A194" s="335"/>
      <c r="B194" s="268" t="s">
        <v>54</v>
      </c>
      <c r="C194" s="269" t="s">
        <v>37</v>
      </c>
      <c r="D194" s="270" t="s">
        <v>56</v>
      </c>
      <c r="E194" s="271" t="s">
        <v>46</v>
      </c>
      <c r="F194" s="306" t="s">
        <v>48</v>
      </c>
      <c r="G194" s="273" t="s">
        <v>50</v>
      </c>
      <c r="H194" s="269" t="s">
        <v>43</v>
      </c>
      <c r="I194" s="274" t="s">
        <v>42</v>
      </c>
      <c r="J194" s="300" t="s">
        <v>60</v>
      </c>
      <c r="K194" s="276" t="s">
        <v>130</v>
      </c>
      <c r="L194" s="276"/>
      <c r="M194" s="320" t="s">
        <v>137</v>
      </c>
      <c r="N194" s="334"/>
      <c r="O194" s="334"/>
      <c r="P194" s="277" t="s">
        <v>476</v>
      </c>
      <c r="Q194" s="277" t="s">
        <v>476</v>
      </c>
      <c r="R194" s="277" t="s">
        <v>476</v>
      </c>
      <c r="S194" s="277" t="s">
        <v>476</v>
      </c>
      <c r="T194" s="334"/>
      <c r="U194" s="334"/>
      <c r="V194" s="277" t="s">
        <v>476</v>
      </c>
      <c r="W194" s="277" t="s">
        <v>476</v>
      </c>
    </row>
    <row r="195" spans="1:23" x14ac:dyDescent="0.2">
      <c r="A195" s="335"/>
      <c r="B195" s="291"/>
      <c r="C195" s="292"/>
      <c r="D195" s="293"/>
      <c r="E195" s="294"/>
      <c r="F195" s="272"/>
      <c r="G195" s="295"/>
      <c r="H195" s="292"/>
      <c r="I195" s="296"/>
      <c r="J195" s="305"/>
      <c r="K195" s="297"/>
      <c r="L195" s="297"/>
      <c r="M195" s="325"/>
      <c r="N195" s="334"/>
      <c r="O195" s="334"/>
      <c r="P195" s="277" t="s">
        <v>476</v>
      </c>
      <c r="Q195" s="277" t="s">
        <v>476</v>
      </c>
      <c r="R195" s="277" t="s">
        <v>476</v>
      </c>
      <c r="S195" s="277" t="s">
        <v>476</v>
      </c>
      <c r="T195" s="334"/>
      <c r="U195" s="334"/>
      <c r="V195" s="277" t="s">
        <v>476</v>
      </c>
      <c r="W195" s="277" t="s">
        <v>476</v>
      </c>
    </row>
    <row r="196" spans="1:23" ht="51" x14ac:dyDescent="0.2">
      <c r="A196" s="335"/>
      <c r="B196" s="268" t="s">
        <v>52</v>
      </c>
      <c r="C196" s="269" t="s">
        <v>37</v>
      </c>
      <c r="D196" s="270" t="s">
        <v>55</v>
      </c>
      <c r="E196" s="271" t="s">
        <v>45</v>
      </c>
      <c r="F196" s="306" t="s">
        <v>49</v>
      </c>
      <c r="G196" s="273" t="s">
        <v>51</v>
      </c>
      <c r="H196" s="269" t="s">
        <v>40</v>
      </c>
      <c r="I196" s="274" t="s">
        <v>41</v>
      </c>
      <c r="J196" s="300" t="s">
        <v>134</v>
      </c>
      <c r="K196" s="276" t="s">
        <v>131</v>
      </c>
      <c r="L196" s="276"/>
      <c r="M196" s="320" t="s">
        <v>114</v>
      </c>
      <c r="N196" s="334"/>
      <c r="O196" s="334"/>
      <c r="P196" s="277" t="s">
        <v>476</v>
      </c>
      <c r="Q196" s="277" t="s">
        <v>476</v>
      </c>
      <c r="R196" s="277" t="s">
        <v>476</v>
      </c>
      <c r="S196" s="277" t="s">
        <v>476</v>
      </c>
      <c r="T196" s="334"/>
      <c r="U196" s="334"/>
      <c r="V196" s="277" t="s">
        <v>476</v>
      </c>
      <c r="W196" s="277" t="s">
        <v>476</v>
      </c>
    </row>
    <row r="197" spans="1:23" x14ac:dyDescent="0.2">
      <c r="A197" s="335"/>
      <c r="B197" s="291"/>
      <c r="C197" s="292"/>
      <c r="D197" s="293"/>
      <c r="E197" s="294"/>
      <c r="F197" s="272"/>
      <c r="G197" s="329"/>
      <c r="H197" s="292"/>
      <c r="I197" s="296"/>
      <c r="J197" s="305"/>
      <c r="K197" s="297"/>
      <c r="L197" s="297"/>
      <c r="M197" s="325"/>
      <c r="N197" s="308"/>
      <c r="O197" s="308"/>
      <c r="P197" s="277" t="s">
        <v>476</v>
      </c>
      <c r="Q197" s="277" t="s">
        <v>476</v>
      </c>
      <c r="R197" s="277" t="s">
        <v>476</v>
      </c>
      <c r="S197" s="277" t="s">
        <v>476</v>
      </c>
      <c r="T197" s="334"/>
      <c r="U197" s="334"/>
      <c r="V197" s="277" t="s">
        <v>476</v>
      </c>
      <c r="W197" s="277" t="s">
        <v>476</v>
      </c>
    </row>
    <row r="198" spans="1:23" ht="114.75" x14ac:dyDescent="0.2">
      <c r="A198" s="335"/>
      <c r="B198" s="268" t="s">
        <v>80</v>
      </c>
      <c r="C198" s="269" t="s">
        <v>37</v>
      </c>
      <c r="D198" s="270" t="s">
        <v>119</v>
      </c>
      <c r="E198" s="271" t="s">
        <v>16</v>
      </c>
      <c r="F198" s="306" t="s">
        <v>24</v>
      </c>
      <c r="G198" s="273" t="s">
        <v>22</v>
      </c>
      <c r="H198" s="269" t="s">
        <v>18</v>
      </c>
      <c r="I198" s="274" t="s">
        <v>15</v>
      </c>
      <c r="J198" s="300" t="s">
        <v>82</v>
      </c>
      <c r="K198" s="276" t="s">
        <v>122</v>
      </c>
      <c r="L198" s="276"/>
      <c r="M198" s="320" t="s">
        <v>121</v>
      </c>
      <c r="N198" s="334"/>
      <c r="O198" s="334"/>
      <c r="P198" s="277" t="s">
        <v>476</v>
      </c>
      <c r="Q198" s="277" t="s">
        <v>476</v>
      </c>
      <c r="R198" s="277" t="s">
        <v>476</v>
      </c>
      <c r="S198" s="277" t="s">
        <v>476</v>
      </c>
      <c r="T198" s="334"/>
      <c r="U198" s="334"/>
      <c r="V198" s="277" t="s">
        <v>476</v>
      </c>
      <c r="W198" s="277" t="s">
        <v>476</v>
      </c>
    </row>
    <row r="199" spans="1:23" x14ac:dyDescent="0.2">
      <c r="A199" s="333"/>
      <c r="B199" s="326"/>
      <c r="C199" s="309"/>
      <c r="D199" s="327"/>
      <c r="E199" s="328"/>
      <c r="F199" s="272"/>
      <c r="G199" s="329"/>
      <c r="H199" s="309"/>
      <c r="I199" s="330"/>
      <c r="J199" s="331"/>
      <c r="K199" s="332"/>
      <c r="L199" s="332"/>
      <c r="M199" s="322"/>
      <c r="N199" s="334"/>
      <c r="O199" s="334"/>
      <c r="P199" s="277" t="s">
        <v>476</v>
      </c>
      <c r="Q199" s="277" t="s">
        <v>476</v>
      </c>
      <c r="R199" s="277" t="s">
        <v>476</v>
      </c>
      <c r="S199" s="277" t="s">
        <v>476</v>
      </c>
      <c r="T199" s="334"/>
      <c r="U199" s="334"/>
      <c r="V199" s="277" t="s">
        <v>476</v>
      </c>
      <c r="W199" s="277" t="s">
        <v>476</v>
      </c>
    </row>
    <row r="200" spans="1:23" ht="114.75" x14ac:dyDescent="0.2">
      <c r="A200" s="335"/>
      <c r="B200" s="268" t="s">
        <v>74</v>
      </c>
      <c r="C200" s="269" t="s">
        <v>37</v>
      </c>
      <c r="D200" s="270" t="s">
        <v>119</v>
      </c>
      <c r="E200" s="271" t="s">
        <v>68</v>
      </c>
      <c r="F200" s="306" t="s">
        <v>72</v>
      </c>
      <c r="G200" s="273" t="s">
        <v>71</v>
      </c>
      <c r="H200" s="269" t="s">
        <v>69</v>
      </c>
      <c r="I200" s="274" t="s">
        <v>78</v>
      </c>
      <c r="J200" s="300" t="s">
        <v>76</v>
      </c>
      <c r="K200" s="276" t="s">
        <v>97</v>
      </c>
      <c r="L200" s="276"/>
      <c r="M200" s="320" t="s">
        <v>120</v>
      </c>
      <c r="N200" s="334"/>
      <c r="O200" s="334"/>
      <c r="P200" s="277" t="s">
        <v>476</v>
      </c>
      <c r="Q200" s="277" t="s">
        <v>476</v>
      </c>
      <c r="R200" s="277" t="s">
        <v>476</v>
      </c>
      <c r="S200" s="277" t="s">
        <v>476</v>
      </c>
      <c r="T200" s="334"/>
      <c r="U200" s="334"/>
      <c r="V200" s="277" t="s">
        <v>476</v>
      </c>
      <c r="W200" s="277" t="s">
        <v>476</v>
      </c>
    </row>
    <row r="201" spans="1:23" x14ac:dyDescent="0.2">
      <c r="A201" s="335"/>
      <c r="B201" s="268"/>
      <c r="C201" s="292"/>
      <c r="D201" s="293"/>
      <c r="E201" s="294"/>
      <c r="F201" s="272"/>
      <c r="G201" s="295"/>
      <c r="H201" s="292"/>
      <c r="I201" s="296"/>
      <c r="J201" s="305"/>
      <c r="K201" s="297"/>
      <c r="L201" s="297"/>
      <c r="M201" s="322"/>
      <c r="N201" s="334"/>
      <c r="O201" s="334"/>
      <c r="P201" s="277" t="s">
        <v>476</v>
      </c>
      <c r="Q201" s="277" t="s">
        <v>476</v>
      </c>
      <c r="R201" s="277" t="s">
        <v>476</v>
      </c>
      <c r="S201" s="277" t="s">
        <v>476</v>
      </c>
      <c r="T201" s="334"/>
      <c r="U201" s="334"/>
      <c r="V201" s="277" t="s">
        <v>476</v>
      </c>
      <c r="W201" s="277" t="s">
        <v>476</v>
      </c>
    </row>
    <row r="202" spans="1:23" ht="63.75" x14ac:dyDescent="0.2">
      <c r="A202" s="324"/>
      <c r="B202" s="268" t="s">
        <v>123</v>
      </c>
      <c r="C202" s="269" t="s">
        <v>84</v>
      </c>
      <c r="D202" s="270" t="s">
        <v>125</v>
      </c>
      <c r="E202" s="271" t="s">
        <v>126</v>
      </c>
      <c r="F202" s="306" t="s">
        <v>127</v>
      </c>
      <c r="G202" s="273" t="s">
        <v>129</v>
      </c>
      <c r="H202" s="269" t="s">
        <v>39</v>
      </c>
      <c r="I202" s="274" t="s">
        <v>135</v>
      </c>
      <c r="J202" s="300" t="s">
        <v>132</v>
      </c>
      <c r="K202" s="276" t="s">
        <v>128</v>
      </c>
      <c r="L202" s="276"/>
      <c r="M202" s="320" t="s">
        <v>138</v>
      </c>
      <c r="N202" s="334"/>
      <c r="O202" s="334"/>
      <c r="P202" s="277" t="s">
        <v>476</v>
      </c>
      <c r="Q202" s="277" t="s">
        <v>476</v>
      </c>
      <c r="R202" s="277" t="s">
        <v>476</v>
      </c>
      <c r="S202" s="277" t="s">
        <v>476</v>
      </c>
      <c r="T202" s="334"/>
      <c r="U202" s="334"/>
      <c r="V202" s="277" t="s">
        <v>476</v>
      </c>
      <c r="W202" s="277" t="s">
        <v>476</v>
      </c>
    </row>
    <row r="203" spans="1:23" ht="25.5" x14ac:dyDescent="0.2">
      <c r="A203" s="333"/>
      <c r="B203" s="326"/>
      <c r="C203" s="309"/>
      <c r="D203" s="327"/>
      <c r="E203" s="328"/>
      <c r="F203" s="272"/>
      <c r="G203" s="329"/>
      <c r="H203" s="309"/>
      <c r="I203" s="330"/>
      <c r="J203" s="331"/>
      <c r="K203" s="332"/>
      <c r="L203" s="332"/>
      <c r="M203" s="320" t="s">
        <v>138</v>
      </c>
      <c r="N203" s="334"/>
      <c r="O203" s="334"/>
      <c r="P203" s="277" t="s">
        <v>476</v>
      </c>
      <c r="Q203" s="277" t="s">
        <v>476</v>
      </c>
      <c r="R203" s="277" t="s">
        <v>476</v>
      </c>
      <c r="S203" s="277" t="s">
        <v>476</v>
      </c>
      <c r="T203" s="334"/>
      <c r="U203" s="334"/>
      <c r="V203" s="277" t="s">
        <v>476</v>
      </c>
      <c r="W203" s="277" t="s">
        <v>476</v>
      </c>
    </row>
    <row r="204" spans="1:23" ht="63.75" x14ac:dyDescent="0.2">
      <c r="A204" s="333"/>
      <c r="B204" s="268" t="s">
        <v>36</v>
      </c>
      <c r="C204" s="269" t="s">
        <v>123</v>
      </c>
      <c r="D204" s="270" t="s">
        <v>157</v>
      </c>
      <c r="E204" s="271" t="s">
        <v>126</v>
      </c>
      <c r="F204" s="306" t="s">
        <v>127</v>
      </c>
      <c r="G204" s="273" t="s">
        <v>129</v>
      </c>
      <c r="H204" s="269" t="s">
        <v>39</v>
      </c>
      <c r="I204" s="274" t="s">
        <v>135</v>
      </c>
      <c r="J204" s="300" t="s">
        <v>132</v>
      </c>
      <c r="K204" s="276" t="s">
        <v>128</v>
      </c>
      <c r="L204" s="276"/>
      <c r="M204" s="321">
        <v>26.5</v>
      </c>
      <c r="N204" s="334"/>
      <c r="O204" s="334"/>
      <c r="P204" s="277" t="s">
        <v>476</v>
      </c>
      <c r="Q204" s="277" t="s">
        <v>476</v>
      </c>
      <c r="R204" s="277" t="s">
        <v>476</v>
      </c>
      <c r="S204" s="277" t="s">
        <v>476</v>
      </c>
      <c r="T204" s="334"/>
      <c r="U204" s="334"/>
      <c r="V204" s="277" t="s">
        <v>476</v>
      </c>
      <c r="W204" s="277" t="s">
        <v>476</v>
      </c>
    </row>
    <row r="205" spans="1:23" x14ac:dyDescent="0.2">
      <c r="A205" s="333"/>
      <c r="B205" s="326"/>
      <c r="C205" s="309"/>
      <c r="D205" s="327"/>
      <c r="E205" s="328"/>
      <c r="F205" s="272"/>
      <c r="G205" s="329"/>
      <c r="H205" s="309"/>
      <c r="I205" s="330"/>
      <c r="J205" s="331"/>
      <c r="K205" s="332"/>
      <c r="L205" s="332"/>
      <c r="M205" s="322"/>
      <c r="N205" s="334"/>
      <c r="O205" s="334"/>
      <c r="P205" s="277" t="s">
        <v>476</v>
      </c>
      <c r="Q205" s="277" t="s">
        <v>476</v>
      </c>
      <c r="R205" s="277" t="s">
        <v>476</v>
      </c>
      <c r="S205" s="277" t="s">
        <v>476</v>
      </c>
      <c r="T205" s="334"/>
      <c r="U205" s="334"/>
      <c r="V205" s="277" t="s">
        <v>476</v>
      </c>
      <c r="W205" s="277" t="s">
        <v>476</v>
      </c>
    </row>
    <row r="206" spans="1:23" ht="102" x14ac:dyDescent="0.2">
      <c r="A206" s="333"/>
      <c r="B206" s="268" t="s">
        <v>143</v>
      </c>
      <c r="C206" s="269" t="s">
        <v>38</v>
      </c>
      <c r="D206" s="270" t="s">
        <v>140</v>
      </c>
      <c r="E206" s="271" t="s">
        <v>139</v>
      </c>
      <c r="F206" s="306" t="s">
        <v>141</v>
      </c>
      <c r="G206" s="273" t="s">
        <v>142</v>
      </c>
      <c r="H206" s="269" t="s">
        <v>144</v>
      </c>
      <c r="I206" s="274" t="s">
        <v>145</v>
      </c>
      <c r="J206" s="300" t="s">
        <v>146</v>
      </c>
      <c r="K206" s="276" t="s">
        <v>148</v>
      </c>
      <c r="L206" s="276"/>
      <c r="M206" s="320" t="s">
        <v>147</v>
      </c>
      <c r="N206" s="334"/>
      <c r="O206" s="334"/>
      <c r="P206" s="277" t="s">
        <v>476</v>
      </c>
      <c r="Q206" s="277" t="s">
        <v>476</v>
      </c>
      <c r="R206" s="277" t="s">
        <v>476</v>
      </c>
      <c r="S206" s="277" t="s">
        <v>476</v>
      </c>
      <c r="T206" s="334"/>
      <c r="U206" s="334"/>
      <c r="V206" s="277" t="s">
        <v>476</v>
      </c>
      <c r="W206" s="277" t="s">
        <v>476</v>
      </c>
    </row>
    <row r="207" spans="1:23" x14ac:dyDescent="0.2">
      <c r="A207" s="333"/>
      <c r="B207" s="326"/>
      <c r="C207" s="309"/>
      <c r="D207" s="327"/>
      <c r="E207" s="328"/>
      <c r="F207" s="272"/>
      <c r="G207" s="329"/>
      <c r="H207" s="309"/>
      <c r="I207" s="330"/>
      <c r="J207" s="331"/>
      <c r="K207" s="332"/>
      <c r="L207" s="332"/>
      <c r="M207" s="322"/>
      <c r="N207" s="334"/>
      <c r="O207" s="334"/>
      <c r="P207" s="277" t="s">
        <v>476</v>
      </c>
      <c r="Q207" s="277" t="s">
        <v>476</v>
      </c>
      <c r="R207" s="277" t="s">
        <v>476</v>
      </c>
      <c r="S207" s="277" t="s">
        <v>476</v>
      </c>
      <c r="T207" s="334"/>
      <c r="U207" s="334"/>
      <c r="V207" s="277" t="s">
        <v>476</v>
      </c>
      <c r="W207" s="277" t="s">
        <v>476</v>
      </c>
    </row>
    <row r="208" spans="1:23" ht="114.75" x14ac:dyDescent="0.2">
      <c r="A208" s="336"/>
      <c r="B208" s="268" t="s">
        <v>151</v>
      </c>
      <c r="C208" s="269" t="s">
        <v>156</v>
      </c>
      <c r="D208" s="270" t="s">
        <v>79</v>
      </c>
      <c r="E208" s="271" t="s">
        <v>16</v>
      </c>
      <c r="F208" s="306" t="s">
        <v>149</v>
      </c>
      <c r="G208" s="273" t="s">
        <v>150</v>
      </c>
      <c r="H208" s="269" t="s">
        <v>18</v>
      </c>
      <c r="I208" s="274" t="s">
        <v>70</v>
      </c>
      <c r="J208" s="300" t="s">
        <v>101</v>
      </c>
      <c r="K208" s="276" t="s">
        <v>97</v>
      </c>
      <c r="L208" s="276"/>
      <c r="M208" s="320" t="s">
        <v>100</v>
      </c>
      <c r="N208" s="334"/>
      <c r="O208" s="334"/>
      <c r="P208" s="277" t="s">
        <v>476</v>
      </c>
      <c r="Q208" s="277" t="s">
        <v>476</v>
      </c>
      <c r="R208" s="277" t="s">
        <v>476</v>
      </c>
      <c r="S208" s="277" t="s">
        <v>476</v>
      </c>
      <c r="T208" s="334"/>
      <c r="U208" s="334"/>
      <c r="V208" s="277" t="s">
        <v>476</v>
      </c>
      <c r="W208" s="277" t="s">
        <v>476</v>
      </c>
    </row>
    <row r="209" spans="1:23" x14ac:dyDescent="0.2">
      <c r="A209" s="333"/>
      <c r="B209" s="326"/>
      <c r="C209" s="309"/>
      <c r="D209" s="327"/>
      <c r="E209" s="328"/>
      <c r="F209" s="272"/>
      <c r="G209" s="329"/>
      <c r="H209" s="309"/>
      <c r="I209" s="330"/>
      <c r="J209" s="331"/>
      <c r="K209" s="332"/>
      <c r="L209" s="332"/>
      <c r="M209" s="322"/>
      <c r="N209" s="334"/>
      <c r="O209" s="334"/>
      <c r="P209" s="277" t="s">
        <v>476</v>
      </c>
      <c r="Q209" s="277" t="s">
        <v>476</v>
      </c>
      <c r="R209" s="277" t="s">
        <v>476</v>
      </c>
      <c r="S209" s="277" t="s">
        <v>476</v>
      </c>
      <c r="T209" s="334"/>
      <c r="U209" s="334"/>
      <c r="V209" s="277" t="s">
        <v>476</v>
      </c>
      <c r="W209" s="277" t="s">
        <v>476</v>
      </c>
    </row>
    <row r="210" spans="1:23" ht="114.75" x14ac:dyDescent="0.2">
      <c r="A210" s="335"/>
      <c r="B210" s="268" t="s">
        <v>154</v>
      </c>
      <c r="C210" s="269" t="s">
        <v>84</v>
      </c>
      <c r="D210" s="270" t="s">
        <v>152</v>
      </c>
      <c r="E210" s="271" t="s">
        <v>68</v>
      </c>
      <c r="F210" s="306" t="s">
        <v>149</v>
      </c>
      <c r="G210" s="273" t="s">
        <v>153</v>
      </c>
      <c r="H210" s="269" t="s">
        <v>69</v>
      </c>
      <c r="I210" s="274" t="s">
        <v>70</v>
      </c>
      <c r="J210" s="300" t="s">
        <v>101</v>
      </c>
      <c r="K210" s="276" t="s">
        <v>155</v>
      </c>
      <c r="L210" s="276"/>
      <c r="M210" s="320" t="s">
        <v>100</v>
      </c>
      <c r="N210" s="334"/>
      <c r="O210" s="334"/>
      <c r="P210" s="277" t="s">
        <v>476</v>
      </c>
      <c r="Q210" s="277" t="s">
        <v>476</v>
      </c>
      <c r="R210" s="277" t="s">
        <v>476</v>
      </c>
      <c r="S210" s="277" t="s">
        <v>476</v>
      </c>
      <c r="T210" s="334"/>
      <c r="U210" s="334"/>
      <c r="V210" s="277" t="s">
        <v>476</v>
      </c>
      <c r="W210" s="277" t="s">
        <v>476</v>
      </c>
    </row>
    <row r="211" spans="1:23" x14ac:dyDescent="0.2">
      <c r="A211" s="338"/>
      <c r="B211" s="339"/>
      <c r="C211" s="340"/>
      <c r="D211" s="341"/>
      <c r="E211" s="342"/>
      <c r="F211" s="343"/>
      <c r="G211" s="344"/>
      <c r="H211" s="340"/>
      <c r="I211" s="345"/>
      <c r="J211" s="346"/>
      <c r="K211" s="347"/>
      <c r="L211" s="347"/>
      <c r="M211" s="348"/>
      <c r="N211" s="349"/>
      <c r="O211" s="349"/>
      <c r="P211" s="277" t="s">
        <v>476</v>
      </c>
      <c r="Q211" s="277" t="s">
        <v>476</v>
      </c>
      <c r="R211" s="277" t="s">
        <v>476</v>
      </c>
      <c r="S211" s="277" t="s">
        <v>476</v>
      </c>
      <c r="T211" s="275"/>
      <c r="U211" s="275"/>
      <c r="V211" s="277" t="s">
        <v>476</v>
      </c>
      <c r="W211" s="277" t="s">
        <v>476</v>
      </c>
    </row>
    <row r="212" spans="1:23" ht="102" x14ac:dyDescent="0.2">
      <c r="A212" s="275"/>
      <c r="B212" s="350" t="s">
        <v>163</v>
      </c>
      <c r="C212" s="351" t="s">
        <v>38</v>
      </c>
      <c r="D212" s="352" t="s">
        <v>165</v>
      </c>
      <c r="E212" s="353" t="s">
        <v>166</v>
      </c>
      <c r="F212" s="354" t="s">
        <v>170</v>
      </c>
      <c r="G212" s="355" t="s">
        <v>172</v>
      </c>
      <c r="H212" s="351" t="s">
        <v>159</v>
      </c>
      <c r="I212" s="274" t="s">
        <v>70</v>
      </c>
      <c r="J212" s="346"/>
      <c r="K212" s="356" t="s">
        <v>171</v>
      </c>
      <c r="L212" s="356"/>
      <c r="M212" s="357" t="s">
        <v>175</v>
      </c>
      <c r="N212" s="358" t="s">
        <v>176</v>
      </c>
      <c r="O212" s="358"/>
      <c r="P212" s="359" t="s">
        <v>179</v>
      </c>
      <c r="Q212" s="277" t="s">
        <v>476</v>
      </c>
      <c r="R212" s="277" t="s">
        <v>476</v>
      </c>
      <c r="S212" s="277" t="s">
        <v>476</v>
      </c>
      <c r="T212" s="338"/>
      <c r="U212" s="338"/>
      <c r="V212" s="277" t="s">
        <v>476</v>
      </c>
      <c r="W212" s="277" t="s">
        <v>476</v>
      </c>
    </row>
    <row r="213" spans="1:23" x14ac:dyDescent="0.2">
      <c r="A213" s="338"/>
      <c r="B213" s="339"/>
      <c r="C213" s="340"/>
      <c r="D213" s="341"/>
      <c r="E213" s="342"/>
      <c r="F213" s="343"/>
      <c r="G213" s="344"/>
      <c r="H213" s="340"/>
      <c r="I213" s="345"/>
      <c r="J213" s="346"/>
      <c r="K213" s="347"/>
      <c r="L213" s="347"/>
      <c r="M213" s="348"/>
      <c r="N213" s="363"/>
      <c r="O213" s="363"/>
      <c r="P213" s="364"/>
      <c r="Q213" s="277" t="s">
        <v>476</v>
      </c>
      <c r="R213" s="277" t="s">
        <v>476</v>
      </c>
      <c r="S213" s="277" t="s">
        <v>476</v>
      </c>
      <c r="T213" s="275"/>
      <c r="U213" s="275"/>
      <c r="V213" s="277" t="s">
        <v>476</v>
      </c>
      <c r="W213" s="277" t="s">
        <v>476</v>
      </c>
    </row>
    <row r="214" spans="1:23" ht="63.75" x14ac:dyDescent="0.2">
      <c r="A214" s="275"/>
      <c r="B214" s="350" t="s">
        <v>163</v>
      </c>
      <c r="C214" s="351" t="s">
        <v>84</v>
      </c>
      <c r="D214" s="352" t="s">
        <v>158</v>
      </c>
      <c r="E214" s="353" t="s">
        <v>167</v>
      </c>
      <c r="F214" s="354" t="s">
        <v>161</v>
      </c>
      <c r="G214" s="355" t="s">
        <v>160</v>
      </c>
      <c r="H214" s="351" t="s">
        <v>159</v>
      </c>
      <c r="I214" s="365" t="s">
        <v>173</v>
      </c>
      <c r="J214" s="346"/>
      <c r="K214" s="356" t="s">
        <v>131</v>
      </c>
      <c r="L214" s="356"/>
      <c r="M214" s="357" t="s">
        <v>114</v>
      </c>
      <c r="N214" s="358" t="s">
        <v>177</v>
      </c>
      <c r="O214" s="358"/>
      <c r="P214" s="359" t="s">
        <v>180</v>
      </c>
      <c r="Q214" s="277" t="s">
        <v>476</v>
      </c>
      <c r="R214" s="277" t="s">
        <v>476</v>
      </c>
      <c r="S214" s="277" t="s">
        <v>476</v>
      </c>
      <c r="T214" s="275"/>
      <c r="U214" s="275"/>
      <c r="V214" s="277" t="s">
        <v>476</v>
      </c>
      <c r="W214" s="277" t="s">
        <v>476</v>
      </c>
    </row>
    <row r="215" spans="1:23" x14ac:dyDescent="0.2">
      <c r="A215" s="335"/>
      <c r="B215" s="339"/>
      <c r="C215" s="340"/>
      <c r="D215" s="341"/>
      <c r="E215" s="342"/>
      <c r="F215" s="343"/>
      <c r="G215" s="344"/>
      <c r="H215" s="340"/>
      <c r="I215" s="345"/>
      <c r="J215" s="346"/>
      <c r="K215" s="347"/>
      <c r="L215" s="347"/>
      <c r="M215" s="348"/>
      <c r="N215" s="363"/>
      <c r="O215" s="363"/>
      <c r="P215" s="364"/>
      <c r="Q215" s="277" t="s">
        <v>476</v>
      </c>
      <c r="R215" s="277" t="s">
        <v>476</v>
      </c>
      <c r="S215" s="277" t="s">
        <v>476</v>
      </c>
      <c r="T215" s="275"/>
      <c r="U215" s="275"/>
      <c r="V215" s="277" t="s">
        <v>476</v>
      </c>
      <c r="W215" s="277" t="s">
        <v>476</v>
      </c>
    </row>
    <row r="216" spans="1:23" ht="63.75" x14ac:dyDescent="0.2">
      <c r="A216" s="335"/>
      <c r="B216" s="350" t="s">
        <v>164</v>
      </c>
      <c r="C216" s="351" t="s">
        <v>110</v>
      </c>
      <c r="D216" s="352" t="s">
        <v>158</v>
      </c>
      <c r="E216" s="353" t="s">
        <v>168</v>
      </c>
      <c r="F216" s="354" t="s">
        <v>161</v>
      </c>
      <c r="G216" s="355" t="s">
        <v>160</v>
      </c>
      <c r="H216" s="351" t="s">
        <v>159</v>
      </c>
      <c r="I216" s="365" t="s">
        <v>173</v>
      </c>
      <c r="J216" s="346"/>
      <c r="K216" s="356" t="s">
        <v>131</v>
      </c>
      <c r="L216" s="356"/>
      <c r="M216" s="357" t="s">
        <v>114</v>
      </c>
      <c r="N216" s="358" t="s">
        <v>178</v>
      </c>
      <c r="O216" s="358"/>
      <c r="P216" s="359" t="s">
        <v>181</v>
      </c>
      <c r="Q216" s="277" t="s">
        <v>476</v>
      </c>
      <c r="R216" s="277" t="s">
        <v>476</v>
      </c>
      <c r="S216" s="277" t="s">
        <v>476</v>
      </c>
      <c r="T216" s="275"/>
      <c r="U216" s="275"/>
      <c r="V216" s="277" t="s">
        <v>476</v>
      </c>
      <c r="W216" s="277" t="s">
        <v>476</v>
      </c>
    </row>
    <row r="217" spans="1:23" x14ac:dyDescent="0.2">
      <c r="A217" s="333"/>
      <c r="B217" s="368"/>
      <c r="C217" s="369"/>
      <c r="D217" s="370"/>
      <c r="E217" s="360"/>
      <c r="F217" s="343"/>
      <c r="G217" s="371"/>
      <c r="H217" s="369"/>
      <c r="I217" s="361"/>
      <c r="J217" s="346"/>
      <c r="K217" s="372"/>
      <c r="L217" s="372"/>
      <c r="M217" s="348"/>
      <c r="N217" s="373"/>
      <c r="O217" s="373"/>
      <c r="P217" s="374"/>
      <c r="Q217" s="277" t="s">
        <v>476</v>
      </c>
      <c r="R217" s="277" t="s">
        <v>476</v>
      </c>
      <c r="S217" s="277" t="s">
        <v>476</v>
      </c>
      <c r="T217" s="275"/>
      <c r="U217" s="275"/>
      <c r="V217" s="277" t="s">
        <v>476</v>
      </c>
      <c r="W217" s="277" t="s">
        <v>476</v>
      </c>
    </row>
    <row r="218" spans="1:23" ht="63.75" x14ac:dyDescent="0.2">
      <c r="A218" s="335"/>
      <c r="B218" s="350" t="s">
        <v>163</v>
      </c>
      <c r="C218" s="351" t="s">
        <v>37</v>
      </c>
      <c r="D218" s="352" t="s">
        <v>158</v>
      </c>
      <c r="E218" s="353" t="s">
        <v>168</v>
      </c>
      <c r="F218" s="354" t="s">
        <v>161</v>
      </c>
      <c r="G218" s="355" t="s">
        <v>162</v>
      </c>
      <c r="H218" s="351" t="s">
        <v>159</v>
      </c>
      <c r="I218" s="365" t="s">
        <v>173</v>
      </c>
      <c r="J218" s="346"/>
      <c r="K218" s="356" t="s">
        <v>171</v>
      </c>
      <c r="L218" s="356"/>
      <c r="M218" s="357" t="s">
        <v>137</v>
      </c>
      <c r="N218" s="358" t="s">
        <v>178</v>
      </c>
      <c r="O218" s="358"/>
      <c r="P218" s="359" t="s">
        <v>180</v>
      </c>
      <c r="Q218" s="277" t="s">
        <v>476</v>
      </c>
      <c r="R218" s="277" t="s">
        <v>476</v>
      </c>
      <c r="S218" s="277" t="s">
        <v>476</v>
      </c>
      <c r="T218" s="275"/>
      <c r="U218" s="275"/>
      <c r="V218" s="277" t="s">
        <v>476</v>
      </c>
      <c r="W218" s="277" t="s">
        <v>476</v>
      </c>
    </row>
    <row r="219" spans="1:23" x14ac:dyDescent="0.2">
      <c r="A219" s="333"/>
      <c r="B219" s="368"/>
      <c r="C219" s="369"/>
      <c r="D219" s="370"/>
      <c r="E219" s="360"/>
      <c r="F219" s="343"/>
      <c r="G219" s="371"/>
      <c r="H219" s="369"/>
      <c r="I219" s="361"/>
      <c r="J219" s="346"/>
      <c r="K219" s="372"/>
      <c r="L219" s="372"/>
      <c r="M219" s="348"/>
      <c r="N219" s="373"/>
      <c r="O219" s="373"/>
      <c r="P219" s="374"/>
      <c r="Q219" s="277" t="s">
        <v>476</v>
      </c>
      <c r="R219" s="277" t="s">
        <v>476</v>
      </c>
      <c r="S219" s="277" t="s">
        <v>476</v>
      </c>
      <c r="T219" s="275"/>
      <c r="U219" s="275"/>
      <c r="V219" s="277" t="s">
        <v>476</v>
      </c>
      <c r="W219" s="277" t="s">
        <v>476</v>
      </c>
    </row>
    <row r="220" spans="1:23" ht="63.75" x14ac:dyDescent="0.2">
      <c r="A220" s="275"/>
      <c r="B220" s="350" t="s">
        <v>164</v>
      </c>
      <c r="C220" s="351" t="s">
        <v>92</v>
      </c>
      <c r="D220" s="352" t="s">
        <v>158</v>
      </c>
      <c r="E220" s="353" t="s">
        <v>169</v>
      </c>
      <c r="F220" s="354" t="s">
        <v>161</v>
      </c>
      <c r="G220" s="371"/>
      <c r="H220" s="351" t="s">
        <v>159</v>
      </c>
      <c r="I220" s="365" t="s">
        <v>174</v>
      </c>
      <c r="J220" s="346"/>
      <c r="K220" s="356" t="s">
        <v>171</v>
      </c>
      <c r="L220" s="356"/>
      <c r="M220" s="357" t="s">
        <v>137</v>
      </c>
      <c r="N220" s="358" t="s">
        <v>177</v>
      </c>
      <c r="O220" s="358"/>
      <c r="P220" s="359" t="s">
        <v>180</v>
      </c>
      <c r="Q220" s="375" t="s">
        <v>182</v>
      </c>
      <c r="R220" s="277" t="s">
        <v>476</v>
      </c>
      <c r="S220" s="277" t="s">
        <v>476</v>
      </c>
      <c r="T220" s="275"/>
      <c r="U220" s="275"/>
      <c r="V220" s="277" t="s">
        <v>476</v>
      </c>
      <c r="W220" s="277" t="s">
        <v>476</v>
      </c>
    </row>
    <row r="221" spans="1:23" x14ac:dyDescent="0.2">
      <c r="A221" s="335"/>
      <c r="B221" s="339"/>
      <c r="C221" s="340"/>
      <c r="D221" s="341"/>
      <c r="E221" s="342"/>
      <c r="F221" s="343"/>
      <c r="G221" s="344"/>
      <c r="H221" s="340"/>
      <c r="I221" s="345"/>
      <c r="J221" s="346"/>
      <c r="K221" s="347"/>
      <c r="L221" s="347"/>
      <c r="M221" s="348"/>
      <c r="N221" s="363"/>
      <c r="O221" s="363"/>
      <c r="P221" s="364"/>
      <c r="Q221" s="341"/>
      <c r="R221" s="277" t="s">
        <v>476</v>
      </c>
      <c r="S221" s="277" t="s">
        <v>476</v>
      </c>
      <c r="T221" s="349"/>
      <c r="U221" s="349"/>
      <c r="V221" s="277" t="s">
        <v>476</v>
      </c>
      <c r="W221" s="277" t="s">
        <v>476</v>
      </c>
    </row>
    <row r="222" spans="1:23" ht="102" x14ac:dyDescent="0.2">
      <c r="A222" s="376"/>
      <c r="B222" s="377" t="s">
        <v>200</v>
      </c>
      <c r="C222" s="378" t="s">
        <v>84</v>
      </c>
      <c r="D222" s="375" t="s">
        <v>205</v>
      </c>
      <c r="E222" s="379" t="s">
        <v>169</v>
      </c>
      <c r="F222" s="354" t="s">
        <v>161</v>
      </c>
      <c r="G222" s="355" t="s">
        <v>162</v>
      </c>
      <c r="H222" s="378" t="s">
        <v>208</v>
      </c>
      <c r="I222" s="380"/>
      <c r="J222" s="381"/>
      <c r="K222" s="382" t="s">
        <v>171</v>
      </c>
      <c r="L222" s="382"/>
      <c r="M222" s="383" t="s">
        <v>114</v>
      </c>
      <c r="N222" s="384" t="s">
        <v>178</v>
      </c>
      <c r="O222" s="384"/>
      <c r="P222" s="385" t="s">
        <v>212</v>
      </c>
      <c r="Q222" s="375" t="s">
        <v>182</v>
      </c>
      <c r="R222" s="277" t="s">
        <v>476</v>
      </c>
      <c r="S222" s="277" t="s">
        <v>476</v>
      </c>
      <c r="T222" s="275"/>
      <c r="U222" s="275"/>
      <c r="V222" s="277" t="s">
        <v>476</v>
      </c>
      <c r="W222" s="277" t="s">
        <v>476</v>
      </c>
    </row>
    <row r="223" spans="1:23" x14ac:dyDescent="0.2">
      <c r="A223" s="333"/>
      <c r="B223" s="368"/>
      <c r="C223" s="369"/>
      <c r="D223" s="370"/>
      <c r="E223" s="360"/>
      <c r="F223" s="343"/>
      <c r="G223" s="371"/>
      <c r="H223" s="369"/>
      <c r="I223" s="361"/>
      <c r="J223" s="346"/>
      <c r="K223" s="372"/>
      <c r="L223" s="372"/>
      <c r="M223" s="367"/>
      <c r="N223" s="373"/>
      <c r="O223" s="373"/>
      <c r="P223" s="374"/>
      <c r="Q223" s="341"/>
      <c r="R223" s="277" t="s">
        <v>476</v>
      </c>
      <c r="S223" s="277" t="s">
        <v>476</v>
      </c>
      <c r="T223" s="275"/>
      <c r="U223" s="275"/>
      <c r="V223" s="277" t="s">
        <v>476</v>
      </c>
      <c r="W223" s="277" t="s">
        <v>476</v>
      </c>
    </row>
    <row r="224" spans="1:23" ht="102" x14ac:dyDescent="0.2">
      <c r="A224" s="376"/>
      <c r="B224" s="377" t="s">
        <v>201</v>
      </c>
      <c r="C224" s="378" t="s">
        <v>38</v>
      </c>
      <c r="D224" s="375" t="s">
        <v>205</v>
      </c>
      <c r="E224" s="379" t="s">
        <v>183</v>
      </c>
      <c r="F224" s="354" t="s">
        <v>161</v>
      </c>
      <c r="G224" s="395"/>
      <c r="H224" s="378" t="s">
        <v>208</v>
      </c>
      <c r="I224" s="380"/>
      <c r="J224" s="346"/>
      <c r="K224" s="382" t="s">
        <v>209</v>
      </c>
      <c r="L224" s="382"/>
      <c r="M224" s="383" t="s">
        <v>186</v>
      </c>
      <c r="N224" s="384" t="s">
        <v>185</v>
      </c>
      <c r="O224" s="384"/>
      <c r="P224" s="385" t="s">
        <v>184</v>
      </c>
      <c r="Q224" s="375" t="s">
        <v>187</v>
      </c>
      <c r="R224" s="396" t="s">
        <v>188</v>
      </c>
      <c r="S224" s="277" t="s">
        <v>476</v>
      </c>
      <c r="T224" s="275"/>
      <c r="U224" s="275"/>
      <c r="V224" s="277" t="s">
        <v>476</v>
      </c>
      <c r="W224" s="277" t="s">
        <v>476</v>
      </c>
    </row>
    <row r="225" spans="1:23" x14ac:dyDescent="0.2">
      <c r="A225" s="333"/>
      <c r="B225" s="398"/>
      <c r="C225" s="399"/>
      <c r="D225" s="400"/>
      <c r="E225" s="379"/>
      <c r="F225" s="343"/>
      <c r="G225" s="371"/>
      <c r="H225" s="399"/>
      <c r="I225" s="401"/>
      <c r="J225" s="346"/>
      <c r="K225" s="402"/>
      <c r="L225" s="402"/>
      <c r="M225" s="403"/>
      <c r="N225" s="384"/>
      <c r="O225" s="384"/>
      <c r="P225" s="364"/>
      <c r="Q225" s="341"/>
      <c r="R225" s="404"/>
      <c r="S225" s="277" t="s">
        <v>476</v>
      </c>
      <c r="T225" s="376"/>
      <c r="U225" s="376"/>
      <c r="V225" s="277" t="s">
        <v>476</v>
      </c>
      <c r="W225" s="277" t="s">
        <v>476</v>
      </c>
    </row>
    <row r="226" spans="1:23" ht="102" x14ac:dyDescent="0.2">
      <c r="A226" s="376"/>
      <c r="B226" s="377" t="s">
        <v>163</v>
      </c>
      <c r="C226" s="378" t="s">
        <v>36</v>
      </c>
      <c r="D226" s="375" t="s">
        <v>205</v>
      </c>
      <c r="E226" s="379" t="s">
        <v>206</v>
      </c>
      <c r="F226" s="354" t="s">
        <v>161</v>
      </c>
      <c r="G226" s="395"/>
      <c r="H226" s="378" t="s">
        <v>208</v>
      </c>
      <c r="I226" s="380"/>
      <c r="J226" s="346"/>
      <c r="K226" s="406" t="s">
        <v>131</v>
      </c>
      <c r="L226" s="406"/>
      <c r="M226" s="383" t="s">
        <v>137</v>
      </c>
      <c r="N226" s="384" t="s">
        <v>178</v>
      </c>
      <c r="O226" s="384"/>
      <c r="P226" s="385" t="s">
        <v>212</v>
      </c>
      <c r="Q226" s="375" t="s">
        <v>213</v>
      </c>
      <c r="R226" s="396" t="s">
        <v>215</v>
      </c>
      <c r="S226" s="277" t="s">
        <v>476</v>
      </c>
      <c r="T226" s="376"/>
      <c r="U226" s="376"/>
      <c r="V226" s="277" t="s">
        <v>476</v>
      </c>
      <c r="W226" s="277" t="s">
        <v>476</v>
      </c>
    </row>
    <row r="227" spans="1:23" x14ac:dyDescent="0.2">
      <c r="A227" s="333"/>
      <c r="B227" s="368"/>
      <c r="C227" s="369"/>
      <c r="D227" s="370"/>
      <c r="E227" s="360"/>
      <c r="F227" s="343"/>
      <c r="G227" s="371"/>
      <c r="H227" s="369"/>
      <c r="I227" s="361"/>
      <c r="J227" s="346"/>
      <c r="K227" s="408"/>
      <c r="L227" s="408"/>
      <c r="M227" s="367"/>
      <c r="N227" s="373"/>
      <c r="O227" s="373"/>
      <c r="P227" s="374"/>
      <c r="Q227" s="370"/>
      <c r="R227" s="409"/>
      <c r="S227" s="277" t="s">
        <v>476</v>
      </c>
      <c r="T227" s="275"/>
      <c r="U227" s="275"/>
      <c r="V227" s="277" t="s">
        <v>476</v>
      </c>
      <c r="W227" s="277" t="s">
        <v>476</v>
      </c>
    </row>
    <row r="228" spans="1:23" ht="102" x14ac:dyDescent="0.2">
      <c r="A228" s="275"/>
      <c r="B228" s="377" t="s">
        <v>202</v>
      </c>
      <c r="C228" s="378" t="s">
        <v>203</v>
      </c>
      <c r="D228" s="375" t="s">
        <v>205</v>
      </c>
      <c r="E228" s="379" t="s">
        <v>207</v>
      </c>
      <c r="F228" s="354" t="s">
        <v>161</v>
      </c>
      <c r="G228" s="371"/>
      <c r="H228" s="378" t="s">
        <v>208</v>
      </c>
      <c r="I228" s="380"/>
      <c r="J228" s="381"/>
      <c r="K228" s="406" t="s">
        <v>131</v>
      </c>
      <c r="L228" s="406"/>
      <c r="M228" s="383" t="s">
        <v>210</v>
      </c>
      <c r="N228" s="384" t="s">
        <v>211</v>
      </c>
      <c r="O228" s="384"/>
      <c r="P228" s="385" t="s">
        <v>212</v>
      </c>
      <c r="Q228" s="375" t="s">
        <v>214</v>
      </c>
      <c r="R228" s="396" t="s">
        <v>216</v>
      </c>
      <c r="S228" s="277" t="s">
        <v>476</v>
      </c>
      <c r="T228" s="275"/>
      <c r="U228" s="275"/>
      <c r="V228" s="277" t="s">
        <v>476</v>
      </c>
      <c r="W228" s="277" t="s">
        <v>476</v>
      </c>
    </row>
    <row r="229" spans="1:23" x14ac:dyDescent="0.2">
      <c r="A229" s="333"/>
      <c r="B229" s="368"/>
      <c r="C229" s="369"/>
      <c r="D229" s="370"/>
      <c r="E229" s="360"/>
      <c r="F229" s="343"/>
      <c r="G229" s="371"/>
      <c r="H229" s="369"/>
      <c r="I229" s="361"/>
      <c r="J229" s="346"/>
      <c r="K229" s="408"/>
      <c r="L229" s="408"/>
      <c r="M229" s="367"/>
      <c r="N229" s="373"/>
      <c r="O229" s="373"/>
      <c r="P229" s="374"/>
      <c r="Q229" s="370"/>
      <c r="R229" s="409"/>
      <c r="S229" s="277" t="s">
        <v>476</v>
      </c>
      <c r="T229" s="275"/>
      <c r="U229" s="275"/>
      <c r="V229" s="277" t="s">
        <v>476</v>
      </c>
      <c r="W229" s="277" t="s">
        <v>476</v>
      </c>
    </row>
    <row r="230" spans="1:23" ht="102" x14ac:dyDescent="0.2">
      <c r="A230" s="275"/>
      <c r="B230" s="377" t="s">
        <v>202</v>
      </c>
      <c r="C230" s="378" t="s">
        <v>204</v>
      </c>
      <c r="D230" s="375" t="s">
        <v>205</v>
      </c>
      <c r="E230" s="379" t="s">
        <v>190</v>
      </c>
      <c r="F230" s="354" t="s">
        <v>161</v>
      </c>
      <c r="G230" s="371"/>
      <c r="H230" s="378" t="s">
        <v>193</v>
      </c>
      <c r="I230" s="380" t="s">
        <v>199</v>
      </c>
      <c r="J230" s="346"/>
      <c r="K230" s="406" t="s">
        <v>191</v>
      </c>
      <c r="L230" s="406"/>
      <c r="M230" s="383" t="s">
        <v>195</v>
      </c>
      <c r="N230" s="384" t="s">
        <v>194</v>
      </c>
      <c r="O230" s="384"/>
      <c r="P230" s="385" t="s">
        <v>192</v>
      </c>
      <c r="Q230" s="375" t="s">
        <v>196</v>
      </c>
      <c r="R230" s="396" t="s">
        <v>197</v>
      </c>
      <c r="S230" s="412" t="s">
        <v>198</v>
      </c>
      <c r="T230" s="405"/>
      <c r="U230" s="405"/>
      <c r="V230" s="277" t="s">
        <v>476</v>
      </c>
      <c r="W230" s="277" t="s">
        <v>476</v>
      </c>
    </row>
    <row r="231" spans="1:23" x14ac:dyDescent="0.2">
      <c r="A231" s="275"/>
      <c r="B231" s="386"/>
      <c r="C231" s="387"/>
      <c r="D231" s="416"/>
      <c r="E231" s="417"/>
      <c r="F231" s="410"/>
      <c r="G231" s="390"/>
      <c r="H231" s="387"/>
      <c r="I231" s="413"/>
      <c r="J231" s="418"/>
      <c r="K231" s="407"/>
      <c r="L231" s="407"/>
      <c r="M231" s="392"/>
      <c r="N231" s="393"/>
      <c r="O231" s="393"/>
      <c r="P231" s="394"/>
      <c r="Q231" s="388"/>
      <c r="R231" s="397"/>
      <c r="S231" s="414"/>
      <c r="T231" s="415"/>
      <c r="U231" s="415"/>
      <c r="V231" s="277" t="s">
        <v>476</v>
      </c>
      <c r="W231" s="277" t="s">
        <v>476</v>
      </c>
    </row>
    <row r="232" spans="1:23" ht="114.75" x14ac:dyDescent="0.2">
      <c r="A232" s="419"/>
      <c r="B232" s="377" t="s">
        <v>202</v>
      </c>
      <c r="C232" s="378" t="s">
        <v>256</v>
      </c>
      <c r="D232" s="375" t="s">
        <v>205</v>
      </c>
      <c r="E232" s="379" t="s">
        <v>218</v>
      </c>
      <c r="F232" s="420" t="s">
        <v>219</v>
      </c>
      <c r="G232" s="395" t="s">
        <v>228</v>
      </c>
      <c r="H232" s="378" t="s">
        <v>222</v>
      </c>
      <c r="I232" s="380" t="s">
        <v>229</v>
      </c>
      <c r="J232" s="346"/>
      <c r="K232" s="406" t="s">
        <v>220</v>
      </c>
      <c r="L232" s="406"/>
      <c r="M232" s="383" t="s">
        <v>224</v>
      </c>
      <c r="N232" s="384" t="s">
        <v>223</v>
      </c>
      <c r="O232" s="384"/>
      <c r="P232" s="385" t="s">
        <v>221</v>
      </c>
      <c r="Q232" s="375" t="s">
        <v>225</v>
      </c>
      <c r="R232" s="396" t="s">
        <v>226</v>
      </c>
      <c r="S232" s="412" t="s">
        <v>227</v>
      </c>
      <c r="T232" s="275"/>
      <c r="U232" s="275"/>
      <c r="V232" s="277" t="s">
        <v>476</v>
      </c>
      <c r="W232" s="277" t="s">
        <v>476</v>
      </c>
    </row>
    <row r="233" spans="1:23" x14ac:dyDescent="0.2">
      <c r="A233" s="405"/>
      <c r="B233" s="386"/>
      <c r="C233" s="387"/>
      <c r="D233" s="421"/>
      <c r="E233" s="389"/>
      <c r="F233" s="343"/>
      <c r="G233" s="390"/>
      <c r="H233" s="369"/>
      <c r="I233" s="413"/>
      <c r="J233" s="418"/>
      <c r="K233" s="408"/>
      <c r="L233" s="408"/>
      <c r="M233" s="392"/>
      <c r="N233" s="393"/>
      <c r="O233" s="393"/>
      <c r="P233" s="394"/>
      <c r="Q233" s="388"/>
      <c r="R233" s="397"/>
      <c r="S233" s="414"/>
      <c r="T233" s="415"/>
      <c r="U233" s="415"/>
      <c r="V233" s="277" t="s">
        <v>476</v>
      </c>
      <c r="W233" s="277" t="s">
        <v>476</v>
      </c>
    </row>
    <row r="234" spans="1:23" ht="102" x14ac:dyDescent="0.2">
      <c r="A234" s="422"/>
      <c r="B234" s="377" t="s">
        <v>202</v>
      </c>
      <c r="C234" s="423" t="s">
        <v>204</v>
      </c>
      <c r="D234" s="375" t="s">
        <v>205</v>
      </c>
      <c r="E234" s="379" t="s">
        <v>168</v>
      </c>
      <c r="F234" s="420" t="s">
        <v>496</v>
      </c>
      <c r="G234" s="395" t="s">
        <v>497</v>
      </c>
      <c r="H234" s="378" t="s">
        <v>498</v>
      </c>
      <c r="I234" s="380" t="s">
        <v>173</v>
      </c>
      <c r="J234" s="346"/>
      <c r="K234" s="406" t="s">
        <v>171</v>
      </c>
      <c r="L234" s="406"/>
      <c r="M234" s="383" t="s">
        <v>137</v>
      </c>
      <c r="N234" s="384" t="s">
        <v>178</v>
      </c>
      <c r="O234" s="384"/>
      <c r="P234" s="385" t="s">
        <v>480</v>
      </c>
      <c r="Q234" s="375" t="s">
        <v>182</v>
      </c>
      <c r="R234" s="396" t="s">
        <v>481</v>
      </c>
      <c r="S234" s="412" t="s">
        <v>482</v>
      </c>
      <c r="T234" s="405"/>
      <c r="U234" s="405"/>
      <c r="V234" s="277" t="s">
        <v>476</v>
      </c>
      <c r="W234" s="277" t="s">
        <v>476</v>
      </c>
    </row>
    <row r="235" spans="1:23" x14ac:dyDescent="0.2">
      <c r="A235" s="333"/>
      <c r="B235" s="368"/>
      <c r="C235" s="369"/>
      <c r="D235" s="370"/>
      <c r="E235" s="360"/>
      <c r="F235" s="343"/>
      <c r="G235" s="371"/>
      <c r="H235" s="369"/>
      <c r="I235" s="361"/>
      <c r="J235" s="346"/>
      <c r="K235" s="408"/>
      <c r="L235" s="408"/>
      <c r="M235" s="367"/>
      <c r="N235" s="373"/>
      <c r="O235" s="373"/>
      <c r="P235" s="374"/>
      <c r="Q235" s="370"/>
      <c r="R235" s="409"/>
      <c r="S235" s="304"/>
      <c r="T235" s="275"/>
      <c r="U235" s="275"/>
      <c r="V235" s="277" t="s">
        <v>476</v>
      </c>
      <c r="W235" s="277" t="s">
        <v>476</v>
      </c>
    </row>
    <row r="236" spans="1:23" ht="102" x14ac:dyDescent="0.2">
      <c r="A236" s="422"/>
      <c r="B236" s="377" t="s">
        <v>492</v>
      </c>
      <c r="C236" s="378" t="s">
        <v>493</v>
      </c>
      <c r="D236" s="375" t="s">
        <v>205</v>
      </c>
      <c r="E236" s="379" t="s">
        <v>169</v>
      </c>
      <c r="F236" s="420" t="s">
        <v>494</v>
      </c>
      <c r="G236" s="395" t="s">
        <v>499</v>
      </c>
      <c r="H236" s="378" t="s">
        <v>208</v>
      </c>
      <c r="I236" s="380" t="s">
        <v>173</v>
      </c>
      <c r="J236" s="346"/>
      <c r="K236" s="406" t="s">
        <v>171</v>
      </c>
      <c r="L236" s="406"/>
      <c r="M236" s="383" t="s">
        <v>136</v>
      </c>
      <c r="N236" s="384" t="s">
        <v>177</v>
      </c>
      <c r="O236" s="384"/>
      <c r="P236" s="385" t="s">
        <v>180</v>
      </c>
      <c r="Q236" s="375" t="s">
        <v>213</v>
      </c>
      <c r="R236" s="396" t="s">
        <v>215</v>
      </c>
      <c r="S236" s="412" t="s">
        <v>477</v>
      </c>
      <c r="T236" s="405"/>
      <c r="U236" s="405"/>
      <c r="V236" s="277" t="s">
        <v>476</v>
      </c>
      <c r="W236" s="277" t="s">
        <v>476</v>
      </c>
    </row>
    <row r="237" spans="1:23" x14ac:dyDescent="0.2">
      <c r="A237" s="333"/>
      <c r="B237" s="368"/>
      <c r="C237" s="369"/>
      <c r="D237" s="370"/>
      <c r="E237" s="360"/>
      <c r="F237" s="343"/>
      <c r="G237" s="371"/>
      <c r="H237" s="369"/>
      <c r="I237" s="361"/>
      <c r="J237" s="346"/>
      <c r="K237" s="408"/>
      <c r="L237" s="408"/>
      <c r="M237" s="367"/>
      <c r="N237" s="373"/>
      <c r="O237" s="373"/>
      <c r="P237" s="374"/>
      <c r="Q237" s="370"/>
      <c r="R237" s="409"/>
      <c r="S237" s="304"/>
      <c r="T237" s="275"/>
      <c r="U237" s="275"/>
      <c r="V237" s="277" t="s">
        <v>476</v>
      </c>
      <c r="W237" s="277" t="s">
        <v>476</v>
      </c>
    </row>
    <row r="238" spans="1:23" ht="102" x14ac:dyDescent="0.2">
      <c r="A238" s="422"/>
      <c r="B238" s="377" t="s">
        <v>492</v>
      </c>
      <c r="C238" s="378" t="s">
        <v>493</v>
      </c>
      <c r="D238" s="375" t="s">
        <v>205</v>
      </c>
      <c r="E238" s="379" t="s">
        <v>169</v>
      </c>
      <c r="F238" s="420" t="s">
        <v>494</v>
      </c>
      <c r="G238" s="395" t="s">
        <v>499</v>
      </c>
      <c r="H238" s="378" t="s">
        <v>208</v>
      </c>
      <c r="I238" s="380" t="s">
        <v>173</v>
      </c>
      <c r="J238" s="346"/>
      <c r="K238" s="406" t="s">
        <v>171</v>
      </c>
      <c r="L238" s="406"/>
      <c r="M238" s="383" t="s">
        <v>136</v>
      </c>
      <c r="N238" s="384" t="s">
        <v>177</v>
      </c>
      <c r="O238" s="384"/>
      <c r="P238" s="385" t="s">
        <v>180</v>
      </c>
      <c r="Q238" s="375" t="s">
        <v>213</v>
      </c>
      <c r="R238" s="396" t="s">
        <v>215</v>
      </c>
      <c r="S238" s="412" t="s">
        <v>477</v>
      </c>
      <c r="T238" s="405"/>
      <c r="U238" s="405"/>
      <c r="V238" s="277" t="s">
        <v>476</v>
      </c>
      <c r="W238" s="277" t="s">
        <v>476</v>
      </c>
    </row>
    <row r="239" spans="1:23" x14ac:dyDescent="0.2">
      <c r="A239" s="333"/>
      <c r="B239" s="368"/>
      <c r="C239" s="369"/>
      <c r="D239" s="370"/>
      <c r="E239" s="360"/>
      <c r="F239" s="343"/>
      <c r="G239" s="371"/>
      <c r="H239" s="369"/>
      <c r="I239" s="361"/>
      <c r="J239" s="346"/>
      <c r="K239" s="408"/>
      <c r="L239" s="408"/>
      <c r="M239" s="367"/>
      <c r="N239" s="373"/>
      <c r="O239" s="373"/>
      <c r="P239" s="374"/>
      <c r="Q239" s="370"/>
      <c r="R239" s="409"/>
      <c r="S239" s="304"/>
      <c r="T239" s="275"/>
      <c r="U239" s="275"/>
      <c r="V239" s="277" t="s">
        <v>476</v>
      </c>
      <c r="W239" s="277" t="s">
        <v>476</v>
      </c>
    </row>
    <row r="240" spans="1:23" x14ac:dyDescent="0.2">
      <c r="A240" s="405"/>
      <c r="B240" s="425"/>
      <c r="C240" s="426"/>
      <c r="D240" s="427"/>
      <c r="E240" s="428"/>
      <c r="F240" s="429"/>
      <c r="G240" s="430"/>
      <c r="H240" s="426"/>
      <c r="I240" s="431"/>
      <c r="J240" s="381"/>
      <c r="K240" s="432"/>
      <c r="L240" s="432"/>
      <c r="M240" s="433"/>
      <c r="N240" s="373"/>
      <c r="O240" s="373"/>
      <c r="P240" s="374"/>
      <c r="Q240" s="370"/>
      <c r="R240" s="409"/>
      <c r="S240" s="304"/>
      <c r="T240" s="419"/>
      <c r="U240" s="419"/>
      <c r="V240" s="277" t="s">
        <v>476</v>
      </c>
      <c r="W240" s="277" t="s">
        <v>476</v>
      </c>
    </row>
    <row r="241" spans="1:23" ht="102" x14ac:dyDescent="0.2">
      <c r="A241" s="275"/>
      <c r="B241" s="377" t="s">
        <v>492</v>
      </c>
      <c r="C241" s="378"/>
      <c r="D241" s="375" t="s">
        <v>205</v>
      </c>
      <c r="E241" s="379" t="s">
        <v>206</v>
      </c>
      <c r="F241" s="420" t="s">
        <v>500</v>
      </c>
      <c r="G241" s="395" t="s">
        <v>501</v>
      </c>
      <c r="H241" s="378" t="s">
        <v>208</v>
      </c>
      <c r="I241" s="380" t="s">
        <v>173</v>
      </c>
      <c r="J241" s="346"/>
      <c r="K241" s="406" t="s">
        <v>483</v>
      </c>
      <c r="L241" s="406"/>
      <c r="M241" s="383" t="s">
        <v>114</v>
      </c>
      <c r="N241" s="384" t="s">
        <v>484</v>
      </c>
      <c r="O241" s="384"/>
      <c r="P241" s="385" t="s">
        <v>480</v>
      </c>
      <c r="Q241" s="375" t="s">
        <v>182</v>
      </c>
      <c r="R241" s="396" t="s">
        <v>481</v>
      </c>
      <c r="S241" s="412" t="s">
        <v>485</v>
      </c>
      <c r="T241" s="405"/>
      <c r="U241" s="405"/>
      <c r="V241" s="277" t="s">
        <v>476</v>
      </c>
      <c r="W241" s="277" t="s">
        <v>476</v>
      </c>
    </row>
    <row r="242" spans="1:23" x14ac:dyDescent="0.2">
      <c r="A242" s="405"/>
      <c r="B242" s="377"/>
      <c r="C242" s="426"/>
      <c r="D242" s="427"/>
      <c r="E242" s="428"/>
      <c r="F242" s="429"/>
      <c r="G242" s="430"/>
      <c r="H242" s="426"/>
      <c r="I242" s="431"/>
      <c r="J242" s="381"/>
      <c r="K242" s="432"/>
      <c r="L242" s="432"/>
      <c r="M242" s="433"/>
      <c r="N242" s="434"/>
      <c r="O242" s="434"/>
      <c r="P242" s="435"/>
      <c r="Q242" s="427"/>
      <c r="R242" s="436"/>
      <c r="S242" s="437"/>
      <c r="T242" s="419"/>
      <c r="U242" s="419"/>
      <c r="V242" s="277" t="s">
        <v>476</v>
      </c>
      <c r="W242" s="277" t="s">
        <v>476</v>
      </c>
    </row>
    <row r="243" spans="1:23" ht="102" x14ac:dyDescent="0.2">
      <c r="A243" s="422"/>
      <c r="B243" s="377" t="s">
        <v>492</v>
      </c>
      <c r="C243" s="378" t="s">
        <v>502</v>
      </c>
      <c r="D243" s="375" t="s">
        <v>205</v>
      </c>
      <c r="E243" s="379" t="s">
        <v>166</v>
      </c>
      <c r="F243" s="420" t="s">
        <v>503</v>
      </c>
      <c r="G243" s="395" t="s">
        <v>504</v>
      </c>
      <c r="H243" s="378" t="s">
        <v>505</v>
      </c>
      <c r="I243" s="380" t="s">
        <v>174</v>
      </c>
      <c r="J243" s="346"/>
      <c r="K243" s="406" t="s">
        <v>171</v>
      </c>
      <c r="L243" s="406"/>
      <c r="M243" s="383" t="s">
        <v>137</v>
      </c>
      <c r="N243" s="384" t="s">
        <v>177</v>
      </c>
      <c r="O243" s="384"/>
      <c r="P243" s="385" t="s">
        <v>486</v>
      </c>
      <c r="Q243" s="375" t="s">
        <v>213</v>
      </c>
      <c r="R243" s="396" t="s">
        <v>215</v>
      </c>
      <c r="S243" s="412" t="s">
        <v>477</v>
      </c>
      <c r="T243" s="405"/>
      <c r="U243" s="405"/>
      <c r="V243" s="277" t="s">
        <v>476</v>
      </c>
      <c r="W243" s="277" t="s">
        <v>476</v>
      </c>
    </row>
    <row r="244" spans="1:23" x14ac:dyDescent="0.2">
      <c r="A244" s="333"/>
      <c r="B244" s="368"/>
      <c r="C244" s="369"/>
      <c r="D244" s="370"/>
      <c r="E244" s="360"/>
      <c r="F244" s="438"/>
      <c r="G244" s="344"/>
      <c r="H244" s="369"/>
      <c r="I244" s="361"/>
      <c r="J244" s="346"/>
      <c r="K244" s="408"/>
      <c r="L244" s="408"/>
      <c r="M244" s="367"/>
      <c r="N244" s="373"/>
      <c r="O244" s="373"/>
      <c r="P244" s="374"/>
      <c r="Q244" s="370"/>
      <c r="R244" s="409"/>
      <c r="S244" s="304"/>
      <c r="T244" s="275"/>
      <c r="U244" s="275"/>
      <c r="V244" s="277" t="s">
        <v>476</v>
      </c>
      <c r="W244" s="277" t="s">
        <v>476</v>
      </c>
    </row>
    <row r="245" spans="1:23" ht="102" x14ac:dyDescent="0.2">
      <c r="A245" s="405"/>
      <c r="B245" s="377" t="s">
        <v>492</v>
      </c>
      <c r="C245" s="378" t="s">
        <v>493</v>
      </c>
      <c r="D245" s="375" t="s">
        <v>205</v>
      </c>
      <c r="E245" s="379" t="s">
        <v>168</v>
      </c>
      <c r="F245" s="420" t="s">
        <v>496</v>
      </c>
      <c r="G245" s="395" t="s">
        <v>501</v>
      </c>
      <c r="H245" s="378" t="s">
        <v>506</v>
      </c>
      <c r="I245" s="380" t="s">
        <v>173</v>
      </c>
      <c r="J245" s="346"/>
      <c r="K245" s="406" t="s">
        <v>171</v>
      </c>
      <c r="L245" s="406"/>
      <c r="M245" s="383" t="s">
        <v>138</v>
      </c>
      <c r="N245" s="384" t="s">
        <v>178</v>
      </c>
      <c r="O245" s="384"/>
      <c r="P245" s="385" t="s">
        <v>487</v>
      </c>
      <c r="Q245" s="375" t="s">
        <v>182</v>
      </c>
      <c r="R245" s="396" t="s">
        <v>481</v>
      </c>
      <c r="S245" s="412" t="s">
        <v>482</v>
      </c>
      <c r="T245" s="405"/>
      <c r="U245" s="405"/>
      <c r="V245" s="277" t="s">
        <v>476</v>
      </c>
      <c r="W245" s="277" t="s">
        <v>476</v>
      </c>
    </row>
    <row r="246" spans="1:23" x14ac:dyDescent="0.2">
      <c r="A246" s="333"/>
      <c r="B246" s="368"/>
      <c r="C246" s="369"/>
      <c r="D246" s="370"/>
      <c r="E246" s="360"/>
      <c r="F246" s="343"/>
      <c r="G246" s="344"/>
      <c r="H246" s="369"/>
      <c r="I246" s="361"/>
      <c r="J246" s="346"/>
      <c r="K246" s="408"/>
      <c r="L246" s="408"/>
      <c r="M246" s="367"/>
      <c r="N246" s="373"/>
      <c r="O246" s="373"/>
      <c r="P246" s="374"/>
      <c r="Q246" s="370"/>
      <c r="R246" s="409"/>
      <c r="S246" s="304"/>
      <c r="T246" s="275"/>
      <c r="U246" s="275"/>
      <c r="V246" s="277" t="s">
        <v>476</v>
      </c>
      <c r="W246" s="277" t="s">
        <v>476</v>
      </c>
    </row>
    <row r="247" spans="1:23" ht="102" x14ac:dyDescent="0.2">
      <c r="A247" s="405"/>
      <c r="B247" s="377" t="s">
        <v>492</v>
      </c>
      <c r="C247" s="378" t="s">
        <v>493</v>
      </c>
      <c r="D247" s="375" t="s">
        <v>205</v>
      </c>
      <c r="E247" s="379" t="s">
        <v>169</v>
      </c>
      <c r="F247" s="420" t="s">
        <v>500</v>
      </c>
      <c r="G247" s="395" t="s">
        <v>501</v>
      </c>
      <c r="H247" s="378" t="s">
        <v>505</v>
      </c>
      <c r="I247" s="275"/>
      <c r="J247" s="346"/>
      <c r="K247" s="406" t="s">
        <v>171</v>
      </c>
      <c r="L247" s="406"/>
      <c r="M247" s="383" t="s">
        <v>114</v>
      </c>
      <c r="N247" s="384" t="s">
        <v>178</v>
      </c>
      <c r="O247" s="384"/>
      <c r="P247" s="385" t="s">
        <v>487</v>
      </c>
      <c r="Q247" s="375" t="s">
        <v>182</v>
      </c>
      <c r="R247" s="396" t="s">
        <v>481</v>
      </c>
      <c r="S247" s="412" t="s">
        <v>482</v>
      </c>
      <c r="T247" s="275"/>
      <c r="U247" s="275"/>
      <c r="V247" s="277" t="s">
        <v>476</v>
      </c>
      <c r="W247" s="277" t="s">
        <v>476</v>
      </c>
    </row>
    <row r="248" spans="1:23" x14ac:dyDescent="0.2">
      <c r="A248" s="333"/>
      <c r="B248" s="368"/>
      <c r="C248" s="369"/>
      <c r="D248" s="370"/>
      <c r="E248" s="360"/>
      <c r="F248" s="438"/>
      <c r="G248" s="344"/>
      <c r="H248" s="369"/>
      <c r="I248" s="275"/>
      <c r="J248" s="346"/>
      <c r="K248" s="408"/>
      <c r="L248" s="408"/>
      <c r="M248" s="367"/>
      <c r="N248" s="373"/>
      <c r="O248" s="373"/>
      <c r="P248" s="374"/>
      <c r="Q248" s="370"/>
      <c r="R248" s="409"/>
      <c r="S248" s="304"/>
      <c r="T248" s="275"/>
      <c r="U248" s="275"/>
      <c r="V248" s="277" t="s">
        <v>476</v>
      </c>
      <c r="W248" s="277" t="s">
        <v>476</v>
      </c>
    </row>
    <row r="249" spans="1:23" ht="102" x14ac:dyDescent="0.2">
      <c r="A249" s="275"/>
      <c r="B249" s="377" t="s">
        <v>3</v>
      </c>
      <c r="C249" s="378" t="s">
        <v>493</v>
      </c>
      <c r="D249" s="375" t="s">
        <v>205</v>
      </c>
      <c r="E249" s="379" t="s">
        <v>168</v>
      </c>
      <c r="F249" s="420" t="s">
        <v>507</v>
      </c>
      <c r="G249" s="395" t="s">
        <v>508</v>
      </c>
      <c r="H249" s="378" t="s">
        <v>509</v>
      </c>
      <c r="I249" s="381" t="s">
        <v>173</v>
      </c>
      <c r="J249" s="346"/>
      <c r="K249" s="408"/>
      <c r="L249" s="408"/>
      <c r="M249" s="383" t="s">
        <v>138</v>
      </c>
      <c r="N249" s="384" t="s">
        <v>488</v>
      </c>
      <c r="O249" s="384"/>
      <c r="P249" s="385" t="s">
        <v>489</v>
      </c>
      <c r="Q249" s="375" t="s">
        <v>490</v>
      </c>
      <c r="R249" s="396" t="s">
        <v>481</v>
      </c>
      <c r="S249" s="412" t="s">
        <v>477</v>
      </c>
      <c r="T249" s="275"/>
      <c r="U249" s="275"/>
      <c r="V249" s="277" t="s">
        <v>476</v>
      </c>
      <c r="W249" s="277" t="s">
        <v>476</v>
      </c>
    </row>
    <row r="250" spans="1:23" x14ac:dyDescent="0.2">
      <c r="A250" s="405"/>
      <c r="B250" s="425"/>
      <c r="C250" s="426"/>
      <c r="D250" s="427"/>
      <c r="E250" s="428"/>
      <c r="F250" s="429"/>
      <c r="G250" s="430"/>
      <c r="H250" s="426"/>
      <c r="I250" s="381"/>
      <c r="J250" s="381"/>
      <c r="K250" s="432"/>
      <c r="L250" s="432"/>
      <c r="M250" s="367"/>
      <c r="N250" s="434"/>
      <c r="O250" s="434"/>
      <c r="P250" s="435"/>
      <c r="Q250" s="427"/>
      <c r="R250" s="436"/>
      <c r="S250" s="437"/>
      <c r="T250" s="419"/>
      <c r="U250" s="419"/>
      <c r="V250" s="277" t="s">
        <v>476</v>
      </c>
      <c r="W250" s="277" t="s">
        <v>476</v>
      </c>
    </row>
    <row r="251" spans="1:23" ht="114.75" x14ac:dyDescent="0.2">
      <c r="A251" s="405"/>
      <c r="B251" s="377" t="s">
        <v>307</v>
      </c>
      <c r="C251" s="378" t="s">
        <v>37</v>
      </c>
      <c r="D251" s="375" t="s">
        <v>205</v>
      </c>
      <c r="E251" s="379" t="s">
        <v>304</v>
      </c>
      <c r="F251" s="420" t="s">
        <v>305</v>
      </c>
      <c r="G251" s="395" t="s">
        <v>315</v>
      </c>
      <c r="H251" s="378" t="s">
        <v>308</v>
      </c>
      <c r="I251" s="346"/>
      <c r="J251" s="346"/>
      <c r="K251" s="406" t="s">
        <v>306</v>
      </c>
      <c r="L251" s="406"/>
      <c r="M251" s="383" t="s">
        <v>310</v>
      </c>
      <c r="N251" s="384" t="s">
        <v>311</v>
      </c>
      <c r="O251" s="384"/>
      <c r="P251" s="385" t="s">
        <v>309</v>
      </c>
      <c r="Q251" s="375" t="s">
        <v>314</v>
      </c>
      <c r="R251" s="396" t="s">
        <v>312</v>
      </c>
      <c r="S251" s="412" t="s">
        <v>313</v>
      </c>
      <c r="T251" s="405"/>
      <c r="U251" s="405"/>
      <c r="V251" s="277" t="s">
        <v>476</v>
      </c>
      <c r="W251" s="277" t="s">
        <v>476</v>
      </c>
    </row>
    <row r="252" spans="1:23" x14ac:dyDescent="0.2">
      <c r="A252" s="405"/>
      <c r="B252" s="425"/>
      <c r="C252" s="426"/>
      <c r="D252" s="427"/>
      <c r="E252" s="428"/>
      <c r="F252" s="429"/>
      <c r="G252" s="430"/>
      <c r="H252" s="426"/>
      <c r="I252" s="381"/>
      <c r="J252" s="381"/>
      <c r="K252" s="432"/>
      <c r="L252" s="432"/>
      <c r="M252" s="433"/>
      <c r="N252" s="434"/>
      <c r="O252" s="434"/>
      <c r="P252" s="435"/>
      <c r="Q252" s="427"/>
      <c r="R252" s="436"/>
      <c r="S252" s="437"/>
      <c r="T252" s="419"/>
      <c r="U252" s="419"/>
      <c r="V252" s="277" t="s">
        <v>476</v>
      </c>
      <c r="W252" s="277" t="s">
        <v>476</v>
      </c>
    </row>
    <row r="253" spans="1:23" x14ac:dyDescent="0.2">
      <c r="A253" s="405"/>
      <c r="B253" s="425"/>
      <c r="C253" s="426"/>
      <c r="D253" s="427"/>
      <c r="E253" s="428"/>
      <c r="F253" s="429"/>
      <c r="G253" s="430"/>
      <c r="H253" s="426"/>
      <c r="I253" s="381"/>
      <c r="J253" s="381"/>
      <c r="K253" s="432"/>
      <c r="L253" s="432"/>
      <c r="M253" s="439"/>
      <c r="N253" s="384"/>
      <c r="O253" s="384"/>
      <c r="P253" s="394"/>
      <c r="Q253" s="370"/>
      <c r="R253" s="409"/>
      <c r="S253" s="304"/>
      <c r="T253" s="275"/>
      <c r="U253" s="275"/>
      <c r="V253" s="277" t="s">
        <v>476</v>
      </c>
      <c r="W253" s="277" t="s">
        <v>476</v>
      </c>
    </row>
    <row r="254" spans="1:23" x14ac:dyDescent="0.2">
      <c r="A254" s="405"/>
      <c r="B254" s="425"/>
      <c r="C254" s="426"/>
      <c r="D254" s="427"/>
      <c r="E254" s="428"/>
      <c r="F254" s="429"/>
      <c r="G254" s="430"/>
      <c r="H254" s="426"/>
      <c r="I254" s="381"/>
      <c r="J254" s="381"/>
      <c r="K254" s="432"/>
      <c r="L254" s="432"/>
      <c r="M254" s="433"/>
      <c r="N254" s="384"/>
      <c r="O254" s="384"/>
      <c r="P254" s="435"/>
      <c r="Q254" s="427"/>
      <c r="R254" s="436"/>
      <c r="S254" s="437"/>
      <c r="T254" s="419"/>
      <c r="U254" s="419"/>
      <c r="V254" s="277" t="s">
        <v>476</v>
      </c>
      <c r="W254" s="277" t="s">
        <v>476</v>
      </c>
    </row>
    <row r="255" spans="1:23" x14ac:dyDescent="0.2">
      <c r="A255" s="405"/>
      <c r="B255" s="425"/>
      <c r="C255" s="426"/>
      <c r="D255" s="427"/>
      <c r="E255" s="428"/>
      <c r="F255" s="429"/>
      <c r="G255" s="430"/>
      <c r="H255" s="426"/>
      <c r="I255" s="381"/>
      <c r="J255" s="381"/>
      <c r="K255" s="432"/>
      <c r="L255" s="432"/>
      <c r="M255" s="367"/>
      <c r="N255" s="384"/>
      <c r="O255" s="384"/>
      <c r="P255" s="435"/>
      <c r="Q255" s="427"/>
      <c r="R255" s="436"/>
      <c r="S255" s="437"/>
      <c r="T255" s="419"/>
      <c r="U255" s="419"/>
      <c r="V255" s="277" t="s">
        <v>476</v>
      </c>
      <c r="W255" s="277" t="s">
        <v>476</v>
      </c>
    </row>
    <row r="256" spans="1:23" ht="165.75" x14ac:dyDescent="0.2">
      <c r="A256" s="422"/>
      <c r="B256" s="377" t="s">
        <v>307</v>
      </c>
      <c r="C256" s="378" t="s">
        <v>37</v>
      </c>
      <c r="D256" s="375" t="s">
        <v>205</v>
      </c>
      <c r="E256" s="379" t="s">
        <v>340</v>
      </c>
      <c r="F256" s="420" t="s">
        <v>337</v>
      </c>
      <c r="G256" s="371"/>
      <c r="H256" s="378" t="s">
        <v>336</v>
      </c>
      <c r="I256" s="346"/>
      <c r="J256" s="346"/>
      <c r="K256" s="406" t="s">
        <v>341</v>
      </c>
      <c r="L256" s="406"/>
      <c r="M256" s="383" t="s">
        <v>321</v>
      </c>
      <c r="N256" s="384" t="s">
        <v>342</v>
      </c>
      <c r="O256" s="384"/>
      <c r="P256" s="385" t="s">
        <v>320</v>
      </c>
      <c r="Q256" s="370"/>
      <c r="R256" s="396" t="s">
        <v>312</v>
      </c>
      <c r="S256" s="412"/>
      <c r="T256" s="405"/>
      <c r="U256" s="405"/>
      <c r="V256" s="277" t="s">
        <v>476</v>
      </c>
      <c r="W256" s="277" t="s">
        <v>476</v>
      </c>
    </row>
    <row r="257" spans="1:23" x14ac:dyDescent="0.2">
      <c r="A257" s="333"/>
      <c r="B257" s="368"/>
      <c r="C257" s="369"/>
      <c r="D257" s="370"/>
      <c r="E257" s="360"/>
      <c r="F257" s="343"/>
      <c r="G257" s="371"/>
      <c r="H257" s="369"/>
      <c r="I257" s="346"/>
      <c r="J257" s="346"/>
      <c r="K257" s="408"/>
      <c r="L257" s="408"/>
      <c r="M257" s="367"/>
      <c r="N257" s="373"/>
      <c r="O257" s="373"/>
      <c r="P257" s="374"/>
      <c r="Q257" s="370"/>
      <c r="R257" s="409"/>
      <c r="S257" s="304"/>
      <c r="T257" s="275"/>
      <c r="U257" s="275"/>
      <c r="V257" s="277" t="s">
        <v>476</v>
      </c>
      <c r="W257" s="277" t="s">
        <v>476</v>
      </c>
    </row>
    <row r="258" spans="1:23" ht="165.75" x14ac:dyDescent="0.2">
      <c r="A258" s="405"/>
      <c r="B258" s="377" t="s">
        <v>345</v>
      </c>
      <c r="C258" s="378" t="s">
        <v>84</v>
      </c>
      <c r="D258" s="375" t="s">
        <v>205</v>
      </c>
      <c r="E258" s="379" t="s">
        <v>340</v>
      </c>
      <c r="F258" s="420" t="s">
        <v>343</v>
      </c>
      <c r="G258" s="371"/>
      <c r="H258" s="378" t="s">
        <v>346</v>
      </c>
      <c r="I258" s="346"/>
      <c r="J258" s="346"/>
      <c r="K258" s="406" t="s">
        <v>344</v>
      </c>
      <c r="L258" s="406"/>
      <c r="M258" s="383" t="s">
        <v>347</v>
      </c>
      <c r="N258" s="384" t="s">
        <v>349</v>
      </c>
      <c r="O258" s="384"/>
      <c r="P258" s="385" t="s">
        <v>350</v>
      </c>
      <c r="Q258" s="375"/>
      <c r="R258" s="396" t="s">
        <v>348</v>
      </c>
      <c r="S258" s="412"/>
      <c r="T258" s="275"/>
      <c r="U258" s="275"/>
      <c r="V258" s="277" t="s">
        <v>476</v>
      </c>
      <c r="W258" s="277" t="s">
        <v>476</v>
      </c>
    </row>
    <row r="259" spans="1:23" x14ac:dyDescent="0.2">
      <c r="A259" s="405"/>
      <c r="B259" s="377"/>
      <c r="C259" s="426"/>
      <c r="D259" s="427"/>
      <c r="E259" s="428"/>
      <c r="F259" s="429"/>
      <c r="G259" s="430"/>
      <c r="H259" s="426"/>
      <c r="I259" s="381"/>
      <c r="J259" s="381"/>
      <c r="K259" s="432"/>
      <c r="L259" s="432"/>
      <c r="M259" s="433"/>
      <c r="N259" s="434"/>
      <c r="O259" s="434"/>
      <c r="P259" s="385"/>
      <c r="Q259" s="427"/>
      <c r="R259" s="436"/>
      <c r="S259" s="437"/>
      <c r="T259" s="419"/>
      <c r="U259" s="419"/>
      <c r="V259" s="277" t="s">
        <v>476</v>
      </c>
      <c r="W259" s="277" t="s">
        <v>476</v>
      </c>
    </row>
    <row r="260" spans="1:23" ht="114.75" x14ac:dyDescent="0.2">
      <c r="A260" s="275"/>
      <c r="B260" s="377" t="s">
        <v>352</v>
      </c>
      <c r="C260" s="378" t="s">
        <v>360</v>
      </c>
      <c r="D260" s="375" t="s">
        <v>205</v>
      </c>
      <c r="E260" s="379" t="s">
        <v>354</v>
      </c>
      <c r="F260" s="420" t="s">
        <v>351</v>
      </c>
      <c r="G260" s="371"/>
      <c r="H260" s="378" t="s">
        <v>346</v>
      </c>
      <c r="I260" s="346"/>
      <c r="J260" s="381"/>
      <c r="K260" s="406" t="s">
        <v>344</v>
      </c>
      <c r="L260" s="406"/>
      <c r="M260" s="383" t="s">
        <v>355</v>
      </c>
      <c r="N260" s="384" t="s">
        <v>357</v>
      </c>
      <c r="O260" s="384"/>
      <c r="P260" s="385" t="s">
        <v>350</v>
      </c>
      <c r="Q260" s="375"/>
      <c r="R260" s="396" t="s">
        <v>356</v>
      </c>
      <c r="S260" s="412" t="s">
        <v>358</v>
      </c>
      <c r="T260" s="405"/>
      <c r="U260" s="405"/>
      <c r="V260" s="277" t="s">
        <v>476</v>
      </c>
      <c r="W260" s="277" t="s">
        <v>476</v>
      </c>
    </row>
    <row r="261" spans="1:23" x14ac:dyDescent="0.2">
      <c r="A261" s="442"/>
      <c r="B261" s="425"/>
      <c r="C261" s="426"/>
      <c r="D261" s="427"/>
      <c r="E261" s="360"/>
      <c r="F261" s="429"/>
      <c r="G261" s="430"/>
      <c r="H261" s="426"/>
      <c r="I261" s="381"/>
      <c r="J261" s="381"/>
      <c r="K261" s="432"/>
      <c r="L261" s="432"/>
      <c r="M261" s="433"/>
      <c r="N261" s="434"/>
      <c r="O261" s="434"/>
      <c r="P261" s="443"/>
      <c r="Q261" s="427"/>
      <c r="R261" s="436"/>
      <c r="S261" s="437"/>
      <c r="T261" s="419"/>
      <c r="U261" s="419"/>
      <c r="V261" s="277" t="s">
        <v>476</v>
      </c>
      <c r="W261" s="277" t="s">
        <v>476</v>
      </c>
    </row>
    <row r="262" spans="1:23" ht="153" x14ac:dyDescent="0.2">
      <c r="A262" s="444"/>
      <c r="B262" s="445" t="s">
        <v>363</v>
      </c>
      <c r="C262" s="378" t="s">
        <v>360</v>
      </c>
      <c r="D262" s="375" t="s">
        <v>205</v>
      </c>
      <c r="E262" s="446" t="s">
        <v>361</v>
      </c>
      <c r="F262" s="447" t="s">
        <v>362</v>
      </c>
      <c r="G262" s="371"/>
      <c r="H262" s="378" t="s">
        <v>365</v>
      </c>
      <c r="I262" s="346"/>
      <c r="J262" s="448"/>
      <c r="K262" s="449" t="s">
        <v>364</v>
      </c>
      <c r="L262" s="449"/>
      <c r="M262" s="450" t="s">
        <v>366</v>
      </c>
      <c r="N262" s="451" t="s">
        <v>368</v>
      </c>
      <c r="O262" s="451"/>
      <c r="P262" s="452" t="s">
        <v>370</v>
      </c>
      <c r="Q262" s="370"/>
      <c r="R262" s="453" t="s">
        <v>367</v>
      </c>
      <c r="S262" s="454" t="s">
        <v>369</v>
      </c>
      <c r="T262" s="275"/>
      <c r="U262" s="275"/>
      <c r="V262" s="277" t="s">
        <v>476</v>
      </c>
      <c r="W262" s="277" t="s">
        <v>476</v>
      </c>
    </row>
    <row r="263" spans="1:23" x14ac:dyDescent="0.2">
      <c r="A263" s="455"/>
      <c r="B263" s="425"/>
      <c r="C263" s="426"/>
      <c r="D263" s="427"/>
      <c r="E263" s="428"/>
      <c r="F263" s="429"/>
      <c r="G263" s="430"/>
      <c r="H263" s="426"/>
      <c r="I263" s="381"/>
      <c r="J263" s="381"/>
      <c r="K263" s="432"/>
      <c r="L263" s="432"/>
      <c r="M263" s="433"/>
      <c r="N263" s="434"/>
      <c r="O263" s="434"/>
      <c r="P263" s="466"/>
      <c r="Q263" s="370"/>
      <c r="R263" s="409"/>
      <c r="S263" s="304"/>
      <c r="T263" s="275"/>
      <c r="U263" s="275"/>
      <c r="V263" s="277" t="s">
        <v>476</v>
      </c>
      <c r="W263" s="277" t="s">
        <v>476</v>
      </c>
    </row>
    <row r="264" spans="1:23" ht="114.75" x14ac:dyDescent="0.2">
      <c r="A264" s="275"/>
      <c r="B264" s="377" t="s">
        <v>373</v>
      </c>
      <c r="C264" s="378" t="s">
        <v>84</v>
      </c>
      <c r="D264" s="375" t="s">
        <v>205</v>
      </c>
      <c r="E264" s="379" t="s">
        <v>371</v>
      </c>
      <c r="F264" s="420" t="s">
        <v>343</v>
      </c>
      <c r="G264" s="371"/>
      <c r="H264" s="378" t="s">
        <v>374</v>
      </c>
      <c r="I264" s="346"/>
      <c r="J264" s="346"/>
      <c r="K264" s="406" t="s">
        <v>372</v>
      </c>
      <c r="L264" s="406"/>
      <c r="M264" s="383" t="s">
        <v>375</v>
      </c>
      <c r="N264" s="384" t="s">
        <v>353</v>
      </c>
      <c r="O264" s="384"/>
      <c r="P264" s="385" t="s">
        <v>376</v>
      </c>
      <c r="Q264" s="467" t="s">
        <v>35</v>
      </c>
      <c r="R264" s="396" t="s">
        <v>348</v>
      </c>
      <c r="S264" s="412" t="s">
        <v>359</v>
      </c>
      <c r="T264" s="275"/>
      <c r="U264" s="275"/>
      <c r="V264" s="277" t="s">
        <v>476</v>
      </c>
      <c r="W264" s="277" t="s">
        <v>476</v>
      </c>
    </row>
    <row r="265" spans="1:23" x14ac:dyDescent="0.2">
      <c r="A265" s="419"/>
      <c r="B265" s="425"/>
      <c r="C265" s="426"/>
      <c r="D265" s="427"/>
      <c r="E265" s="428"/>
      <c r="F265" s="429"/>
      <c r="G265" s="430"/>
      <c r="H265" s="426"/>
      <c r="I265" s="381"/>
      <c r="J265" s="381"/>
      <c r="K265" s="432"/>
      <c r="L265" s="432"/>
      <c r="M265" s="433"/>
      <c r="N265" s="434"/>
      <c r="O265" s="434"/>
      <c r="P265" s="374"/>
      <c r="Q265" s="467"/>
      <c r="R265" s="396"/>
      <c r="S265" s="304"/>
      <c r="T265" s="275"/>
      <c r="U265" s="275"/>
      <c r="V265" s="277" t="s">
        <v>476</v>
      </c>
      <c r="W265" s="277" t="s">
        <v>476</v>
      </c>
    </row>
    <row r="266" spans="1:23" ht="165.75" x14ac:dyDescent="0.2">
      <c r="A266" s="422"/>
      <c r="B266" s="377" t="s">
        <v>307</v>
      </c>
      <c r="C266" s="423" t="s">
        <v>84</v>
      </c>
      <c r="D266" s="375" t="s">
        <v>377</v>
      </c>
      <c r="E266" s="379" t="s">
        <v>304</v>
      </c>
      <c r="F266" s="420" t="s">
        <v>337</v>
      </c>
      <c r="G266" s="371"/>
      <c r="H266" s="378" t="s">
        <v>336</v>
      </c>
      <c r="I266" s="346"/>
      <c r="J266" s="346"/>
      <c r="K266" s="406" t="s">
        <v>338</v>
      </c>
      <c r="L266" s="406"/>
      <c r="M266" s="383" t="s">
        <v>321</v>
      </c>
      <c r="N266" s="384" t="s">
        <v>342</v>
      </c>
      <c r="O266" s="384"/>
      <c r="P266" s="385" t="s">
        <v>339</v>
      </c>
      <c r="Q266" s="375"/>
      <c r="R266" s="396" t="s">
        <v>312</v>
      </c>
      <c r="S266" s="412" t="s">
        <v>313</v>
      </c>
      <c r="T266" s="405"/>
      <c r="U266" s="405"/>
      <c r="V266" s="277" t="s">
        <v>476</v>
      </c>
      <c r="W266" s="277" t="s">
        <v>476</v>
      </c>
    </row>
    <row r="267" spans="1:23" x14ac:dyDescent="0.2">
      <c r="A267" s="333"/>
      <c r="B267" s="368"/>
      <c r="C267" s="369"/>
      <c r="D267" s="370"/>
      <c r="E267" s="360"/>
      <c r="F267" s="343"/>
      <c r="G267" s="371"/>
      <c r="H267" s="369"/>
      <c r="I267" s="346"/>
      <c r="J267" s="346"/>
      <c r="K267" s="408"/>
      <c r="L267" s="408"/>
      <c r="M267" s="367"/>
      <c r="N267" s="373"/>
      <c r="O267" s="373"/>
      <c r="P267" s="374"/>
      <c r="Q267" s="370"/>
      <c r="R267" s="409"/>
      <c r="S267" s="304"/>
      <c r="T267" s="275"/>
      <c r="U267" s="275"/>
      <c r="V267" s="277" t="s">
        <v>476</v>
      </c>
      <c r="W267" s="277" t="s">
        <v>476</v>
      </c>
    </row>
    <row r="268" spans="1:23" ht="165.75" x14ac:dyDescent="0.2">
      <c r="A268" s="275"/>
      <c r="B268" s="445" t="s">
        <v>383</v>
      </c>
      <c r="C268" s="378" t="s">
        <v>378</v>
      </c>
      <c r="D268" s="375" t="s">
        <v>377</v>
      </c>
      <c r="E268" s="379" t="s">
        <v>379</v>
      </c>
      <c r="F268" s="420" t="s">
        <v>381</v>
      </c>
      <c r="G268" s="395" t="s">
        <v>391</v>
      </c>
      <c r="H268" s="378" t="s">
        <v>385</v>
      </c>
      <c r="I268" s="346"/>
      <c r="J268" s="346"/>
      <c r="K268" s="449" t="s">
        <v>382</v>
      </c>
      <c r="L268" s="449"/>
      <c r="M268" s="383" t="s">
        <v>386</v>
      </c>
      <c r="N268" s="384" t="s">
        <v>388</v>
      </c>
      <c r="O268" s="384"/>
      <c r="P268" s="385" t="s">
        <v>390</v>
      </c>
      <c r="Q268" s="375" t="s">
        <v>392</v>
      </c>
      <c r="R268" s="409"/>
      <c r="S268" s="412" t="s">
        <v>389</v>
      </c>
      <c r="T268" s="496" t="s">
        <v>393</v>
      </c>
      <c r="U268" s="496"/>
      <c r="V268" s="277" t="s">
        <v>476</v>
      </c>
      <c r="W268" s="277" t="s">
        <v>476</v>
      </c>
    </row>
    <row r="269" spans="1:23" x14ac:dyDescent="0.2">
      <c r="A269" s="419"/>
      <c r="B269" s="425"/>
      <c r="C269" s="426"/>
      <c r="D269" s="427"/>
      <c r="E269" s="428"/>
      <c r="F269" s="429"/>
      <c r="G269" s="430"/>
      <c r="H269" s="426"/>
      <c r="I269" s="381"/>
      <c r="J269" s="381"/>
      <c r="K269" s="432"/>
      <c r="L269" s="432"/>
      <c r="M269" s="433"/>
      <c r="N269" s="434"/>
      <c r="O269" s="434"/>
      <c r="P269" s="435"/>
      <c r="Q269" s="427"/>
      <c r="R269" s="436"/>
      <c r="S269" s="468"/>
      <c r="T269" s="498"/>
      <c r="U269" s="498"/>
      <c r="V269" s="277" t="s">
        <v>476</v>
      </c>
      <c r="W269" s="277" t="s">
        <v>476</v>
      </c>
    </row>
    <row r="270" spans="1:23" ht="165.75" x14ac:dyDescent="0.2">
      <c r="A270" s="275"/>
      <c r="B270" s="377" t="s">
        <v>399</v>
      </c>
      <c r="C270" s="378" t="s">
        <v>378</v>
      </c>
      <c r="D270" s="375" t="s">
        <v>377</v>
      </c>
      <c r="E270" s="379" t="s">
        <v>379</v>
      </c>
      <c r="F270" s="420" t="s">
        <v>381</v>
      </c>
      <c r="G270" s="395" t="s">
        <v>391</v>
      </c>
      <c r="H270" s="378" t="s">
        <v>385</v>
      </c>
      <c r="I270" s="346"/>
      <c r="J270" s="346"/>
      <c r="K270" s="406" t="s">
        <v>395</v>
      </c>
      <c r="L270" s="406"/>
      <c r="M270" s="383" t="s">
        <v>386</v>
      </c>
      <c r="N270" s="384" t="s">
        <v>388</v>
      </c>
      <c r="O270" s="384"/>
      <c r="P270" s="385" t="s">
        <v>401</v>
      </c>
      <c r="Q270" s="375" t="s">
        <v>402</v>
      </c>
      <c r="R270" s="396" t="s">
        <v>387</v>
      </c>
      <c r="S270" s="412" t="s">
        <v>400</v>
      </c>
      <c r="T270" s="496" t="s">
        <v>403</v>
      </c>
      <c r="U270" s="496"/>
      <c r="V270" s="492" t="s">
        <v>384</v>
      </c>
      <c r="W270" s="277" t="s">
        <v>476</v>
      </c>
    </row>
    <row r="271" spans="1:23" x14ac:dyDescent="0.2">
      <c r="A271" s="275"/>
      <c r="B271" s="425"/>
      <c r="C271" s="426"/>
      <c r="D271" s="427"/>
      <c r="E271" s="428"/>
      <c r="F271" s="429"/>
      <c r="G271" s="430"/>
      <c r="H271" s="426"/>
      <c r="I271" s="381"/>
      <c r="J271" s="381"/>
      <c r="K271" s="432"/>
      <c r="L271" s="432"/>
      <c r="M271" s="433"/>
      <c r="N271" s="434"/>
      <c r="O271" s="434"/>
      <c r="P271" s="435"/>
      <c r="Q271" s="427"/>
      <c r="R271" s="409"/>
      <c r="S271" s="437"/>
      <c r="T271" s="498"/>
      <c r="U271" s="498"/>
      <c r="V271" s="494"/>
      <c r="W271" s="277" t="s">
        <v>476</v>
      </c>
    </row>
    <row r="272" spans="1:23" ht="165.75" x14ac:dyDescent="0.2">
      <c r="A272" s="275"/>
      <c r="B272" s="445" t="s">
        <v>399</v>
      </c>
      <c r="C272" s="378" t="s">
        <v>378</v>
      </c>
      <c r="D272" s="375" t="s">
        <v>377</v>
      </c>
      <c r="E272" s="379" t="s">
        <v>417</v>
      </c>
      <c r="F272" s="420" t="s">
        <v>381</v>
      </c>
      <c r="G272" s="395" t="s">
        <v>391</v>
      </c>
      <c r="H272" s="378" t="s">
        <v>385</v>
      </c>
      <c r="I272" s="346"/>
      <c r="J272" s="346"/>
      <c r="K272" s="449" t="s">
        <v>395</v>
      </c>
      <c r="L272" s="449"/>
      <c r="M272" s="383" t="s">
        <v>386</v>
      </c>
      <c r="N272" s="384" t="s">
        <v>388</v>
      </c>
      <c r="O272" s="384"/>
      <c r="P272" s="385" t="s">
        <v>418</v>
      </c>
      <c r="Q272" s="375" t="s">
        <v>392</v>
      </c>
      <c r="R272" s="396" t="s">
        <v>387</v>
      </c>
      <c r="S272" s="412" t="s">
        <v>389</v>
      </c>
      <c r="T272" s="496" t="s">
        <v>393</v>
      </c>
      <c r="U272" s="496"/>
      <c r="V272" s="492" t="s">
        <v>384</v>
      </c>
      <c r="W272" s="277" t="s">
        <v>476</v>
      </c>
    </row>
    <row r="273" spans="1:23" x14ac:dyDescent="0.2">
      <c r="A273" s="419"/>
      <c r="B273" s="425"/>
      <c r="C273" s="426"/>
      <c r="D273" s="427"/>
      <c r="E273" s="428"/>
      <c r="F273" s="429"/>
      <c r="G273" s="430"/>
      <c r="H273" s="426"/>
      <c r="I273" s="381"/>
      <c r="J273" s="381"/>
      <c r="K273" s="432"/>
      <c r="L273" s="432"/>
      <c r="M273" s="433"/>
      <c r="N273" s="434"/>
      <c r="O273" s="434"/>
      <c r="P273" s="374"/>
      <c r="Q273" s="370"/>
      <c r="R273" s="436"/>
      <c r="S273" s="304"/>
      <c r="T273" s="498"/>
      <c r="U273" s="498"/>
      <c r="V273" s="495"/>
      <c r="W273" s="277" t="s">
        <v>476</v>
      </c>
    </row>
    <row r="274" spans="1:23" x14ac:dyDescent="0.2">
      <c r="A274" s="469"/>
      <c r="B274" s="425"/>
      <c r="C274" s="426"/>
      <c r="D274" s="427"/>
      <c r="E274" s="428"/>
      <c r="F274" s="429"/>
      <c r="G274" s="430"/>
      <c r="H274" s="426"/>
      <c r="I274" s="381"/>
      <c r="J274" s="381"/>
      <c r="K274" s="432"/>
      <c r="L274" s="432"/>
      <c r="M274" s="433"/>
      <c r="N274" s="434"/>
      <c r="O274" s="434"/>
      <c r="P274" s="435"/>
      <c r="Q274" s="427"/>
      <c r="R274" s="436"/>
      <c r="S274" s="437"/>
      <c r="T274" s="498"/>
      <c r="U274" s="498"/>
      <c r="V274" s="495"/>
      <c r="W274" s="277" t="s">
        <v>476</v>
      </c>
    </row>
    <row r="275" spans="1:23" ht="140.25" x14ac:dyDescent="0.2">
      <c r="A275" s="333"/>
      <c r="B275" s="445" t="s">
        <v>431</v>
      </c>
      <c r="C275" s="378" t="s">
        <v>404</v>
      </c>
      <c r="D275" s="470" t="s">
        <v>380</v>
      </c>
      <c r="E275" s="379" t="s">
        <v>379</v>
      </c>
      <c r="F275" s="420" t="s">
        <v>381</v>
      </c>
      <c r="G275" s="395" t="s">
        <v>428</v>
      </c>
      <c r="H275" s="378" t="s">
        <v>409</v>
      </c>
      <c r="I275" s="346"/>
      <c r="J275" s="346"/>
      <c r="K275" s="449" t="s">
        <v>430</v>
      </c>
      <c r="L275" s="449"/>
      <c r="M275" s="383" t="s">
        <v>410</v>
      </c>
      <c r="N275" s="384" t="s">
        <v>411</v>
      </c>
      <c r="O275" s="384"/>
      <c r="P275" s="385" t="s">
        <v>413</v>
      </c>
      <c r="Q275" s="375" t="s">
        <v>392</v>
      </c>
      <c r="R275" s="396" t="s">
        <v>412</v>
      </c>
      <c r="S275" s="412" t="s">
        <v>389</v>
      </c>
      <c r="T275" s="496" t="s">
        <v>416</v>
      </c>
      <c r="U275" s="496"/>
      <c r="V275" s="492" t="s">
        <v>384</v>
      </c>
      <c r="W275" s="277" t="s">
        <v>476</v>
      </c>
    </row>
    <row r="276" spans="1:23" x14ac:dyDescent="0.2">
      <c r="A276" s="333"/>
      <c r="B276" s="425"/>
      <c r="C276" s="426"/>
      <c r="D276" s="427"/>
      <c r="E276" s="428"/>
      <c r="F276" s="429"/>
      <c r="G276" s="430"/>
      <c r="H276" s="426"/>
      <c r="I276" s="381"/>
      <c r="J276" s="381"/>
      <c r="K276" s="432"/>
      <c r="L276" s="432"/>
      <c r="M276" s="433"/>
      <c r="N276" s="434"/>
      <c r="O276" s="434"/>
      <c r="P276" s="435"/>
      <c r="Q276" s="427"/>
      <c r="R276" s="436"/>
      <c r="S276" s="437"/>
      <c r="T276" s="498"/>
      <c r="U276" s="498"/>
      <c r="V276" s="495"/>
      <c r="W276" s="277" t="s">
        <v>476</v>
      </c>
    </row>
    <row r="277" spans="1:23" ht="140.25" x14ac:dyDescent="0.2">
      <c r="A277" s="275"/>
      <c r="B277" s="471" t="s">
        <v>399</v>
      </c>
      <c r="C277" s="378" t="s">
        <v>404</v>
      </c>
      <c r="D277" s="470" t="s">
        <v>420</v>
      </c>
      <c r="E277" s="379" t="s">
        <v>405</v>
      </c>
      <c r="F277" s="420" t="s">
        <v>381</v>
      </c>
      <c r="G277" s="395" t="s">
        <v>391</v>
      </c>
      <c r="H277" s="378" t="s">
        <v>385</v>
      </c>
      <c r="I277" s="346"/>
      <c r="J277" s="346"/>
      <c r="K277" s="449" t="s">
        <v>430</v>
      </c>
      <c r="L277" s="449"/>
      <c r="M277" s="383" t="s">
        <v>386</v>
      </c>
      <c r="N277" s="384" t="s">
        <v>388</v>
      </c>
      <c r="O277" s="384"/>
      <c r="P277" s="385" t="s">
        <v>401</v>
      </c>
      <c r="Q277" s="375" t="s">
        <v>402</v>
      </c>
      <c r="R277" s="396" t="s">
        <v>387</v>
      </c>
      <c r="S277" s="412" t="s">
        <v>389</v>
      </c>
      <c r="T277" s="496" t="s">
        <v>393</v>
      </c>
      <c r="U277" s="496"/>
      <c r="V277" s="492" t="s">
        <v>384</v>
      </c>
      <c r="W277" s="277" t="s">
        <v>476</v>
      </c>
    </row>
    <row r="278" spans="1:23" x14ac:dyDescent="0.2">
      <c r="A278" s="419"/>
      <c r="B278" s="425"/>
      <c r="C278" s="426"/>
      <c r="D278" s="427"/>
      <c r="E278" s="428"/>
      <c r="F278" s="429"/>
      <c r="G278" s="430"/>
      <c r="H278" s="426"/>
      <c r="I278" s="381"/>
      <c r="J278" s="381"/>
      <c r="K278" s="432"/>
      <c r="L278" s="432"/>
      <c r="M278" s="433"/>
      <c r="N278" s="434"/>
      <c r="O278" s="434"/>
      <c r="P278" s="435"/>
      <c r="Q278" s="427"/>
      <c r="R278" s="436"/>
      <c r="S278" s="437"/>
      <c r="T278" s="498"/>
      <c r="U278" s="498"/>
      <c r="V278" s="495"/>
      <c r="W278" s="277" t="s">
        <v>476</v>
      </c>
    </row>
    <row r="279" spans="1:23" ht="140.25" x14ac:dyDescent="0.2">
      <c r="A279" s="275"/>
      <c r="B279" s="445" t="s">
        <v>399</v>
      </c>
      <c r="C279" s="378" t="s">
        <v>394</v>
      </c>
      <c r="D279" s="470" t="s">
        <v>398</v>
      </c>
      <c r="E279" s="379" t="s">
        <v>379</v>
      </c>
      <c r="F279" s="420" t="s">
        <v>381</v>
      </c>
      <c r="G279" s="395" t="s">
        <v>391</v>
      </c>
      <c r="H279" s="378" t="s">
        <v>385</v>
      </c>
      <c r="I279" s="346"/>
      <c r="J279" s="346"/>
      <c r="K279" s="449" t="s">
        <v>395</v>
      </c>
      <c r="L279" s="449"/>
      <c r="M279" s="383" t="s">
        <v>386</v>
      </c>
      <c r="N279" s="384" t="s">
        <v>388</v>
      </c>
      <c r="O279" s="384"/>
      <c r="P279" s="385" t="s">
        <v>433</v>
      </c>
      <c r="Q279" s="375" t="s">
        <v>392</v>
      </c>
      <c r="R279" s="396" t="s">
        <v>387</v>
      </c>
      <c r="S279" s="412" t="s">
        <v>389</v>
      </c>
      <c r="T279" s="496" t="s">
        <v>393</v>
      </c>
      <c r="U279" s="496"/>
      <c r="V279" s="492" t="s">
        <v>384</v>
      </c>
      <c r="W279" s="277" t="s">
        <v>476</v>
      </c>
    </row>
    <row r="280" spans="1:23" x14ac:dyDescent="0.2">
      <c r="A280" s="419"/>
      <c r="B280" s="425"/>
      <c r="C280" s="426"/>
      <c r="D280" s="427"/>
      <c r="E280" s="428"/>
      <c r="F280" s="429"/>
      <c r="G280" s="430"/>
      <c r="H280" s="426"/>
      <c r="I280" s="381"/>
      <c r="J280" s="381"/>
      <c r="K280" s="432"/>
      <c r="L280" s="432"/>
      <c r="M280" s="433"/>
      <c r="N280" s="434"/>
      <c r="O280" s="434"/>
      <c r="P280" s="435"/>
      <c r="Q280" s="427"/>
      <c r="R280" s="436"/>
      <c r="S280" s="437"/>
      <c r="T280" s="498"/>
      <c r="U280" s="498"/>
      <c r="V280" s="495"/>
      <c r="W280" s="277" t="s">
        <v>476</v>
      </c>
    </row>
    <row r="281" spans="1:23" ht="140.25" x14ac:dyDescent="0.2">
      <c r="A281" s="301"/>
      <c r="B281" s="445" t="s">
        <v>399</v>
      </c>
      <c r="C281" s="378" t="s">
        <v>404</v>
      </c>
      <c r="D281" s="470" t="s">
        <v>398</v>
      </c>
      <c r="E281" s="379" t="s">
        <v>405</v>
      </c>
      <c r="F281" s="420" t="s">
        <v>407</v>
      </c>
      <c r="G281" s="395" t="s">
        <v>428</v>
      </c>
      <c r="H281" s="378" t="s">
        <v>409</v>
      </c>
      <c r="I281" s="346"/>
      <c r="J281" s="346"/>
      <c r="K281" s="449" t="s">
        <v>430</v>
      </c>
      <c r="L281" s="449"/>
      <c r="M281" s="383" t="s">
        <v>410</v>
      </c>
      <c r="N281" s="384" t="s">
        <v>411</v>
      </c>
      <c r="O281" s="384"/>
      <c r="P281" s="385" t="s">
        <v>413</v>
      </c>
      <c r="Q281" s="375" t="s">
        <v>415</v>
      </c>
      <c r="R281" s="396" t="s">
        <v>412</v>
      </c>
      <c r="S281" s="412" t="s">
        <v>414</v>
      </c>
      <c r="T281" s="496" t="s">
        <v>416</v>
      </c>
      <c r="U281" s="496"/>
      <c r="V281" s="492" t="s">
        <v>397</v>
      </c>
      <c r="W281" s="277" t="s">
        <v>476</v>
      </c>
    </row>
    <row r="282" spans="1:23" x14ac:dyDescent="0.2">
      <c r="A282" s="474"/>
      <c r="B282" s="425"/>
      <c r="C282" s="426"/>
      <c r="D282" s="427"/>
      <c r="E282" s="428"/>
      <c r="F282" s="429"/>
      <c r="G282" s="430"/>
      <c r="H282" s="426"/>
      <c r="I282" s="381"/>
      <c r="J282" s="381"/>
      <c r="K282" s="432"/>
      <c r="L282" s="432"/>
      <c r="M282" s="433"/>
      <c r="N282" s="434"/>
      <c r="O282" s="434"/>
      <c r="P282" s="435"/>
      <c r="Q282" s="474"/>
      <c r="R282" s="436"/>
      <c r="S282" s="437"/>
      <c r="T282" s="498"/>
      <c r="U282" s="498"/>
      <c r="V282" s="495"/>
      <c r="W282" s="277" t="s">
        <v>476</v>
      </c>
    </row>
    <row r="283" spans="1:23" ht="140.25" x14ac:dyDescent="0.2">
      <c r="A283" s="301"/>
      <c r="B283" s="445" t="s">
        <v>396</v>
      </c>
      <c r="C283" s="378" t="s">
        <v>419</v>
      </c>
      <c r="D283" s="470" t="s">
        <v>406</v>
      </c>
      <c r="E283" s="379" t="s">
        <v>405</v>
      </c>
      <c r="F283" s="420" t="s">
        <v>407</v>
      </c>
      <c r="G283" s="395" t="s">
        <v>428</v>
      </c>
      <c r="H283" s="378" t="s">
        <v>409</v>
      </c>
      <c r="I283" s="346"/>
      <c r="J283" s="346"/>
      <c r="K283" s="449" t="s">
        <v>408</v>
      </c>
      <c r="L283" s="449"/>
      <c r="M283" s="383" t="s">
        <v>410</v>
      </c>
      <c r="N283" s="384" t="s">
        <v>411</v>
      </c>
      <c r="O283" s="384"/>
      <c r="P283" s="385" t="s">
        <v>413</v>
      </c>
      <c r="Q283" s="301"/>
      <c r="R283" s="396" t="s">
        <v>412</v>
      </c>
      <c r="S283" s="412" t="s">
        <v>414</v>
      </c>
      <c r="T283" s="496" t="s">
        <v>416</v>
      </c>
      <c r="U283" s="496"/>
      <c r="V283" s="492" t="s">
        <v>397</v>
      </c>
      <c r="W283" s="277" t="s">
        <v>476</v>
      </c>
    </row>
    <row r="284" spans="1:23" x14ac:dyDescent="0.2">
      <c r="A284" s="474"/>
      <c r="B284" s="425"/>
      <c r="C284" s="426"/>
      <c r="D284" s="427"/>
      <c r="E284" s="428"/>
      <c r="F284" s="429"/>
      <c r="G284" s="430"/>
      <c r="H284" s="426"/>
      <c r="I284" s="346"/>
      <c r="J284" s="381"/>
      <c r="K284" s="432"/>
      <c r="L284" s="432"/>
      <c r="M284" s="433"/>
      <c r="N284" s="434"/>
      <c r="O284" s="434"/>
      <c r="P284" s="435"/>
      <c r="Q284" s="474"/>
      <c r="R284" s="436"/>
      <c r="S284" s="437"/>
      <c r="T284" s="498"/>
      <c r="U284" s="498"/>
      <c r="V284" s="495"/>
      <c r="W284" s="277" t="s">
        <v>476</v>
      </c>
    </row>
    <row r="285" spans="1:23" ht="140.25" x14ac:dyDescent="0.2">
      <c r="A285" s="301"/>
      <c r="B285" s="445" t="s">
        <v>431</v>
      </c>
      <c r="C285" s="378" t="s">
        <v>394</v>
      </c>
      <c r="D285" s="470" t="s">
        <v>420</v>
      </c>
      <c r="E285" s="379" t="s">
        <v>405</v>
      </c>
      <c r="F285" s="420" t="s">
        <v>407</v>
      </c>
      <c r="G285" s="395" t="s">
        <v>428</v>
      </c>
      <c r="H285" s="378" t="s">
        <v>409</v>
      </c>
      <c r="I285" s="346"/>
      <c r="J285" s="346"/>
      <c r="K285" s="449" t="s">
        <v>430</v>
      </c>
      <c r="L285" s="449"/>
      <c r="M285" s="383" t="s">
        <v>410</v>
      </c>
      <c r="N285" s="384" t="s">
        <v>411</v>
      </c>
      <c r="O285" s="384"/>
      <c r="P285" s="385" t="s">
        <v>413</v>
      </c>
      <c r="Q285" s="472"/>
      <c r="R285" s="396" t="s">
        <v>412</v>
      </c>
      <c r="S285" s="412" t="s">
        <v>414</v>
      </c>
      <c r="T285" s="496" t="s">
        <v>416</v>
      </c>
      <c r="U285" s="496"/>
      <c r="V285" s="492" t="s">
        <v>397</v>
      </c>
      <c r="W285" s="277" t="s">
        <v>476</v>
      </c>
    </row>
    <row r="286" spans="1:23" x14ac:dyDescent="0.2">
      <c r="A286" s="474"/>
      <c r="B286" s="425"/>
      <c r="C286" s="426"/>
      <c r="D286" s="427"/>
      <c r="E286" s="428"/>
      <c r="F286" s="429"/>
      <c r="G286" s="430"/>
      <c r="H286" s="426"/>
      <c r="I286" s="381"/>
      <c r="J286" s="381"/>
      <c r="K286" s="432"/>
      <c r="L286" s="432"/>
      <c r="M286" s="433"/>
      <c r="N286" s="434"/>
      <c r="O286" s="434"/>
      <c r="P286" s="435"/>
      <c r="Q286" s="474"/>
      <c r="R286" s="436"/>
      <c r="S286" s="437"/>
      <c r="T286" s="498"/>
      <c r="U286" s="498"/>
      <c r="V286" s="495"/>
      <c r="W286" s="277" t="s">
        <v>476</v>
      </c>
    </row>
    <row r="287" spans="1:23" ht="140.25" x14ac:dyDescent="0.2">
      <c r="A287" s="301"/>
      <c r="B287" s="445" t="s">
        <v>431</v>
      </c>
      <c r="C287" s="378" t="s">
        <v>404</v>
      </c>
      <c r="D287" s="470" t="s">
        <v>420</v>
      </c>
      <c r="E287" s="379" t="s">
        <v>379</v>
      </c>
      <c r="F287" s="420" t="s">
        <v>381</v>
      </c>
      <c r="G287" s="395" t="s">
        <v>428</v>
      </c>
      <c r="H287" s="378" t="s">
        <v>385</v>
      </c>
      <c r="I287" s="346"/>
      <c r="J287" s="346"/>
      <c r="K287" s="449" t="s">
        <v>430</v>
      </c>
      <c r="L287" s="449"/>
      <c r="M287" s="383" t="s">
        <v>410</v>
      </c>
      <c r="N287" s="384" t="s">
        <v>411</v>
      </c>
      <c r="O287" s="384"/>
      <c r="P287" s="385" t="s">
        <v>413</v>
      </c>
      <c r="Q287" s="472"/>
      <c r="R287" s="396" t="s">
        <v>412</v>
      </c>
      <c r="S287" s="412" t="s">
        <v>414</v>
      </c>
      <c r="T287" s="496" t="s">
        <v>416</v>
      </c>
      <c r="U287" s="496"/>
      <c r="V287" s="492" t="s">
        <v>384</v>
      </c>
      <c r="W287" s="277" t="s">
        <v>476</v>
      </c>
    </row>
    <row r="288" spans="1:23" x14ac:dyDescent="0.2">
      <c r="A288" s="474"/>
      <c r="B288" s="425"/>
      <c r="C288" s="426"/>
      <c r="D288" s="427"/>
      <c r="E288" s="428"/>
      <c r="F288" s="429"/>
      <c r="G288" s="430"/>
      <c r="H288" s="426"/>
      <c r="I288" s="381"/>
      <c r="J288" s="381"/>
      <c r="K288" s="432"/>
      <c r="L288" s="432"/>
      <c r="M288" s="433"/>
      <c r="N288" s="434"/>
      <c r="O288" s="434"/>
      <c r="P288" s="435"/>
      <c r="Q288" s="474"/>
      <c r="R288" s="436"/>
      <c r="S288" s="437"/>
      <c r="T288" s="498"/>
      <c r="U288" s="498"/>
      <c r="V288" s="495"/>
      <c r="W288" s="277" t="s">
        <v>476</v>
      </c>
    </row>
    <row r="289" spans="1:23" ht="140.25" x14ac:dyDescent="0.2">
      <c r="A289" s="301"/>
      <c r="B289" s="445" t="s">
        <v>396</v>
      </c>
      <c r="C289" s="378" t="s">
        <v>394</v>
      </c>
      <c r="D289" s="470" t="s">
        <v>420</v>
      </c>
      <c r="E289" s="379" t="s">
        <v>405</v>
      </c>
      <c r="F289" s="420" t="s">
        <v>407</v>
      </c>
      <c r="G289" s="395" t="s">
        <v>434</v>
      </c>
      <c r="H289" s="378" t="s">
        <v>409</v>
      </c>
      <c r="I289" s="346"/>
      <c r="J289" s="346"/>
      <c r="K289" s="449" t="s">
        <v>395</v>
      </c>
      <c r="L289" s="449"/>
      <c r="M289" s="383" t="s">
        <v>410</v>
      </c>
      <c r="N289" s="384" t="s">
        <v>436</v>
      </c>
      <c r="O289" s="384"/>
      <c r="P289" s="385" t="s">
        <v>439</v>
      </c>
      <c r="Q289" s="472"/>
      <c r="R289" s="396" t="s">
        <v>412</v>
      </c>
      <c r="S289" s="412" t="s">
        <v>414</v>
      </c>
      <c r="T289" s="496" t="s">
        <v>435</v>
      </c>
      <c r="U289" s="496"/>
      <c r="V289" s="492" t="s">
        <v>427</v>
      </c>
      <c r="W289" s="277" t="s">
        <v>476</v>
      </c>
    </row>
    <row r="290" spans="1:23" x14ac:dyDescent="0.2">
      <c r="A290" s="474"/>
      <c r="B290" s="425"/>
      <c r="C290" s="426"/>
      <c r="D290" s="427"/>
      <c r="E290" s="428"/>
      <c r="F290" s="429"/>
      <c r="G290" s="430"/>
      <c r="H290" s="426"/>
      <c r="I290" s="381"/>
      <c r="J290" s="381"/>
      <c r="K290" s="432"/>
      <c r="L290" s="432"/>
      <c r="M290" s="433"/>
      <c r="N290" s="474"/>
      <c r="O290" s="474"/>
      <c r="P290" s="474"/>
      <c r="Q290" s="474"/>
      <c r="R290" s="436"/>
      <c r="S290" s="437"/>
      <c r="T290" s="474"/>
      <c r="U290" s="474"/>
      <c r="V290" s="474"/>
      <c r="W290" s="277" t="s">
        <v>476</v>
      </c>
    </row>
    <row r="291" spans="1:23" ht="140.25" x14ac:dyDescent="0.2">
      <c r="A291" s="475"/>
      <c r="B291" s="445" t="s">
        <v>431</v>
      </c>
      <c r="C291" s="378" t="s">
        <v>404</v>
      </c>
      <c r="D291" s="470" t="s">
        <v>398</v>
      </c>
      <c r="E291" s="379" t="s">
        <v>405</v>
      </c>
      <c r="F291" s="420" t="s">
        <v>407</v>
      </c>
      <c r="G291" s="371"/>
      <c r="H291" s="378" t="s">
        <v>385</v>
      </c>
      <c r="I291" s="346"/>
      <c r="J291" s="346"/>
      <c r="K291" s="449" t="s">
        <v>430</v>
      </c>
      <c r="L291" s="449"/>
      <c r="M291" s="383" t="s">
        <v>386</v>
      </c>
      <c r="N291" s="301"/>
      <c r="O291" s="301"/>
      <c r="P291" s="301"/>
      <c r="Q291" s="301"/>
      <c r="R291" s="396" t="s">
        <v>397</v>
      </c>
      <c r="S291" s="412" t="s">
        <v>389</v>
      </c>
      <c r="T291" s="301"/>
      <c r="U291" s="301"/>
      <c r="V291" s="472"/>
      <c r="W291" s="489" t="s">
        <v>438</v>
      </c>
    </row>
    <row r="292" spans="1:23" x14ac:dyDescent="0.2">
      <c r="A292" s="477"/>
      <c r="B292" s="478"/>
      <c r="C292" s="378"/>
      <c r="D292" s="388"/>
      <c r="E292" s="417"/>
      <c r="F292" s="410"/>
      <c r="G292" s="390"/>
      <c r="H292" s="387"/>
      <c r="I292" s="346"/>
      <c r="J292" s="418"/>
      <c r="K292" s="407"/>
      <c r="L292" s="407"/>
      <c r="M292" s="392"/>
      <c r="N292" s="473"/>
      <c r="O292" s="473"/>
      <c r="P292" s="473"/>
      <c r="Q292" s="301"/>
      <c r="R292" s="397"/>
      <c r="S292" s="414"/>
      <c r="T292" s="301"/>
      <c r="U292" s="301"/>
      <c r="V292" s="473"/>
      <c r="W292" s="490"/>
    </row>
    <row r="293" spans="1:23" ht="140.25" x14ac:dyDescent="0.2">
      <c r="A293" s="301"/>
      <c r="B293" s="445" t="s">
        <v>396</v>
      </c>
      <c r="C293" s="423" t="s">
        <v>394</v>
      </c>
      <c r="D293" s="470" t="s">
        <v>420</v>
      </c>
      <c r="E293" s="379" t="s">
        <v>405</v>
      </c>
      <c r="F293" s="420" t="s">
        <v>407</v>
      </c>
      <c r="G293" s="371"/>
      <c r="H293" s="378" t="s">
        <v>409</v>
      </c>
      <c r="I293" s="346"/>
      <c r="J293" s="346"/>
      <c r="K293" s="449" t="s">
        <v>395</v>
      </c>
      <c r="L293" s="449"/>
      <c r="M293" s="383" t="s">
        <v>410</v>
      </c>
      <c r="N293" s="301"/>
      <c r="O293" s="301"/>
      <c r="P293" s="301"/>
      <c r="Q293" s="301"/>
      <c r="R293" s="396" t="s">
        <v>397</v>
      </c>
      <c r="S293" s="412" t="s">
        <v>414</v>
      </c>
      <c r="T293" s="301"/>
      <c r="U293" s="301"/>
      <c r="V293" s="472"/>
      <c r="W293" s="489" t="s">
        <v>437</v>
      </c>
    </row>
    <row r="294" spans="1:23" x14ac:dyDescent="0.2">
      <c r="A294" s="474"/>
      <c r="B294" s="425"/>
      <c r="C294" s="426"/>
      <c r="D294" s="427"/>
      <c r="E294" s="428"/>
      <c r="F294" s="429"/>
      <c r="G294" s="430"/>
      <c r="H294" s="426"/>
      <c r="I294" s="381"/>
      <c r="J294" s="381"/>
      <c r="K294" s="432"/>
      <c r="L294" s="432"/>
      <c r="M294" s="433"/>
      <c r="N294" s="474"/>
      <c r="O294" s="474"/>
      <c r="P294" s="301"/>
      <c r="Q294" s="301"/>
      <c r="R294" s="436"/>
      <c r="S294" s="468"/>
      <c r="T294" s="301"/>
      <c r="U294" s="301"/>
      <c r="V294" s="474"/>
      <c r="W294" s="491"/>
    </row>
    <row r="295" spans="1:23" ht="140.25" x14ac:dyDescent="0.2">
      <c r="A295" s="301"/>
      <c r="B295" s="445" t="s">
        <v>431</v>
      </c>
      <c r="C295" s="423" t="s">
        <v>394</v>
      </c>
      <c r="D295" s="470" t="s">
        <v>398</v>
      </c>
      <c r="E295" s="379" t="s">
        <v>379</v>
      </c>
      <c r="F295" s="420" t="s">
        <v>381</v>
      </c>
      <c r="G295" s="371"/>
      <c r="H295" s="378" t="s">
        <v>385</v>
      </c>
      <c r="I295" s="346"/>
      <c r="J295" s="346"/>
      <c r="K295" s="449" t="s">
        <v>430</v>
      </c>
      <c r="L295" s="449"/>
      <c r="M295" s="383" t="s">
        <v>386</v>
      </c>
      <c r="N295" s="301"/>
      <c r="O295" s="301"/>
      <c r="P295" s="301"/>
      <c r="Q295" s="301"/>
      <c r="R295" s="396" t="s">
        <v>384</v>
      </c>
      <c r="S295" s="412" t="s">
        <v>400</v>
      </c>
      <c r="T295" s="301"/>
      <c r="U295" s="301"/>
      <c r="V295" s="472"/>
      <c r="W295" s="489" t="s">
        <v>440</v>
      </c>
    </row>
    <row r="296" spans="1:23" x14ac:dyDescent="0.2">
      <c r="A296" s="474"/>
      <c r="B296" s="425"/>
      <c r="C296" s="426"/>
      <c r="D296" s="427"/>
      <c r="E296" s="428"/>
      <c r="F296" s="429"/>
      <c r="G296" s="430"/>
      <c r="H296" s="426"/>
      <c r="I296" s="381"/>
      <c r="J296" s="381"/>
      <c r="K296" s="432"/>
      <c r="L296" s="432"/>
      <c r="M296" s="433"/>
      <c r="N296" s="474"/>
      <c r="O296" s="474"/>
      <c r="P296" s="474"/>
      <c r="Q296" s="301"/>
      <c r="R296" s="436"/>
      <c r="S296" s="468"/>
      <c r="T296" s="301"/>
      <c r="U296" s="301"/>
      <c r="V296" s="474"/>
      <c r="W296" s="491"/>
    </row>
    <row r="297" spans="1:23" ht="114.75" x14ac:dyDescent="0.2">
      <c r="A297" s="301"/>
      <c r="B297" s="471" t="s">
        <v>431</v>
      </c>
      <c r="C297" s="423" t="s">
        <v>432</v>
      </c>
      <c r="D297" s="479" t="s">
        <v>398</v>
      </c>
      <c r="E297" s="379" t="s">
        <v>379</v>
      </c>
      <c r="F297" s="420" t="s">
        <v>381</v>
      </c>
      <c r="G297" s="371"/>
      <c r="H297" s="378" t="s">
        <v>385</v>
      </c>
      <c r="I297" s="346"/>
      <c r="J297" s="346"/>
      <c r="K297" s="480" t="s">
        <v>430</v>
      </c>
      <c r="L297" s="480"/>
      <c r="M297" s="383" t="s">
        <v>386</v>
      </c>
      <c r="N297" s="301"/>
      <c r="O297" s="301"/>
      <c r="P297" s="301"/>
      <c r="Q297" s="301"/>
      <c r="R297" s="396" t="s">
        <v>387</v>
      </c>
      <c r="S297" s="412" t="s">
        <v>389</v>
      </c>
      <c r="T297" s="301"/>
      <c r="U297" s="301"/>
      <c r="V297" s="472" t="s">
        <v>397</v>
      </c>
      <c r="W297" s="489" t="s">
        <v>438</v>
      </c>
    </row>
    <row r="298" spans="1:23" x14ac:dyDescent="0.2">
      <c r="A298" s="301"/>
      <c r="B298" s="377"/>
      <c r="C298" s="387"/>
      <c r="D298" s="416"/>
      <c r="E298" s="389"/>
      <c r="F298" s="410"/>
      <c r="G298" s="390"/>
      <c r="H298" s="387"/>
      <c r="I298" s="418"/>
      <c r="J298" s="418"/>
      <c r="K298" s="407"/>
      <c r="L298" s="407"/>
      <c r="M298" s="392"/>
      <c r="N298" s="473"/>
      <c r="O298" s="473"/>
      <c r="P298" s="473"/>
      <c r="Q298" s="301"/>
      <c r="R298" s="481"/>
      <c r="S298" s="414"/>
      <c r="T298" s="301"/>
      <c r="U298" s="301"/>
      <c r="V298" s="473"/>
      <c r="W298" s="490"/>
    </row>
    <row r="299" spans="1:23" ht="140.25" x14ac:dyDescent="0.2">
      <c r="A299" s="301"/>
      <c r="B299" s="445" t="s">
        <v>396</v>
      </c>
      <c r="C299" s="423" t="s">
        <v>442</v>
      </c>
      <c r="D299" s="470" t="s">
        <v>406</v>
      </c>
      <c r="E299" s="379" t="s">
        <v>443</v>
      </c>
      <c r="F299" s="420" t="s">
        <v>424</v>
      </c>
      <c r="G299" s="371"/>
      <c r="H299" s="378" t="s">
        <v>429</v>
      </c>
      <c r="I299" s="346"/>
      <c r="J299" s="346"/>
      <c r="K299" s="449" t="s">
        <v>408</v>
      </c>
      <c r="L299" s="449"/>
      <c r="M299" s="383" t="s">
        <v>410</v>
      </c>
      <c r="N299" s="301"/>
      <c r="O299" s="301"/>
      <c r="P299" s="301"/>
      <c r="Q299" s="301"/>
      <c r="R299" s="396" t="s">
        <v>412</v>
      </c>
      <c r="S299" s="412" t="s">
        <v>414</v>
      </c>
      <c r="T299" s="301"/>
      <c r="U299" s="301"/>
      <c r="V299" s="472" t="s">
        <v>427</v>
      </c>
      <c r="W299" s="489" t="s">
        <v>444</v>
      </c>
    </row>
    <row r="300" spans="1:23" x14ac:dyDescent="0.2">
      <c r="A300" s="474"/>
      <c r="B300" s="425"/>
      <c r="C300" s="426"/>
      <c r="D300" s="427"/>
      <c r="E300" s="428"/>
      <c r="F300" s="429"/>
      <c r="G300" s="430"/>
      <c r="H300" s="426"/>
      <c r="I300" s="381"/>
      <c r="J300" s="381"/>
      <c r="K300" s="432"/>
      <c r="L300" s="432"/>
      <c r="M300" s="433"/>
      <c r="N300" s="474"/>
      <c r="O300" s="474"/>
      <c r="P300" s="474"/>
      <c r="Q300" s="301"/>
      <c r="R300" s="436"/>
      <c r="S300" s="482"/>
      <c r="T300" s="301"/>
      <c r="U300" s="301"/>
      <c r="V300" s="474"/>
      <c r="W300" s="491"/>
    </row>
    <row r="301" spans="1:23" ht="127.5" x14ac:dyDescent="0.2">
      <c r="A301" s="301"/>
      <c r="B301" s="471" t="s">
        <v>450</v>
      </c>
      <c r="C301" s="423" t="s">
        <v>445</v>
      </c>
      <c r="D301" s="375" t="s">
        <v>158</v>
      </c>
      <c r="E301" s="379" t="s">
        <v>446</v>
      </c>
      <c r="F301" s="420" t="s">
        <v>447</v>
      </c>
      <c r="G301" s="371"/>
      <c r="H301" s="378" t="s">
        <v>451</v>
      </c>
      <c r="I301" s="346"/>
      <c r="J301" s="448"/>
      <c r="K301" s="449" t="s">
        <v>449</v>
      </c>
      <c r="L301" s="449"/>
      <c r="M301" s="383" t="s">
        <v>452</v>
      </c>
      <c r="N301" s="301"/>
      <c r="O301" s="301"/>
      <c r="P301" s="301"/>
      <c r="Q301" s="301"/>
      <c r="R301" s="396" t="s">
        <v>455</v>
      </c>
      <c r="S301" s="412" t="s">
        <v>454</v>
      </c>
      <c r="T301" s="301"/>
      <c r="U301" s="301"/>
      <c r="V301" s="472" t="s">
        <v>448</v>
      </c>
      <c r="W301" s="489" t="s">
        <v>453</v>
      </c>
    </row>
    <row r="302" spans="1:23" x14ac:dyDescent="0.2">
      <c r="A302" s="474"/>
      <c r="B302" s="425"/>
      <c r="C302" s="426"/>
      <c r="D302" s="427"/>
      <c r="E302" s="428"/>
      <c r="F302" s="429"/>
      <c r="G302" s="430"/>
      <c r="H302" s="426"/>
      <c r="I302" s="381"/>
      <c r="J302" s="381"/>
      <c r="K302" s="432"/>
      <c r="L302" s="432"/>
      <c r="M302" s="433"/>
      <c r="N302" s="474"/>
      <c r="O302" s="474"/>
      <c r="P302" s="474"/>
      <c r="Q302" s="476"/>
      <c r="R302" s="436"/>
      <c r="S302" s="437"/>
      <c r="T302" s="301"/>
      <c r="U302" s="301"/>
      <c r="V302" s="474"/>
      <c r="W302" s="491"/>
    </row>
    <row r="303" spans="1:23" ht="127.5" x14ac:dyDescent="0.2">
      <c r="A303" s="301"/>
      <c r="B303" s="471" t="s">
        <v>456</v>
      </c>
      <c r="C303" s="423" t="s">
        <v>461</v>
      </c>
      <c r="D303" s="375" t="s">
        <v>158</v>
      </c>
      <c r="E303" s="379" t="s">
        <v>462</v>
      </c>
      <c r="F303" s="420" t="s">
        <v>463</v>
      </c>
      <c r="G303" s="395" t="s">
        <v>465</v>
      </c>
      <c r="H303" s="378" t="s">
        <v>457</v>
      </c>
      <c r="I303" s="448"/>
      <c r="J303" s="346"/>
      <c r="K303" s="449" t="s">
        <v>464</v>
      </c>
      <c r="L303" s="449"/>
      <c r="M303" s="383" t="s">
        <v>458</v>
      </c>
      <c r="N303" s="301"/>
      <c r="O303" s="301"/>
      <c r="P303" s="301"/>
      <c r="Q303" s="301"/>
      <c r="R303" s="396" t="s">
        <v>466</v>
      </c>
      <c r="S303" s="412" t="s">
        <v>459</v>
      </c>
      <c r="T303" s="301"/>
      <c r="U303" s="301"/>
      <c r="V303" s="472" t="s">
        <v>448</v>
      </c>
      <c r="W303" s="483"/>
    </row>
    <row r="304" spans="1:23" x14ac:dyDescent="0.2">
      <c r="A304" s="474"/>
      <c r="B304" s="425"/>
      <c r="C304" s="426"/>
      <c r="D304" s="427"/>
      <c r="E304" s="484"/>
      <c r="F304" s="429"/>
      <c r="G304" s="430"/>
      <c r="H304" s="426"/>
      <c r="I304" s="381"/>
      <c r="J304" s="381"/>
      <c r="K304" s="432"/>
      <c r="L304" s="432"/>
      <c r="M304" s="433"/>
      <c r="N304" s="474"/>
      <c r="O304" s="474"/>
      <c r="P304" s="474"/>
      <c r="Q304" s="485"/>
      <c r="R304" s="436"/>
      <c r="S304" s="437"/>
      <c r="T304" s="301"/>
      <c r="U304" s="301"/>
      <c r="V304" s="474"/>
      <c r="W304" s="474"/>
    </row>
    <row r="305" spans="1:23" ht="114.75" x14ac:dyDescent="0.2">
      <c r="A305" s="475"/>
      <c r="B305" s="471" t="s">
        <v>470</v>
      </c>
      <c r="C305" s="378" t="s">
        <v>84</v>
      </c>
      <c r="D305" s="375" t="s">
        <v>158</v>
      </c>
      <c r="E305" s="486" t="s">
        <v>468</v>
      </c>
      <c r="F305" s="420" t="s">
        <v>447</v>
      </c>
      <c r="G305" s="395" t="s">
        <v>472</v>
      </c>
      <c r="H305" s="378" t="s">
        <v>457</v>
      </c>
      <c r="I305" s="487"/>
      <c r="J305" s="346"/>
      <c r="K305" s="480" t="s">
        <v>449</v>
      </c>
      <c r="L305" s="480"/>
      <c r="M305" s="383" t="s">
        <v>458</v>
      </c>
      <c r="N305" s="301"/>
      <c r="O305" s="301"/>
      <c r="P305" s="301"/>
      <c r="Q305" s="301"/>
      <c r="R305" s="396" t="s">
        <v>473</v>
      </c>
      <c r="S305" s="412" t="s">
        <v>471</v>
      </c>
      <c r="T305" s="301"/>
      <c r="U305" s="301"/>
      <c r="V305" s="472" t="s">
        <v>469</v>
      </c>
      <c r="W305" s="483"/>
    </row>
  </sheetData>
  <sortState ref="A2:T323">
    <sortCondition ref="A1"/>
  </sortState>
  <mergeCells count="1">
    <mergeCell ref="KA9:KA2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T51"/>
  <sheetViews>
    <sheetView topLeftCell="EY1" zoomScaleNormal="100" workbookViewId="0">
      <selection activeCell="FK7" sqref="FK7"/>
    </sheetView>
  </sheetViews>
  <sheetFormatPr defaultColWidth="9.125" defaultRowHeight="12.75" x14ac:dyDescent="0.2"/>
  <cols>
    <col min="1" max="61" width="10.75" style="112" customWidth="1"/>
    <col min="62" max="62" width="10.75" style="113" customWidth="1"/>
    <col min="63" max="102" width="10.75" style="112" customWidth="1"/>
    <col min="103" max="134" width="10.75" style="91" customWidth="1"/>
    <col min="135" max="135" width="10.75" style="112" customWidth="1"/>
    <col min="136" max="147" width="10.75" style="91" customWidth="1"/>
    <col min="148" max="259" width="10.75" style="85" customWidth="1"/>
    <col min="260" max="297" width="10.75" style="187" customWidth="1"/>
    <col min="298" max="16384" width="9.125" style="114"/>
  </cols>
  <sheetData>
    <row r="1" spans="1:306" s="115" customFormat="1" ht="16.5" customHeight="1" x14ac:dyDescent="0.2">
      <c r="A1" s="80"/>
      <c r="B1" s="81">
        <v>1900</v>
      </c>
      <c r="C1" s="81"/>
      <c r="D1" s="81"/>
      <c r="E1" s="81">
        <v>1901</v>
      </c>
      <c r="F1" s="81"/>
      <c r="G1" s="81"/>
      <c r="H1" s="81">
        <v>1902</v>
      </c>
      <c r="I1" s="81"/>
      <c r="J1" s="81"/>
      <c r="K1" s="81">
        <v>1903</v>
      </c>
      <c r="L1" s="81"/>
      <c r="M1" s="81"/>
      <c r="N1" s="75">
        <v>1904</v>
      </c>
      <c r="O1" s="81"/>
      <c r="P1" s="81"/>
      <c r="Q1" s="81">
        <v>1905</v>
      </c>
      <c r="R1" s="81"/>
      <c r="S1" s="81"/>
      <c r="T1" s="81">
        <v>1906</v>
      </c>
      <c r="U1" s="81"/>
      <c r="V1" s="81"/>
      <c r="W1" s="81">
        <v>1907</v>
      </c>
      <c r="X1" s="81"/>
      <c r="Y1" s="81"/>
      <c r="Z1" s="81">
        <v>1908</v>
      </c>
      <c r="AA1" s="81"/>
      <c r="AB1" s="81"/>
      <c r="AC1" s="81">
        <v>1909</v>
      </c>
      <c r="AD1" s="81"/>
      <c r="AE1" s="81"/>
      <c r="AF1" s="81">
        <v>1910</v>
      </c>
      <c r="AG1" s="81"/>
      <c r="AH1" s="80"/>
      <c r="AI1" s="81">
        <v>1911</v>
      </c>
      <c r="AJ1" s="81"/>
      <c r="AK1" s="81">
        <v>1912</v>
      </c>
      <c r="AL1" s="81">
        <v>1912</v>
      </c>
      <c r="AM1" s="81"/>
      <c r="AN1" s="80"/>
      <c r="AO1" s="81">
        <v>1913</v>
      </c>
      <c r="AP1" s="81"/>
      <c r="AQ1" s="80"/>
      <c r="AR1" s="81">
        <v>1914</v>
      </c>
      <c r="AS1" s="81"/>
      <c r="AT1" s="80"/>
      <c r="AU1" s="81">
        <v>1915</v>
      </c>
      <c r="AV1" s="81"/>
      <c r="AW1" s="80"/>
      <c r="AX1" s="81">
        <v>1916</v>
      </c>
      <c r="AY1" s="81"/>
      <c r="AZ1" s="80"/>
      <c r="BA1" s="81">
        <v>1917</v>
      </c>
      <c r="BB1" s="81"/>
      <c r="BC1" s="80"/>
      <c r="BD1" s="81">
        <v>1918</v>
      </c>
      <c r="BE1" s="81"/>
      <c r="BF1" s="80"/>
      <c r="BG1" s="81">
        <v>1919</v>
      </c>
      <c r="BH1" s="81"/>
      <c r="BI1" s="81"/>
      <c r="BJ1" s="82">
        <v>1920</v>
      </c>
      <c r="BK1" s="81"/>
      <c r="BL1" s="81">
        <v>1921</v>
      </c>
      <c r="BM1" s="81">
        <v>1921</v>
      </c>
      <c r="BN1" s="81"/>
      <c r="BO1" s="81">
        <v>1922</v>
      </c>
      <c r="BP1" s="81">
        <v>1922</v>
      </c>
      <c r="BQ1" s="81"/>
      <c r="BR1" s="81"/>
      <c r="BS1" s="81">
        <v>1923</v>
      </c>
      <c r="BT1" s="81"/>
      <c r="BU1" s="81">
        <v>1924</v>
      </c>
      <c r="BV1" s="81">
        <v>1924</v>
      </c>
      <c r="BW1" s="81"/>
      <c r="BX1" s="81"/>
      <c r="BY1" s="81">
        <v>1925</v>
      </c>
      <c r="BZ1" s="81"/>
      <c r="CA1" s="81"/>
      <c r="CB1" s="81">
        <v>1926</v>
      </c>
      <c r="CC1" s="81"/>
      <c r="CD1" s="80"/>
      <c r="CE1" s="81">
        <v>1927</v>
      </c>
      <c r="CF1" s="81"/>
      <c r="CG1" s="81"/>
      <c r="CH1" s="81">
        <v>1928</v>
      </c>
      <c r="CI1" s="81"/>
      <c r="CJ1" s="81"/>
      <c r="CK1" s="81">
        <v>1929</v>
      </c>
      <c r="CL1" s="81"/>
      <c r="CM1" s="80"/>
      <c r="CN1" s="81">
        <v>1930</v>
      </c>
      <c r="CO1" s="81"/>
      <c r="CP1" s="80"/>
      <c r="CQ1" s="81">
        <v>1931</v>
      </c>
      <c r="CR1" s="81"/>
      <c r="CS1" s="80"/>
      <c r="CT1" s="80">
        <v>1932</v>
      </c>
      <c r="CU1" s="73"/>
      <c r="CV1" s="80"/>
      <c r="CW1" s="81">
        <v>1933</v>
      </c>
      <c r="CX1" s="80"/>
      <c r="CY1" s="83"/>
      <c r="CZ1" s="84">
        <v>1934</v>
      </c>
      <c r="DA1" s="83"/>
      <c r="DB1" s="84"/>
      <c r="DC1" s="74">
        <v>1935</v>
      </c>
      <c r="DD1" s="74"/>
      <c r="DE1" s="84"/>
      <c r="DF1" s="84">
        <v>1936</v>
      </c>
      <c r="DG1" s="84"/>
      <c r="DH1" s="84"/>
      <c r="DI1" s="84">
        <v>1937</v>
      </c>
      <c r="DJ1" s="84"/>
      <c r="DK1" s="84"/>
      <c r="DL1" s="84">
        <v>1938</v>
      </c>
      <c r="DM1" s="84"/>
      <c r="DN1" s="84">
        <v>1939</v>
      </c>
      <c r="DO1" s="84">
        <v>1939</v>
      </c>
      <c r="DP1" s="84"/>
      <c r="DQ1" s="84">
        <v>1940</v>
      </c>
      <c r="DR1" s="84">
        <v>1940</v>
      </c>
      <c r="DS1" s="84"/>
      <c r="DT1" s="84">
        <v>1941</v>
      </c>
      <c r="DU1" s="84">
        <v>1941</v>
      </c>
      <c r="DV1" s="84"/>
      <c r="DW1" s="84">
        <v>1942</v>
      </c>
      <c r="DX1" s="84">
        <v>1942</v>
      </c>
      <c r="DY1" s="84"/>
      <c r="DZ1" s="83"/>
      <c r="EA1" s="84">
        <v>1943</v>
      </c>
      <c r="EB1" s="84">
        <v>1943</v>
      </c>
      <c r="EC1" s="84"/>
      <c r="ED1" s="73"/>
      <c r="EE1" s="75">
        <v>1944</v>
      </c>
      <c r="EF1" s="83"/>
      <c r="EG1" s="83"/>
      <c r="EH1" s="83">
        <v>1945</v>
      </c>
      <c r="EI1" s="83"/>
      <c r="EJ1" s="83"/>
      <c r="EK1" s="83">
        <v>1946</v>
      </c>
      <c r="EL1" s="83"/>
      <c r="EM1" s="74"/>
      <c r="EN1" s="76">
        <v>1947</v>
      </c>
      <c r="EO1" s="83"/>
      <c r="EP1" s="84"/>
      <c r="EQ1" s="84">
        <v>1948</v>
      </c>
      <c r="ER1" s="79"/>
      <c r="ES1" s="85"/>
      <c r="ET1" s="85">
        <v>1949</v>
      </c>
      <c r="EU1" s="79"/>
      <c r="EV1" s="85"/>
      <c r="EW1" s="85">
        <v>1950</v>
      </c>
      <c r="EX1" s="84"/>
      <c r="EY1" s="84"/>
      <c r="EZ1" s="84">
        <v>1951</v>
      </c>
      <c r="FA1" s="83"/>
      <c r="FB1" s="84"/>
      <c r="FC1" s="84">
        <v>1952</v>
      </c>
      <c r="FD1" s="83"/>
      <c r="FE1" s="85"/>
      <c r="FF1" s="85">
        <v>1953</v>
      </c>
      <c r="FG1" s="84"/>
      <c r="FH1" s="32"/>
      <c r="FI1" s="32">
        <v>1954</v>
      </c>
      <c r="FJ1" s="83"/>
      <c r="FK1" s="32"/>
      <c r="FL1" s="32">
        <v>1955</v>
      </c>
      <c r="FM1" s="83"/>
      <c r="FN1" s="32"/>
      <c r="FO1" s="32">
        <v>1956</v>
      </c>
      <c r="FP1" s="83"/>
      <c r="FQ1" s="85"/>
      <c r="FR1" s="85">
        <v>1957</v>
      </c>
      <c r="FS1" s="83"/>
      <c r="FT1" s="85"/>
      <c r="FU1" s="85">
        <v>1958</v>
      </c>
      <c r="FV1" s="85"/>
      <c r="FW1" s="182"/>
      <c r="FX1" s="21">
        <v>1959</v>
      </c>
      <c r="FY1" s="21"/>
      <c r="FZ1" s="33"/>
      <c r="GA1" s="21">
        <v>1960</v>
      </c>
      <c r="GB1" s="83"/>
      <c r="GC1" s="33"/>
      <c r="GD1" s="21">
        <v>1961</v>
      </c>
      <c r="GE1" s="83"/>
      <c r="GF1" s="33"/>
      <c r="GG1" s="21">
        <v>1962</v>
      </c>
      <c r="GH1" s="83"/>
      <c r="GI1" s="21" t="s">
        <v>256</v>
      </c>
      <c r="GJ1" s="21">
        <v>1963</v>
      </c>
      <c r="GK1" s="21"/>
      <c r="GL1" s="85"/>
      <c r="GM1" s="85">
        <v>1964</v>
      </c>
      <c r="GN1" s="21"/>
      <c r="GO1" s="33"/>
      <c r="GP1" s="21">
        <v>1965</v>
      </c>
      <c r="GQ1" s="83"/>
      <c r="GR1" s="21"/>
      <c r="GS1" s="21">
        <v>1966</v>
      </c>
      <c r="GT1" s="83"/>
      <c r="GU1" s="21"/>
      <c r="GV1" s="21">
        <v>1967</v>
      </c>
      <c r="GW1" s="83"/>
      <c r="GX1" s="85"/>
      <c r="GY1" s="85">
        <v>1968</v>
      </c>
      <c r="GZ1" s="21"/>
      <c r="HA1" s="21"/>
      <c r="HB1" s="21">
        <v>1969</v>
      </c>
      <c r="HC1" s="21"/>
      <c r="HD1" s="21" t="s">
        <v>316</v>
      </c>
      <c r="HE1" s="21">
        <v>1970</v>
      </c>
      <c r="HF1" s="21"/>
      <c r="HG1" s="21" t="s">
        <v>316</v>
      </c>
      <c r="HH1" s="21">
        <v>1971</v>
      </c>
      <c r="HI1" s="21"/>
      <c r="HJ1" s="21" t="s">
        <v>316</v>
      </c>
      <c r="HK1" s="21">
        <v>1972</v>
      </c>
      <c r="HL1" s="21"/>
      <c r="HM1" s="33"/>
      <c r="HN1" s="21">
        <v>1973</v>
      </c>
      <c r="HO1" s="83"/>
      <c r="HP1" s="21"/>
      <c r="HQ1" s="21">
        <v>1974</v>
      </c>
      <c r="HR1" s="21"/>
      <c r="HS1" s="85"/>
      <c r="HT1" s="85">
        <v>1975</v>
      </c>
      <c r="HU1" s="202"/>
      <c r="HV1" s="188"/>
      <c r="HW1" s="189">
        <v>1976</v>
      </c>
      <c r="HX1" s="189"/>
      <c r="HY1" s="85"/>
      <c r="HZ1" s="85">
        <v>1977</v>
      </c>
      <c r="IA1" s="182"/>
      <c r="IB1" s="33"/>
      <c r="IC1" s="21">
        <v>1978</v>
      </c>
      <c r="ID1" s="83"/>
      <c r="IE1" s="85"/>
      <c r="IF1" s="85">
        <v>1979</v>
      </c>
      <c r="IG1" s="182"/>
      <c r="IH1" s="85"/>
      <c r="II1" s="85">
        <v>1980</v>
      </c>
      <c r="IJ1" s="85"/>
      <c r="IK1" s="85"/>
      <c r="IL1" s="85">
        <v>1981</v>
      </c>
      <c r="IM1" s="182"/>
      <c r="IN1" s="193" t="s">
        <v>421</v>
      </c>
      <c r="IO1" s="193">
        <v>1982</v>
      </c>
      <c r="IP1" s="193"/>
      <c r="IQ1" s="83"/>
      <c r="IR1" s="83">
        <v>1983</v>
      </c>
      <c r="IS1" s="83"/>
      <c r="IT1" s="85"/>
      <c r="IU1" s="85">
        <v>1984</v>
      </c>
      <c r="IV1" s="182"/>
      <c r="IW1" s="85"/>
      <c r="IX1" s="85">
        <v>1985</v>
      </c>
      <c r="IY1" s="182"/>
      <c r="IZ1" s="187"/>
      <c r="JA1" s="187">
        <v>1986</v>
      </c>
      <c r="JB1" s="238"/>
      <c r="JC1" s="187"/>
      <c r="JD1" s="187">
        <v>1987</v>
      </c>
      <c r="JE1" s="238"/>
      <c r="JF1" s="187"/>
      <c r="JG1" s="187">
        <v>1988</v>
      </c>
      <c r="JH1" s="238"/>
      <c r="JI1" s="187"/>
      <c r="JJ1" s="187">
        <v>1989</v>
      </c>
      <c r="JK1" s="238"/>
      <c r="JL1" s="187"/>
      <c r="JM1" s="187">
        <v>1990</v>
      </c>
      <c r="JN1" s="238"/>
      <c r="JO1" s="9"/>
      <c r="JP1" s="5">
        <v>1991</v>
      </c>
      <c r="JQ1" s="217"/>
      <c r="JR1" s="187"/>
      <c r="JS1" s="5">
        <v>1992</v>
      </c>
      <c r="JT1" s="238"/>
      <c r="JU1" s="187"/>
      <c r="JV1" s="187">
        <v>1993</v>
      </c>
      <c r="JW1" s="238"/>
      <c r="JX1" s="187"/>
      <c r="JY1" s="187">
        <v>1994</v>
      </c>
      <c r="JZ1" s="187"/>
      <c r="KA1" s="187"/>
      <c r="KB1" s="187">
        <v>1995</v>
      </c>
      <c r="KC1" s="238"/>
      <c r="KD1" s="187"/>
      <c r="KE1" s="187">
        <v>1996</v>
      </c>
      <c r="KF1" s="238"/>
      <c r="KG1" s="187"/>
      <c r="KH1" s="187">
        <v>1997</v>
      </c>
      <c r="KI1" s="238"/>
      <c r="KJ1" s="9"/>
      <c r="KK1" s="5">
        <v>1998</v>
      </c>
      <c r="KL1" s="22"/>
    </row>
    <row r="2" spans="1:306" ht="75" customHeight="1" x14ac:dyDescent="0.2">
      <c r="A2" s="54" t="s">
        <v>103</v>
      </c>
      <c r="B2" s="87">
        <v>72.3</v>
      </c>
      <c r="C2" s="55"/>
      <c r="D2" s="54" t="s">
        <v>52</v>
      </c>
      <c r="E2" s="87">
        <v>83.8</v>
      </c>
      <c r="F2" s="55"/>
      <c r="G2" s="54" t="s">
        <v>53</v>
      </c>
      <c r="H2" s="87">
        <v>72.5</v>
      </c>
      <c r="I2" s="55"/>
      <c r="J2" s="54" t="s">
        <v>52</v>
      </c>
      <c r="K2" s="87">
        <v>81.400000000000006</v>
      </c>
      <c r="L2" s="55"/>
      <c r="M2" s="54" t="s">
        <v>54</v>
      </c>
      <c r="N2" s="87">
        <v>85.4</v>
      </c>
      <c r="O2" s="55"/>
      <c r="P2" s="54" t="s">
        <v>52</v>
      </c>
      <c r="Q2" s="87">
        <v>81.3</v>
      </c>
      <c r="R2" s="55"/>
      <c r="S2" s="54" t="s">
        <v>52</v>
      </c>
      <c r="T2" s="87">
        <v>94</v>
      </c>
      <c r="U2" s="55"/>
      <c r="V2" s="54" t="s">
        <v>54</v>
      </c>
      <c r="W2" s="87">
        <v>94.1</v>
      </c>
      <c r="X2" s="55"/>
      <c r="Y2" s="54" t="s">
        <v>54</v>
      </c>
      <c r="Z2" s="87">
        <v>82.1</v>
      </c>
      <c r="AA2" s="55"/>
      <c r="AB2" s="54" t="s">
        <v>28</v>
      </c>
      <c r="AC2" s="87">
        <v>78.7</v>
      </c>
      <c r="AD2" s="54"/>
      <c r="AE2" s="54" t="s">
        <v>28</v>
      </c>
      <c r="AF2" s="87">
        <v>82.7</v>
      </c>
      <c r="AG2" s="54"/>
      <c r="AH2" s="54" t="s">
        <v>28</v>
      </c>
      <c r="AI2" s="87">
        <v>82.3</v>
      </c>
      <c r="AJ2" s="54"/>
      <c r="AK2" s="54" t="s">
        <v>54</v>
      </c>
      <c r="AL2" s="87">
        <v>79</v>
      </c>
      <c r="AM2" s="55"/>
      <c r="AN2" s="54" t="s">
        <v>54</v>
      </c>
      <c r="AO2" s="87">
        <v>80.900000000000006</v>
      </c>
      <c r="AP2" s="55"/>
      <c r="AQ2" s="54" t="s">
        <v>54</v>
      </c>
      <c r="AR2" s="87">
        <v>73.5</v>
      </c>
      <c r="AS2" s="55"/>
      <c r="AT2" s="54" t="s">
        <v>80</v>
      </c>
      <c r="AU2" s="87">
        <v>68.7</v>
      </c>
      <c r="AV2" s="55"/>
      <c r="AW2" s="54" t="s">
        <v>74</v>
      </c>
      <c r="AX2" s="87">
        <v>75.5</v>
      </c>
      <c r="AY2" s="55"/>
      <c r="AZ2" s="54" t="s">
        <v>74</v>
      </c>
      <c r="BA2" s="87">
        <v>78.400000000000006</v>
      </c>
      <c r="BB2" s="54"/>
      <c r="BC2" s="54" t="s">
        <v>74</v>
      </c>
      <c r="BD2" s="87">
        <v>73.2</v>
      </c>
      <c r="BE2" s="54"/>
      <c r="BF2" s="54" t="s">
        <v>80</v>
      </c>
      <c r="BG2" s="87">
        <v>62.8</v>
      </c>
      <c r="BH2" s="54"/>
      <c r="BI2" s="54" t="s">
        <v>85</v>
      </c>
      <c r="BJ2" s="88">
        <v>60.7</v>
      </c>
      <c r="BK2" s="55"/>
      <c r="BL2" s="54" t="s">
        <v>93</v>
      </c>
      <c r="BM2" s="87">
        <v>56.5</v>
      </c>
      <c r="BN2" s="55"/>
      <c r="BO2" s="54" t="s">
        <v>104</v>
      </c>
      <c r="BP2" s="87">
        <v>56.9</v>
      </c>
      <c r="BQ2" s="55"/>
      <c r="BR2" s="54" t="s">
        <v>105</v>
      </c>
      <c r="BS2" s="87">
        <v>60.8</v>
      </c>
      <c r="BT2" s="54"/>
      <c r="BU2" s="54" t="s">
        <v>106</v>
      </c>
      <c r="BV2" s="87">
        <v>59.5</v>
      </c>
      <c r="BW2" s="55"/>
      <c r="BX2" s="54" t="s">
        <v>107</v>
      </c>
      <c r="BY2" s="87">
        <v>60.7</v>
      </c>
      <c r="BZ2" s="55"/>
      <c r="CA2" s="54" t="s">
        <v>108</v>
      </c>
      <c r="CB2" s="87">
        <v>60.3</v>
      </c>
      <c r="CC2" s="55"/>
      <c r="CD2" s="54" t="s">
        <v>96</v>
      </c>
      <c r="CE2" s="87">
        <v>56.3</v>
      </c>
      <c r="CF2" s="55"/>
      <c r="CG2" s="54" t="s">
        <v>98</v>
      </c>
      <c r="CH2" s="87">
        <v>55.7</v>
      </c>
      <c r="CI2" s="55"/>
      <c r="CJ2" s="54" t="s">
        <v>96</v>
      </c>
      <c r="CK2" s="87">
        <v>55</v>
      </c>
      <c r="CL2" s="54"/>
      <c r="CM2" s="54" t="s">
        <v>80</v>
      </c>
      <c r="CN2" s="87">
        <v>53.8</v>
      </c>
      <c r="CO2" s="54"/>
      <c r="CP2" s="54" t="s">
        <v>74</v>
      </c>
      <c r="CQ2" s="87">
        <v>51.3</v>
      </c>
      <c r="CR2" s="87"/>
      <c r="CS2" s="54" t="s">
        <v>74</v>
      </c>
      <c r="CT2" s="87">
        <v>47.7</v>
      </c>
      <c r="CU2" s="55"/>
      <c r="CV2" s="54" t="s">
        <v>74</v>
      </c>
      <c r="CW2" s="87">
        <v>47.4</v>
      </c>
      <c r="CX2" s="89"/>
      <c r="CY2" s="54" t="s">
        <v>80</v>
      </c>
      <c r="CZ2" s="87">
        <v>51.3</v>
      </c>
      <c r="DA2" s="89"/>
      <c r="DB2" s="54" t="s">
        <v>74</v>
      </c>
      <c r="DC2" s="87">
        <v>49.8</v>
      </c>
      <c r="DD2" s="89"/>
      <c r="DE2" s="54" t="s">
        <v>54</v>
      </c>
      <c r="DF2" s="87">
        <v>56.2</v>
      </c>
      <c r="DG2" s="55"/>
      <c r="DH2" s="54" t="s">
        <v>52</v>
      </c>
      <c r="DI2" s="87">
        <v>50.9</v>
      </c>
      <c r="DJ2" s="55"/>
      <c r="DK2" s="54" t="s">
        <v>52</v>
      </c>
      <c r="DL2" s="87">
        <v>47.2</v>
      </c>
      <c r="DM2" s="55"/>
      <c r="DN2" s="54" t="s">
        <v>52</v>
      </c>
      <c r="DO2" s="87">
        <v>46</v>
      </c>
      <c r="DP2" s="55"/>
      <c r="DQ2" s="54" t="s">
        <v>54</v>
      </c>
      <c r="DR2" s="87">
        <v>47.4</v>
      </c>
      <c r="DS2" s="55"/>
      <c r="DT2" s="54" t="s">
        <v>52</v>
      </c>
      <c r="DU2" s="87">
        <v>46.2</v>
      </c>
      <c r="DV2" s="55"/>
      <c r="DW2" s="54" t="s">
        <v>80</v>
      </c>
      <c r="DX2" s="87">
        <v>50.5</v>
      </c>
      <c r="DY2" s="54"/>
      <c r="DZ2" s="89"/>
      <c r="EA2" s="54" t="s">
        <v>74</v>
      </c>
      <c r="EB2" s="87">
        <v>56</v>
      </c>
      <c r="EC2" s="54"/>
      <c r="ED2" s="54" t="s">
        <v>123</v>
      </c>
      <c r="EE2" s="87">
        <v>53.4</v>
      </c>
      <c r="EF2" s="89"/>
      <c r="EG2" s="54" t="s">
        <v>36</v>
      </c>
      <c r="EH2" s="87">
        <v>1058.0999999999999</v>
      </c>
      <c r="EI2" s="89"/>
      <c r="EJ2" s="54" t="s">
        <v>143</v>
      </c>
      <c r="EK2" s="87">
        <v>46.1</v>
      </c>
      <c r="EL2" s="89"/>
      <c r="EM2" s="54" t="s">
        <v>151</v>
      </c>
      <c r="EN2" s="87">
        <v>46.6</v>
      </c>
      <c r="EO2" s="89"/>
      <c r="EP2" s="54" t="s">
        <v>154</v>
      </c>
      <c r="EQ2" s="87">
        <v>45</v>
      </c>
      <c r="ER2" s="169"/>
      <c r="ES2" s="124" t="s">
        <v>163</v>
      </c>
      <c r="ET2" s="87">
        <v>39.299999999999997</v>
      </c>
      <c r="EU2" s="169"/>
      <c r="EV2" s="124" t="s">
        <v>163</v>
      </c>
      <c r="EW2" s="87">
        <v>37.5</v>
      </c>
      <c r="EX2" s="169"/>
      <c r="EY2" s="124" t="s">
        <v>164</v>
      </c>
      <c r="EZ2" s="87">
        <v>38.4</v>
      </c>
      <c r="FA2" s="125"/>
      <c r="FB2" s="124" t="s">
        <v>163</v>
      </c>
      <c r="FC2" s="87">
        <v>37.5</v>
      </c>
      <c r="FD2" s="125"/>
      <c r="FE2" s="124" t="s">
        <v>164</v>
      </c>
      <c r="FF2" s="87">
        <v>36.1</v>
      </c>
      <c r="FG2" s="169"/>
      <c r="FH2" s="27" t="s">
        <v>200</v>
      </c>
      <c r="FI2" s="40">
        <v>33.799999999999997</v>
      </c>
      <c r="FJ2" s="125"/>
      <c r="FK2" s="27" t="s">
        <v>201</v>
      </c>
      <c r="FL2" s="40">
        <v>33.5</v>
      </c>
      <c r="FM2" s="126"/>
      <c r="FN2" s="27" t="s">
        <v>163</v>
      </c>
      <c r="FO2" s="40">
        <v>33</v>
      </c>
      <c r="FP2" s="125"/>
      <c r="FQ2" s="27" t="s">
        <v>202</v>
      </c>
      <c r="FR2" s="40">
        <v>33.200000000000003</v>
      </c>
      <c r="FS2" s="125"/>
      <c r="FT2" s="27" t="s">
        <v>202</v>
      </c>
      <c r="FU2" s="40">
        <v>30.9</v>
      </c>
      <c r="FV2" s="40"/>
      <c r="FW2" s="27" t="s">
        <v>202</v>
      </c>
      <c r="FX2" s="40">
        <v>30.7</v>
      </c>
      <c r="FY2" s="40"/>
      <c r="FZ2" s="27" t="s">
        <v>202</v>
      </c>
      <c r="GA2" s="40">
        <v>31</v>
      </c>
      <c r="GB2" s="125"/>
      <c r="GC2" s="27" t="s">
        <v>246</v>
      </c>
      <c r="GD2" s="40">
        <v>29.6</v>
      </c>
      <c r="GE2" s="125"/>
      <c r="GF2" s="27" t="s">
        <v>246</v>
      </c>
      <c r="GG2" s="40">
        <v>30.3</v>
      </c>
      <c r="GH2" s="125"/>
      <c r="GI2" s="27" t="s">
        <v>246</v>
      </c>
      <c r="GJ2" s="40">
        <v>30.3</v>
      </c>
      <c r="GK2" s="195"/>
      <c r="GL2" s="27" t="s">
        <v>246</v>
      </c>
      <c r="GM2" s="40">
        <f>54.3-24.6</f>
        <v>29.699999999999996</v>
      </c>
      <c r="GN2" s="27"/>
      <c r="GO2" s="27" t="s">
        <v>246</v>
      </c>
      <c r="GP2" s="40">
        <f>55.8-27.1</f>
        <v>28.699999999999996</v>
      </c>
      <c r="GQ2" s="125"/>
      <c r="GR2" s="27" t="s">
        <v>246</v>
      </c>
      <c r="GS2" s="40">
        <v>31</v>
      </c>
      <c r="GT2" s="125"/>
      <c r="GU2" s="27" t="s">
        <v>246</v>
      </c>
      <c r="GV2" s="40">
        <v>30.5</v>
      </c>
      <c r="GW2" s="125"/>
      <c r="GX2" s="27" t="s">
        <v>3</v>
      </c>
      <c r="GY2" s="40">
        <v>57.6</v>
      </c>
      <c r="GZ2" s="195"/>
      <c r="HA2" s="27" t="s">
        <v>307</v>
      </c>
      <c r="HB2" s="40">
        <v>30.1</v>
      </c>
      <c r="HC2" s="195"/>
      <c r="HD2" s="27" t="s">
        <v>318</v>
      </c>
      <c r="HE2" s="40">
        <v>56.4</v>
      </c>
      <c r="HF2" s="195"/>
      <c r="HG2" s="27" t="s">
        <v>326</v>
      </c>
      <c r="HH2" s="40">
        <v>54.8</v>
      </c>
      <c r="HI2" s="195"/>
      <c r="HJ2" s="27" t="s">
        <v>318</v>
      </c>
      <c r="HK2" s="40">
        <v>55.2</v>
      </c>
      <c r="HL2" s="195"/>
      <c r="HM2" s="27" t="s">
        <v>307</v>
      </c>
      <c r="HN2" s="40">
        <v>28.5</v>
      </c>
      <c r="HO2" s="125"/>
      <c r="HP2" s="27" t="s">
        <v>345</v>
      </c>
      <c r="HQ2" s="40">
        <v>27.3</v>
      </c>
      <c r="HR2" s="27"/>
      <c r="HS2" s="27" t="s">
        <v>352</v>
      </c>
      <c r="HT2" s="40">
        <v>26.5</v>
      </c>
      <c r="HU2" s="195"/>
      <c r="HV2" s="196" t="s">
        <v>363</v>
      </c>
      <c r="HW2" s="41">
        <v>46.3</v>
      </c>
      <c r="HX2" s="195"/>
      <c r="HY2" s="27" t="s">
        <v>373</v>
      </c>
      <c r="HZ2" s="40">
        <v>24.4</v>
      </c>
      <c r="IA2" s="195"/>
      <c r="IB2" s="27" t="s">
        <v>307</v>
      </c>
      <c r="IC2" s="40">
        <v>23.9</v>
      </c>
      <c r="ID2" s="125"/>
      <c r="IE2" s="196" t="s">
        <v>383</v>
      </c>
      <c r="IF2" s="40">
        <v>23.1</v>
      </c>
      <c r="IG2" s="195"/>
      <c r="IH2" s="27" t="s">
        <v>399</v>
      </c>
      <c r="II2" s="40">
        <v>23.2</v>
      </c>
      <c r="IJ2" s="195"/>
      <c r="IK2" s="196" t="s">
        <v>399</v>
      </c>
      <c r="IL2" s="40">
        <v>21.5</v>
      </c>
      <c r="IM2" s="195"/>
      <c r="IN2" s="196" t="s">
        <v>426</v>
      </c>
      <c r="IO2" s="40">
        <v>20.9</v>
      </c>
      <c r="IP2" s="195"/>
      <c r="IQ2" s="196" t="s">
        <v>431</v>
      </c>
      <c r="IR2" s="40">
        <v>20.5</v>
      </c>
      <c r="IS2" s="195"/>
      <c r="IT2" s="28" t="s">
        <v>399</v>
      </c>
      <c r="IU2" s="40">
        <v>19.8</v>
      </c>
      <c r="IV2" s="195"/>
      <c r="IW2" s="196" t="s">
        <v>399</v>
      </c>
      <c r="IX2" s="40">
        <v>20</v>
      </c>
      <c r="IY2" s="195"/>
      <c r="IZ2" s="196" t="s">
        <v>399</v>
      </c>
      <c r="JA2" s="40">
        <v>19.7</v>
      </c>
      <c r="JB2" s="195"/>
      <c r="JC2" s="196" t="s">
        <v>396</v>
      </c>
      <c r="JD2" s="40">
        <v>19.3</v>
      </c>
      <c r="JE2" s="195"/>
      <c r="JF2" s="196" t="s">
        <v>431</v>
      </c>
      <c r="JG2" s="40">
        <v>19.600000000000001</v>
      </c>
      <c r="JH2" s="195"/>
      <c r="JI2" s="196" t="s">
        <v>431</v>
      </c>
      <c r="JJ2" s="40">
        <v>19.2</v>
      </c>
      <c r="JK2" s="195"/>
      <c r="JL2" s="196" t="s">
        <v>396</v>
      </c>
      <c r="JM2" s="40">
        <v>18.2</v>
      </c>
      <c r="JN2" s="195"/>
      <c r="JO2" s="196" t="s">
        <v>431</v>
      </c>
      <c r="JP2" s="40">
        <v>18.2</v>
      </c>
      <c r="JQ2" s="218"/>
      <c r="JR2" s="196" t="s">
        <v>396</v>
      </c>
      <c r="JS2" s="40">
        <v>18</v>
      </c>
      <c r="JT2" s="195"/>
      <c r="JU2" s="196" t="s">
        <v>431</v>
      </c>
      <c r="JV2" s="40">
        <v>18.899999999999999</v>
      </c>
      <c r="JW2" s="195"/>
      <c r="JX2" s="28" t="s">
        <v>431</v>
      </c>
      <c r="JY2" s="40">
        <v>18.8</v>
      </c>
      <c r="JZ2" s="27"/>
      <c r="KA2" s="196" t="s">
        <v>396</v>
      </c>
      <c r="KB2" s="40">
        <v>19</v>
      </c>
      <c r="KC2" s="195"/>
      <c r="KD2" s="28" t="s">
        <v>450</v>
      </c>
      <c r="KE2" s="40">
        <v>19.3</v>
      </c>
      <c r="KF2" s="195"/>
      <c r="KG2" s="28" t="s">
        <v>456</v>
      </c>
      <c r="KH2" s="40">
        <v>19.5</v>
      </c>
      <c r="KI2" s="195"/>
      <c r="KJ2" s="28" t="s">
        <v>470</v>
      </c>
      <c r="KK2" s="40">
        <v>20.100000000000001</v>
      </c>
      <c r="KL2" s="22"/>
    </row>
    <row r="3" spans="1:306" ht="27.75" customHeight="1" x14ac:dyDescent="0.2">
      <c r="A3" s="56" t="s">
        <v>36</v>
      </c>
      <c r="B3" s="93">
        <v>1719.1</v>
      </c>
      <c r="C3" s="57"/>
      <c r="D3" s="56" t="s">
        <v>37</v>
      </c>
      <c r="E3" s="93">
        <v>1641.5</v>
      </c>
      <c r="F3" s="57"/>
      <c r="G3" s="56" t="s">
        <v>37</v>
      </c>
      <c r="H3" s="93">
        <v>1548.1</v>
      </c>
      <c r="I3" s="57"/>
      <c r="J3" s="56" t="s">
        <v>38</v>
      </c>
      <c r="K3" s="93">
        <v>1562.8</v>
      </c>
      <c r="L3" s="57"/>
      <c r="M3" s="56" t="s">
        <v>38</v>
      </c>
      <c r="N3" s="93">
        <v>1640</v>
      </c>
      <c r="O3" s="57"/>
      <c r="P3" s="56" t="s">
        <v>37</v>
      </c>
      <c r="Q3" s="93">
        <v>1588.9</v>
      </c>
      <c r="R3" s="57"/>
      <c r="S3" s="56" t="s">
        <v>37</v>
      </c>
      <c r="T3" s="93">
        <v>1571.8</v>
      </c>
      <c r="U3" s="57"/>
      <c r="V3" s="56" t="s">
        <v>37</v>
      </c>
      <c r="W3" s="93">
        <v>1592.5</v>
      </c>
      <c r="X3" s="57"/>
      <c r="Y3" s="56" t="s">
        <v>38</v>
      </c>
      <c r="Z3" s="93">
        <v>1468.2</v>
      </c>
      <c r="AA3" s="57"/>
      <c r="AB3" s="56" t="s">
        <v>38</v>
      </c>
      <c r="AC3" s="56">
        <v>1424.7</v>
      </c>
      <c r="AD3" s="57"/>
      <c r="AE3" s="56" t="s">
        <v>38</v>
      </c>
      <c r="AF3" s="56">
        <v>1468</v>
      </c>
      <c r="AG3" s="57"/>
      <c r="AH3" s="56" t="s">
        <v>38</v>
      </c>
      <c r="AI3" s="56">
        <v>1390.5</v>
      </c>
      <c r="AJ3" s="57"/>
      <c r="AK3" s="56" t="s">
        <v>37</v>
      </c>
      <c r="AL3" s="93">
        <v>1359.7</v>
      </c>
      <c r="AM3" s="57"/>
      <c r="AN3" s="56" t="s">
        <v>37</v>
      </c>
      <c r="AO3" s="93">
        <v>1380.6</v>
      </c>
      <c r="AP3" s="57"/>
      <c r="AQ3" s="56" t="s">
        <v>37</v>
      </c>
      <c r="AR3" s="93">
        <v>1330.2</v>
      </c>
      <c r="AS3" s="57"/>
      <c r="AT3" s="56" t="s">
        <v>37</v>
      </c>
      <c r="AU3" s="93">
        <v>1317.6</v>
      </c>
      <c r="AV3" s="57"/>
      <c r="AW3" s="56" t="s">
        <v>37</v>
      </c>
      <c r="AX3" s="93">
        <v>1381.1</v>
      </c>
      <c r="AY3" s="57"/>
      <c r="AZ3" s="56" t="s">
        <v>38</v>
      </c>
      <c r="BA3" s="93">
        <v>1397.1</v>
      </c>
      <c r="BB3" s="57"/>
      <c r="BC3" s="56" t="s">
        <v>38</v>
      </c>
      <c r="BD3" s="94">
        <v>1810</v>
      </c>
      <c r="BE3" s="57"/>
      <c r="BF3" s="56" t="s">
        <v>92</v>
      </c>
      <c r="BG3" s="93">
        <v>1289.4000000000001</v>
      </c>
      <c r="BH3" s="57"/>
      <c r="BI3" s="56" t="s">
        <v>84</v>
      </c>
      <c r="BJ3" s="95">
        <v>1298.9000000000001</v>
      </c>
      <c r="BK3" s="57"/>
      <c r="BL3" s="56" t="s">
        <v>109</v>
      </c>
      <c r="BM3" s="93">
        <v>1149.8</v>
      </c>
      <c r="BN3" s="57"/>
      <c r="BO3" s="56" t="s">
        <v>92</v>
      </c>
      <c r="BP3" s="93">
        <v>1169.3</v>
      </c>
      <c r="BQ3" s="57"/>
      <c r="BR3" s="56" t="s">
        <v>84</v>
      </c>
      <c r="BS3" s="56"/>
      <c r="BT3" s="57"/>
      <c r="BU3" s="56" t="s">
        <v>110</v>
      </c>
      <c r="BV3" s="93">
        <v>1159</v>
      </c>
      <c r="BW3" s="57"/>
      <c r="BX3" s="56" t="s">
        <v>110</v>
      </c>
      <c r="BY3" s="93">
        <v>1168.0999999999999</v>
      </c>
      <c r="BZ3" s="57"/>
      <c r="CA3" s="56" t="s">
        <v>109</v>
      </c>
      <c r="CB3" s="93">
        <v>1211</v>
      </c>
      <c r="CC3" s="57"/>
      <c r="CD3" s="56" t="s">
        <v>109</v>
      </c>
      <c r="CE3" s="93">
        <v>1131.5</v>
      </c>
      <c r="CF3" s="57"/>
      <c r="CG3" s="56" t="s">
        <v>109</v>
      </c>
      <c r="CH3" s="93">
        <v>1198.5999999999999</v>
      </c>
      <c r="CI3" s="57"/>
      <c r="CJ3" s="56" t="s">
        <v>109</v>
      </c>
      <c r="CK3" s="94">
        <v>1187.8</v>
      </c>
      <c r="CL3" s="57"/>
      <c r="CM3" s="56" t="s">
        <v>109</v>
      </c>
      <c r="CN3" s="94">
        <v>1132.0999999999999</v>
      </c>
      <c r="CO3" s="57"/>
      <c r="CP3" s="56" t="s">
        <v>84</v>
      </c>
      <c r="CQ3" s="93">
        <v>1106.5</v>
      </c>
      <c r="CR3" s="93"/>
      <c r="CS3" s="56" t="s">
        <v>84</v>
      </c>
      <c r="CT3" s="93">
        <v>1087.7</v>
      </c>
      <c r="CU3" s="57"/>
      <c r="CV3" s="56" t="s">
        <v>37</v>
      </c>
      <c r="CW3" s="93">
        <v>1068.7</v>
      </c>
      <c r="CX3" s="94"/>
      <c r="CY3" s="56" t="s">
        <v>37</v>
      </c>
      <c r="CZ3" s="93">
        <v>1105.4000000000001</v>
      </c>
      <c r="DA3" s="94"/>
      <c r="DB3" s="56" t="s">
        <v>84</v>
      </c>
      <c r="DC3" s="93">
        <v>1094.5</v>
      </c>
      <c r="DD3" s="94"/>
      <c r="DE3" s="56" t="s">
        <v>124</v>
      </c>
      <c r="DF3" s="93">
        <v>1155.2</v>
      </c>
      <c r="DG3" s="57"/>
      <c r="DH3" s="56" t="s">
        <v>109</v>
      </c>
      <c r="DI3" s="93">
        <v>1125.9000000000001</v>
      </c>
      <c r="DJ3" s="57"/>
      <c r="DK3" s="56" t="s">
        <v>92</v>
      </c>
      <c r="DL3" s="93">
        <v>1064</v>
      </c>
      <c r="DM3" s="57"/>
      <c r="DN3" s="56" t="s">
        <v>37</v>
      </c>
      <c r="DO3" s="93">
        <v>1060.4000000000001</v>
      </c>
      <c r="DP3" s="57"/>
      <c r="DQ3" s="56" t="s">
        <v>37</v>
      </c>
      <c r="DR3" s="93">
        <v>1076.4000000000001</v>
      </c>
      <c r="DS3" s="57"/>
      <c r="DT3" s="56" t="s">
        <v>37</v>
      </c>
      <c r="DU3" s="93">
        <v>1049.9000000000001</v>
      </c>
      <c r="DV3" s="57"/>
      <c r="DW3" s="56" t="s">
        <v>37</v>
      </c>
      <c r="DX3" s="56">
        <v>1034.3</v>
      </c>
      <c r="DY3" s="57"/>
      <c r="DZ3" s="94"/>
      <c r="EA3" s="56" t="s">
        <v>37</v>
      </c>
      <c r="EB3" s="56">
        <v>1087.2</v>
      </c>
      <c r="EC3" s="57"/>
      <c r="ED3" s="56" t="s">
        <v>84</v>
      </c>
      <c r="EE3" s="93">
        <v>1062.0999999999999</v>
      </c>
      <c r="EF3" s="94"/>
      <c r="EG3" s="56" t="s">
        <v>123</v>
      </c>
      <c r="EH3" s="93">
        <v>51.2</v>
      </c>
      <c r="EI3" s="94"/>
      <c r="EJ3" s="56" t="s">
        <v>38</v>
      </c>
      <c r="EK3" s="93">
        <v>996.5</v>
      </c>
      <c r="EL3" s="94"/>
      <c r="EM3" s="56" t="s">
        <v>156</v>
      </c>
      <c r="EN3" s="93">
        <v>1007.6</v>
      </c>
      <c r="EO3" s="94"/>
      <c r="EP3" s="56" t="s">
        <v>84</v>
      </c>
      <c r="EQ3" s="56">
        <v>988.6</v>
      </c>
      <c r="ER3" s="146"/>
      <c r="ES3" s="127" t="s">
        <v>38</v>
      </c>
      <c r="ET3" s="127">
        <v>971</v>
      </c>
      <c r="EU3" s="146"/>
      <c r="EV3" s="127" t="s">
        <v>84</v>
      </c>
      <c r="EW3" s="93">
        <v>963.8</v>
      </c>
      <c r="EX3" s="146"/>
      <c r="EY3" s="127" t="s">
        <v>110</v>
      </c>
      <c r="EZ3" s="93">
        <v>966.7</v>
      </c>
      <c r="FA3" s="128"/>
      <c r="FB3" s="127" t="s">
        <v>37</v>
      </c>
      <c r="FC3" s="93">
        <v>961.4</v>
      </c>
      <c r="FD3" s="128"/>
      <c r="FE3" s="127" t="s">
        <v>92</v>
      </c>
      <c r="FF3" s="93">
        <v>959</v>
      </c>
      <c r="FG3" s="146"/>
      <c r="FH3" s="23" t="s">
        <v>84</v>
      </c>
      <c r="FI3" s="42">
        <v>919</v>
      </c>
      <c r="FJ3" s="128"/>
      <c r="FK3" s="23" t="s">
        <v>38</v>
      </c>
      <c r="FL3" s="42">
        <v>930.4</v>
      </c>
      <c r="FM3" s="129"/>
      <c r="FN3" s="23" t="s">
        <v>36</v>
      </c>
      <c r="FO3" s="42">
        <v>935.1</v>
      </c>
      <c r="FP3" s="128"/>
      <c r="FQ3" s="23" t="s">
        <v>203</v>
      </c>
      <c r="FR3" s="42">
        <v>958.6</v>
      </c>
      <c r="FS3" s="128"/>
      <c r="FT3" s="23" t="s">
        <v>204</v>
      </c>
      <c r="FU3" s="42">
        <v>950.8</v>
      </c>
      <c r="FV3" s="42"/>
      <c r="FW3" s="23" t="s">
        <v>217</v>
      </c>
      <c r="FX3" s="42">
        <v>938.6</v>
      </c>
      <c r="FY3" s="42"/>
      <c r="FZ3" s="197" t="s">
        <v>189</v>
      </c>
      <c r="GA3" s="198">
        <v>954.7</v>
      </c>
      <c r="GB3" s="128"/>
      <c r="GC3" s="23" t="s">
        <v>242</v>
      </c>
      <c r="GD3" s="42">
        <v>945.6</v>
      </c>
      <c r="GE3" s="128"/>
      <c r="GF3" s="23" t="s">
        <v>242</v>
      </c>
      <c r="GG3" s="42">
        <v>945.6</v>
      </c>
      <c r="GH3" s="128"/>
      <c r="GI3" s="23" t="s">
        <v>242</v>
      </c>
      <c r="GJ3" s="42">
        <v>962.2</v>
      </c>
      <c r="GK3" s="199"/>
      <c r="GL3" s="190"/>
      <c r="GM3" s="42"/>
      <c r="GN3" s="199"/>
      <c r="GO3" s="23" t="s">
        <v>271</v>
      </c>
      <c r="GP3" s="42">
        <v>944.6</v>
      </c>
      <c r="GQ3" s="128"/>
      <c r="GR3" s="23" t="s">
        <v>280</v>
      </c>
      <c r="GS3" s="42">
        <v>952.6</v>
      </c>
      <c r="GT3" s="128"/>
      <c r="GU3" s="23" t="s">
        <v>242</v>
      </c>
      <c r="GV3" s="42">
        <v>937.6</v>
      </c>
      <c r="GW3" s="128"/>
      <c r="GX3" s="23" t="s">
        <v>242</v>
      </c>
      <c r="GY3" s="23">
        <v>967.9</v>
      </c>
      <c r="GZ3" s="199"/>
      <c r="HA3" s="23" t="s">
        <v>303</v>
      </c>
      <c r="HB3" s="42">
        <v>954.4</v>
      </c>
      <c r="HC3" s="199"/>
      <c r="HD3" s="23" t="s">
        <v>303</v>
      </c>
      <c r="HE3" s="128">
        <v>945.3</v>
      </c>
      <c r="HF3" s="199"/>
      <c r="HG3" s="23" t="s">
        <v>303</v>
      </c>
      <c r="HH3" s="42">
        <v>932</v>
      </c>
      <c r="HI3" s="199"/>
      <c r="HJ3" s="23" t="s">
        <v>303</v>
      </c>
      <c r="HK3" s="42">
        <v>938.4</v>
      </c>
      <c r="HL3" s="199"/>
      <c r="HM3" s="23" t="s">
        <v>303</v>
      </c>
      <c r="HN3" s="198">
        <v>933.5</v>
      </c>
      <c r="HO3" s="128"/>
      <c r="HP3" s="23" t="s">
        <v>84</v>
      </c>
      <c r="HQ3" s="42">
        <v>906.7</v>
      </c>
      <c r="HR3" s="199"/>
      <c r="HS3" s="23" t="s">
        <v>360</v>
      </c>
      <c r="HT3" s="23">
        <v>878.5</v>
      </c>
      <c r="HU3" s="199"/>
      <c r="HV3" s="23" t="s">
        <v>360</v>
      </c>
      <c r="HW3" s="43">
        <v>877.6</v>
      </c>
      <c r="HX3" s="199"/>
      <c r="HY3" s="23" t="s">
        <v>84</v>
      </c>
      <c r="HZ3" s="42">
        <v>864.4</v>
      </c>
      <c r="IA3" s="199"/>
      <c r="IB3" s="197" t="s">
        <v>84</v>
      </c>
      <c r="IC3" s="198">
        <v>868</v>
      </c>
      <c r="ID3" s="128"/>
      <c r="IE3" s="23" t="s">
        <v>378</v>
      </c>
      <c r="IF3" s="42">
        <v>852.2</v>
      </c>
      <c r="IG3" s="199"/>
      <c r="IH3" s="23" t="s">
        <v>378</v>
      </c>
      <c r="II3" s="42">
        <v>878.3</v>
      </c>
      <c r="IJ3" s="199"/>
      <c r="IK3" s="23" t="s">
        <v>378</v>
      </c>
      <c r="IL3" s="42">
        <v>862</v>
      </c>
      <c r="IM3" s="199"/>
      <c r="IN3" s="23" t="s">
        <v>422</v>
      </c>
      <c r="IO3" s="42">
        <v>852.4</v>
      </c>
      <c r="IP3" s="199"/>
      <c r="IQ3" s="23" t="s">
        <v>404</v>
      </c>
      <c r="IR3" s="42">
        <v>863.7</v>
      </c>
      <c r="IS3" s="199"/>
      <c r="IT3" s="23" t="s">
        <v>404</v>
      </c>
      <c r="IU3" s="42">
        <v>864.8</v>
      </c>
      <c r="IV3" s="199"/>
      <c r="IW3" s="23" t="s">
        <v>394</v>
      </c>
      <c r="IX3" s="42">
        <v>876.9</v>
      </c>
      <c r="IY3" s="199"/>
      <c r="IZ3" s="23" t="s">
        <v>404</v>
      </c>
      <c r="JA3" s="42">
        <v>876.7</v>
      </c>
      <c r="JB3" s="199"/>
      <c r="JC3" s="23" t="s">
        <v>419</v>
      </c>
      <c r="JD3" s="42">
        <v>876.4</v>
      </c>
      <c r="JE3" s="199"/>
      <c r="JF3" s="23" t="s">
        <v>394</v>
      </c>
      <c r="JG3" s="42">
        <v>886.7</v>
      </c>
      <c r="JH3" s="199"/>
      <c r="JI3" s="23" t="s">
        <v>404</v>
      </c>
      <c r="JJ3" s="42">
        <v>871.3</v>
      </c>
      <c r="JK3" s="199"/>
      <c r="JL3" s="23" t="s">
        <v>394</v>
      </c>
      <c r="JM3" s="42">
        <v>863.8</v>
      </c>
      <c r="JN3" s="199"/>
      <c r="JO3" s="23" t="s">
        <v>404</v>
      </c>
      <c r="JP3" s="42">
        <v>860.3</v>
      </c>
      <c r="JQ3" s="23"/>
      <c r="JR3" s="197" t="s">
        <v>394</v>
      </c>
      <c r="JS3" s="128">
        <v>852.9</v>
      </c>
      <c r="JT3" s="199"/>
      <c r="JU3" s="197" t="s">
        <v>394</v>
      </c>
      <c r="JV3" s="23">
        <v>880</v>
      </c>
      <c r="JW3" s="199"/>
      <c r="JX3" s="197" t="s">
        <v>432</v>
      </c>
      <c r="JY3" s="23" t="s">
        <v>441</v>
      </c>
      <c r="JZ3" s="42"/>
      <c r="KA3" s="197" t="s">
        <v>442</v>
      </c>
      <c r="KB3" s="23">
        <v>880</v>
      </c>
      <c r="KC3" s="199"/>
      <c r="KD3" s="197" t="s">
        <v>445</v>
      </c>
      <c r="KE3" s="23" t="s">
        <v>460</v>
      </c>
      <c r="KF3" s="199"/>
      <c r="KG3" s="197" t="s">
        <v>461</v>
      </c>
      <c r="KH3" s="23" t="s">
        <v>467</v>
      </c>
      <c r="KI3" s="199"/>
      <c r="KJ3" s="23" t="s">
        <v>84</v>
      </c>
      <c r="KK3" s="42">
        <v>864.7</v>
      </c>
      <c r="KL3" s="22"/>
    </row>
    <row r="4" spans="1:306" ht="50.25" customHeight="1" x14ac:dyDescent="0.2">
      <c r="A4" s="58" t="s">
        <v>56</v>
      </c>
      <c r="B4" s="96">
        <v>64</v>
      </c>
      <c r="C4" s="59"/>
      <c r="D4" s="58" t="s">
        <v>55</v>
      </c>
      <c r="E4" s="96">
        <v>66.400000000000006</v>
      </c>
      <c r="F4" s="59"/>
      <c r="G4" s="58" t="s">
        <v>29</v>
      </c>
      <c r="H4" s="96">
        <v>66.3</v>
      </c>
      <c r="I4" s="59"/>
      <c r="J4" s="58" t="s">
        <v>56</v>
      </c>
      <c r="K4" s="96">
        <v>70</v>
      </c>
      <c r="L4" s="59"/>
      <c r="M4" s="58" t="s">
        <v>56</v>
      </c>
      <c r="N4" s="96">
        <v>71.5</v>
      </c>
      <c r="O4" s="59"/>
      <c r="P4" s="58" t="s">
        <v>56</v>
      </c>
      <c r="Q4" s="96">
        <v>73.400000000000006</v>
      </c>
      <c r="R4" s="59"/>
      <c r="S4" s="58" t="s">
        <v>55</v>
      </c>
      <c r="T4" s="96">
        <v>69.3</v>
      </c>
      <c r="U4" s="59"/>
      <c r="V4" s="58" t="s">
        <v>56</v>
      </c>
      <c r="W4" s="96">
        <v>71.400000000000006</v>
      </c>
      <c r="X4" s="59"/>
      <c r="Y4" s="58" t="s">
        <v>56</v>
      </c>
      <c r="Z4" s="96">
        <v>71.5</v>
      </c>
      <c r="AA4" s="59"/>
      <c r="AB4" s="58" t="s">
        <v>30</v>
      </c>
      <c r="AC4" s="96">
        <v>74</v>
      </c>
      <c r="AD4" s="59"/>
      <c r="AE4" s="58" t="s">
        <v>30</v>
      </c>
      <c r="AF4" s="96">
        <v>76.2</v>
      </c>
      <c r="AG4" s="59"/>
      <c r="AH4" s="58" t="s">
        <v>30</v>
      </c>
      <c r="AI4" s="96">
        <v>74.2</v>
      </c>
      <c r="AJ4" s="59"/>
      <c r="AK4" s="58" t="s">
        <v>56</v>
      </c>
      <c r="AL4" s="96">
        <v>77</v>
      </c>
      <c r="AM4" s="59"/>
      <c r="AN4" s="58" t="s">
        <v>56</v>
      </c>
      <c r="AO4" s="96">
        <v>78.5</v>
      </c>
      <c r="AP4" s="59"/>
      <c r="AQ4" s="58" t="s">
        <v>56</v>
      </c>
      <c r="AR4" s="96">
        <v>78.7</v>
      </c>
      <c r="AS4" s="59"/>
      <c r="AT4" s="58" t="s">
        <v>79</v>
      </c>
      <c r="AU4" s="96">
        <v>80.7</v>
      </c>
      <c r="AV4" s="59"/>
      <c r="AW4" s="58" t="s">
        <v>73</v>
      </c>
      <c r="AX4" s="96">
        <v>81</v>
      </c>
      <c r="AY4" s="59"/>
      <c r="AZ4" s="58" t="s">
        <v>73</v>
      </c>
      <c r="BA4" s="96">
        <v>80.8</v>
      </c>
      <c r="BB4" s="59"/>
      <c r="BC4" s="58" t="s">
        <v>73</v>
      </c>
      <c r="BD4" s="96">
        <v>80.8</v>
      </c>
      <c r="BE4" s="59"/>
      <c r="BF4" s="58" t="s">
        <v>79</v>
      </c>
      <c r="BG4" s="96">
        <v>81</v>
      </c>
      <c r="BH4" s="59"/>
      <c r="BI4" s="58" t="s">
        <v>79</v>
      </c>
      <c r="BJ4" s="97">
        <v>83.4</v>
      </c>
      <c r="BK4" s="59"/>
      <c r="BL4" s="58" t="s">
        <v>55</v>
      </c>
      <c r="BM4" s="96">
        <v>85.5</v>
      </c>
      <c r="BN4" s="59"/>
      <c r="BO4" s="58" t="s">
        <v>55</v>
      </c>
      <c r="BP4" s="96">
        <v>86.2</v>
      </c>
      <c r="BQ4" s="59"/>
      <c r="BR4" s="58" t="s">
        <v>29</v>
      </c>
      <c r="BS4" s="96">
        <v>88.4</v>
      </c>
      <c r="BT4" s="59"/>
      <c r="BU4" s="58" t="s">
        <v>56</v>
      </c>
      <c r="BV4" s="96">
        <v>90.4</v>
      </c>
      <c r="BW4" s="59"/>
      <c r="BX4" s="58" t="s">
        <v>55</v>
      </c>
      <c r="BY4" s="96">
        <v>92</v>
      </c>
      <c r="BZ4" s="59"/>
      <c r="CA4" s="58" t="s">
        <v>56</v>
      </c>
      <c r="CB4" s="96">
        <v>94.6</v>
      </c>
      <c r="CC4" s="59"/>
      <c r="CD4" s="58" t="s">
        <v>79</v>
      </c>
      <c r="CE4" s="96">
        <v>95.2</v>
      </c>
      <c r="CF4" s="59"/>
      <c r="CG4" s="58" t="s">
        <v>73</v>
      </c>
      <c r="CH4" s="96">
        <v>95.7</v>
      </c>
      <c r="CI4" s="59"/>
      <c r="CJ4" s="58" t="s">
        <v>73</v>
      </c>
      <c r="CK4" s="96">
        <v>95.8</v>
      </c>
      <c r="CL4" s="59"/>
      <c r="CM4" s="58" t="s">
        <v>73</v>
      </c>
      <c r="CN4" s="96">
        <v>97.4</v>
      </c>
      <c r="CO4" s="59"/>
      <c r="CP4" s="58" t="s">
        <v>73</v>
      </c>
      <c r="CQ4" s="96">
        <v>99</v>
      </c>
      <c r="CR4" s="96"/>
      <c r="CS4" s="58" t="s">
        <v>73</v>
      </c>
      <c r="CT4" s="96">
        <v>102.3</v>
      </c>
      <c r="CU4" s="59"/>
      <c r="CV4" s="58" t="s">
        <v>79</v>
      </c>
      <c r="CW4" s="96">
        <v>102.3</v>
      </c>
      <c r="CX4" s="98"/>
      <c r="CY4" s="58" t="s">
        <v>79</v>
      </c>
      <c r="CZ4" s="96">
        <v>106.4</v>
      </c>
      <c r="DA4" s="98"/>
      <c r="DB4" s="58" t="s">
        <v>73</v>
      </c>
      <c r="DC4" s="96">
        <v>108.2</v>
      </c>
      <c r="DD4" s="98"/>
      <c r="DE4" s="58" t="s">
        <v>55</v>
      </c>
      <c r="DF4" s="96">
        <v>111.4</v>
      </c>
      <c r="DG4" s="59"/>
      <c r="DH4" s="58" t="s">
        <v>55</v>
      </c>
      <c r="DI4" s="96">
        <v>112.4</v>
      </c>
      <c r="DJ4" s="59"/>
      <c r="DK4" s="58" t="s">
        <v>56</v>
      </c>
      <c r="DL4" s="96">
        <v>114.9</v>
      </c>
      <c r="DM4" s="59"/>
      <c r="DN4" s="58" t="s">
        <v>55</v>
      </c>
      <c r="DO4" s="96">
        <v>117.5</v>
      </c>
      <c r="DP4" s="59"/>
      <c r="DQ4" s="58" t="s">
        <v>56</v>
      </c>
      <c r="DR4" s="96">
        <v>120.3</v>
      </c>
      <c r="DS4" s="59"/>
      <c r="DT4" s="58" t="s">
        <v>55</v>
      </c>
      <c r="DU4" s="96">
        <v>120.1</v>
      </c>
      <c r="DV4" s="59"/>
      <c r="DW4" s="58" t="s">
        <v>119</v>
      </c>
      <c r="DX4" s="96">
        <v>122</v>
      </c>
      <c r="DY4" s="59"/>
      <c r="DZ4" s="98"/>
      <c r="EA4" s="58" t="s">
        <v>119</v>
      </c>
      <c r="EB4" s="96">
        <v>124.3</v>
      </c>
      <c r="EC4" s="59"/>
      <c r="ED4" s="58" t="s">
        <v>125</v>
      </c>
      <c r="EE4" s="96">
        <v>128.80000000000001</v>
      </c>
      <c r="EF4" s="98"/>
      <c r="EG4" s="58" t="s">
        <v>157</v>
      </c>
      <c r="EH4" s="96">
        <v>134</v>
      </c>
      <c r="EI4" s="98"/>
      <c r="EJ4" s="58" t="s">
        <v>140</v>
      </c>
      <c r="EK4" s="96">
        <v>130</v>
      </c>
      <c r="EL4" s="98"/>
      <c r="EM4" s="58" t="s">
        <v>79</v>
      </c>
      <c r="EN4" s="96">
        <v>132.30000000000001</v>
      </c>
      <c r="EO4" s="98"/>
      <c r="EP4" s="58" t="s">
        <v>152</v>
      </c>
      <c r="EQ4" s="96">
        <v>134.9</v>
      </c>
      <c r="ER4" s="130"/>
      <c r="ES4" s="119" t="s">
        <v>165</v>
      </c>
      <c r="ET4" s="130">
        <v>138.80000000000001</v>
      </c>
      <c r="EU4" s="130"/>
      <c r="EV4" s="119" t="s">
        <v>158</v>
      </c>
      <c r="EW4" s="130">
        <v>139.80000000000001</v>
      </c>
      <c r="EX4" s="130"/>
      <c r="EY4" s="119" t="s">
        <v>158</v>
      </c>
      <c r="EZ4" s="130">
        <v>140.6</v>
      </c>
      <c r="FA4" s="120"/>
      <c r="FB4" s="119" t="s">
        <v>158</v>
      </c>
      <c r="FC4" s="130">
        <v>143.30000000000001</v>
      </c>
      <c r="FD4" s="120"/>
      <c r="FE4" s="119" t="s">
        <v>158</v>
      </c>
      <c r="FF4" s="130">
        <v>144.80000000000001</v>
      </c>
      <c r="FG4" s="130"/>
      <c r="FH4" s="20" t="s">
        <v>205</v>
      </c>
      <c r="FI4" s="44">
        <v>145.6</v>
      </c>
      <c r="FJ4" s="120"/>
      <c r="FK4" s="20" t="s">
        <v>205</v>
      </c>
      <c r="FL4" s="44">
        <v>146.5</v>
      </c>
      <c r="FM4" s="121"/>
      <c r="FN4" s="20" t="s">
        <v>205</v>
      </c>
      <c r="FO4" s="44">
        <v>147.80000000000001</v>
      </c>
      <c r="FP4" s="120"/>
      <c r="FQ4" s="20" t="s">
        <v>205</v>
      </c>
      <c r="FR4" s="44">
        <v>148.6</v>
      </c>
      <c r="FS4" s="120"/>
      <c r="FT4" s="20" t="s">
        <v>205</v>
      </c>
      <c r="FU4" s="44">
        <v>146.80000000000001</v>
      </c>
      <c r="FV4" s="183"/>
      <c r="FW4" s="20" t="s">
        <v>205</v>
      </c>
      <c r="FX4" s="200">
        <v>147.30000000000001</v>
      </c>
      <c r="FY4" s="200"/>
      <c r="FZ4" s="20" t="s">
        <v>205</v>
      </c>
      <c r="GA4" s="200">
        <v>149.19999999999999</v>
      </c>
      <c r="GB4" s="120"/>
      <c r="GC4" s="20" t="s">
        <v>205</v>
      </c>
      <c r="GD4" s="44">
        <v>149.9</v>
      </c>
      <c r="GE4" s="120"/>
      <c r="GF4" s="20" t="s">
        <v>205</v>
      </c>
      <c r="GG4" s="44">
        <v>149.9</v>
      </c>
      <c r="GH4" s="120"/>
      <c r="GI4" s="20" t="s">
        <v>205</v>
      </c>
      <c r="GJ4" s="44">
        <v>151.4</v>
      </c>
      <c r="GK4" s="201"/>
      <c r="GL4" s="20" t="s">
        <v>205</v>
      </c>
      <c r="GM4" s="44">
        <v>151.5</v>
      </c>
      <c r="GN4" s="201"/>
      <c r="GO4" s="20" t="s">
        <v>205</v>
      </c>
      <c r="GP4" s="44">
        <v>153.80000000000001</v>
      </c>
      <c r="GQ4" s="120"/>
      <c r="GR4" s="20" t="s">
        <v>205</v>
      </c>
      <c r="GS4" s="44">
        <v>155.30000000000001</v>
      </c>
      <c r="GT4" s="120"/>
      <c r="GU4" s="20" t="s">
        <v>205</v>
      </c>
      <c r="GV4" s="44">
        <v>157.5</v>
      </c>
      <c r="GW4" s="120"/>
      <c r="GX4" s="20" t="s">
        <v>205</v>
      </c>
      <c r="GY4" s="44">
        <v>159.80000000000001</v>
      </c>
      <c r="GZ4" s="201"/>
      <c r="HA4" s="20" t="s">
        <v>205</v>
      </c>
      <c r="HB4" s="44">
        <v>160.4</v>
      </c>
      <c r="HC4" s="201"/>
      <c r="HD4" s="20" t="s">
        <v>205</v>
      </c>
      <c r="HE4" s="44">
        <v>162.80000000000001</v>
      </c>
      <c r="HF4" s="201"/>
      <c r="HG4" s="20" t="s">
        <v>205</v>
      </c>
      <c r="HH4" s="44">
        <v>163.1</v>
      </c>
      <c r="HI4" s="201"/>
      <c r="HJ4" s="20" t="s">
        <v>205</v>
      </c>
      <c r="HK4" s="44">
        <v>165.1</v>
      </c>
      <c r="HL4" s="201"/>
      <c r="HM4" s="20" t="s">
        <v>205</v>
      </c>
      <c r="HN4" s="44">
        <v>166.1</v>
      </c>
      <c r="HO4" s="120"/>
      <c r="HP4" s="20" t="s">
        <v>205</v>
      </c>
      <c r="HQ4" s="44">
        <v>169</v>
      </c>
      <c r="HR4" s="201"/>
      <c r="HS4" s="20" t="s">
        <v>205</v>
      </c>
      <c r="HT4" s="44">
        <v>169.7</v>
      </c>
      <c r="HU4" s="201"/>
      <c r="HV4" s="20" t="s">
        <v>205</v>
      </c>
      <c r="HW4" s="45">
        <v>173.4</v>
      </c>
      <c r="HX4" s="201"/>
      <c r="HY4" s="20" t="s">
        <v>205</v>
      </c>
      <c r="HZ4" s="44">
        <v>176</v>
      </c>
      <c r="IA4" s="201"/>
      <c r="IB4" s="20" t="s">
        <v>377</v>
      </c>
      <c r="IC4" s="200">
        <v>178.7</v>
      </c>
      <c r="ID4" s="120"/>
      <c r="IE4" s="20" t="s">
        <v>377</v>
      </c>
      <c r="IF4" s="44">
        <v>179.6</v>
      </c>
      <c r="IG4" s="201"/>
      <c r="IH4" s="20" t="s">
        <v>377</v>
      </c>
      <c r="II4" s="44">
        <v>183.9</v>
      </c>
      <c r="IJ4" s="201"/>
      <c r="IK4" s="20" t="s">
        <v>377</v>
      </c>
      <c r="IL4" s="44">
        <v>183.9</v>
      </c>
      <c r="IM4" s="201"/>
      <c r="IN4" s="219" t="s">
        <v>406</v>
      </c>
      <c r="IO4" s="44">
        <v>187.3</v>
      </c>
      <c r="IP4" s="201"/>
      <c r="IQ4" s="219" t="s">
        <v>380</v>
      </c>
      <c r="IR4" s="44">
        <v>189.5</v>
      </c>
      <c r="IS4" s="201"/>
      <c r="IT4" s="219" t="s">
        <v>420</v>
      </c>
      <c r="IU4" s="44">
        <v>192.3</v>
      </c>
      <c r="IV4" s="201"/>
      <c r="IW4" s="219" t="s">
        <v>398</v>
      </c>
      <c r="IX4" s="44">
        <v>194</v>
      </c>
      <c r="IY4" s="201"/>
      <c r="IZ4" s="219" t="s">
        <v>398</v>
      </c>
      <c r="JA4" s="44">
        <v>195.5</v>
      </c>
      <c r="JB4" s="201"/>
      <c r="JC4" s="219" t="s">
        <v>406</v>
      </c>
      <c r="JD4" s="44">
        <v>196.8</v>
      </c>
      <c r="JE4" s="201"/>
      <c r="JF4" s="219" t="s">
        <v>420</v>
      </c>
      <c r="JG4" s="44">
        <v>198.4</v>
      </c>
      <c r="JH4" s="201"/>
      <c r="JI4" s="219" t="s">
        <v>420</v>
      </c>
      <c r="JJ4" s="44">
        <v>201</v>
      </c>
      <c r="JK4" s="201"/>
      <c r="JL4" s="219" t="s">
        <v>420</v>
      </c>
      <c r="JM4" s="44">
        <v>203.2</v>
      </c>
      <c r="JN4" s="201"/>
      <c r="JO4" s="219" t="s">
        <v>398</v>
      </c>
      <c r="JP4" s="44">
        <v>204.1</v>
      </c>
      <c r="JQ4" s="44"/>
      <c r="JR4" s="219" t="s">
        <v>420</v>
      </c>
      <c r="JS4" s="44">
        <v>204.1</v>
      </c>
      <c r="JT4" s="201"/>
      <c r="JU4" s="219" t="s">
        <v>398</v>
      </c>
      <c r="JV4" s="44">
        <v>205.6</v>
      </c>
      <c r="JW4" s="201"/>
      <c r="JX4" s="29" t="s">
        <v>398</v>
      </c>
      <c r="JY4" s="44">
        <v>205.2</v>
      </c>
      <c r="JZ4" s="183"/>
      <c r="KA4" s="219" t="s">
        <v>406</v>
      </c>
      <c r="KB4" s="44">
        <v>204.9</v>
      </c>
      <c r="KC4" s="201"/>
      <c r="KD4" s="20" t="s">
        <v>158</v>
      </c>
      <c r="KE4" s="44">
        <v>203.4</v>
      </c>
      <c r="KF4" s="201"/>
      <c r="KG4" s="20" t="s">
        <v>158</v>
      </c>
      <c r="KH4" s="44">
        <v>201.6</v>
      </c>
      <c r="KI4" s="201"/>
      <c r="KJ4" s="20" t="s">
        <v>158</v>
      </c>
      <c r="KK4" s="44">
        <v>200.3</v>
      </c>
      <c r="KL4" s="22"/>
    </row>
    <row r="5" spans="1:306" ht="59.25" customHeight="1" x14ac:dyDescent="0.2">
      <c r="A5" s="131" t="s">
        <v>46</v>
      </c>
      <c r="B5" s="132">
        <v>137.4</v>
      </c>
      <c r="C5" s="133"/>
      <c r="D5" s="131" t="s">
        <v>45</v>
      </c>
      <c r="E5" s="132">
        <v>140</v>
      </c>
      <c r="F5" s="133"/>
      <c r="G5" s="131" t="s">
        <v>19</v>
      </c>
      <c r="H5" s="132">
        <v>145.4</v>
      </c>
      <c r="I5" s="133"/>
      <c r="J5" s="131" t="s">
        <v>46</v>
      </c>
      <c r="K5" s="132">
        <v>151.80000000000001</v>
      </c>
      <c r="L5" s="133"/>
      <c r="M5" s="131" t="s">
        <v>46</v>
      </c>
      <c r="N5" s="132">
        <v>163.69999999999999</v>
      </c>
      <c r="O5" s="133"/>
      <c r="P5" s="131" t="s">
        <v>46</v>
      </c>
      <c r="Q5" s="132">
        <v>161.9</v>
      </c>
      <c r="R5" s="133"/>
      <c r="S5" s="131" t="s">
        <v>46</v>
      </c>
      <c r="T5" s="132">
        <v>154.19999999999999</v>
      </c>
      <c r="U5" s="133"/>
      <c r="V5" s="131" t="s">
        <v>46</v>
      </c>
      <c r="W5" s="132">
        <v>166.6</v>
      </c>
      <c r="X5" s="133"/>
      <c r="Y5" s="131" t="s">
        <v>46</v>
      </c>
      <c r="Z5" s="132">
        <v>152</v>
      </c>
      <c r="AA5" s="133"/>
      <c r="AB5" s="131" t="s">
        <v>16</v>
      </c>
      <c r="AC5" s="132">
        <v>153</v>
      </c>
      <c r="AD5" s="133"/>
      <c r="AE5" s="131" t="s">
        <v>16</v>
      </c>
      <c r="AF5" s="132">
        <v>158.9</v>
      </c>
      <c r="AG5" s="133"/>
      <c r="AH5" s="131" t="s">
        <v>16</v>
      </c>
      <c r="AI5" s="132">
        <v>156.4</v>
      </c>
      <c r="AJ5" s="133"/>
      <c r="AK5" s="131" t="s">
        <v>46</v>
      </c>
      <c r="AL5" s="132">
        <v>158.69999999999999</v>
      </c>
      <c r="AM5" s="133"/>
      <c r="AN5" s="131" t="s">
        <v>46</v>
      </c>
      <c r="AO5" s="132">
        <v>154.6</v>
      </c>
      <c r="AP5" s="133"/>
      <c r="AQ5" s="131" t="s">
        <v>46</v>
      </c>
      <c r="AR5" s="132">
        <v>158.19999999999999</v>
      </c>
      <c r="AS5" s="133"/>
      <c r="AT5" s="131" t="s">
        <v>68</v>
      </c>
      <c r="AU5" s="132">
        <v>163.9</v>
      </c>
      <c r="AV5" s="133"/>
      <c r="AW5" s="131" t="s">
        <v>68</v>
      </c>
      <c r="AX5" s="132">
        <v>167.2</v>
      </c>
      <c r="AY5" s="133"/>
      <c r="AZ5" s="131" t="s">
        <v>68</v>
      </c>
      <c r="BA5" s="132">
        <v>169.9</v>
      </c>
      <c r="BB5" s="133"/>
      <c r="BC5" s="131" t="s">
        <v>88</v>
      </c>
      <c r="BD5" s="132">
        <v>171.6</v>
      </c>
      <c r="BE5" s="133"/>
      <c r="BF5" s="131" t="s">
        <v>68</v>
      </c>
      <c r="BG5" s="132">
        <v>147.9</v>
      </c>
      <c r="BH5" s="133"/>
      <c r="BI5" s="131" t="s">
        <v>16</v>
      </c>
      <c r="BJ5" s="147">
        <v>159.6</v>
      </c>
      <c r="BK5" s="133"/>
      <c r="BL5" s="131" t="s">
        <v>45</v>
      </c>
      <c r="BM5" s="132">
        <v>156.19999999999999</v>
      </c>
      <c r="BN5" s="133"/>
      <c r="BO5" s="131" t="s">
        <v>45</v>
      </c>
      <c r="BP5" s="132">
        <v>165</v>
      </c>
      <c r="BQ5" s="133"/>
      <c r="BR5" s="131" t="s">
        <v>19</v>
      </c>
      <c r="BS5" s="132">
        <v>174</v>
      </c>
      <c r="BT5" s="133"/>
      <c r="BU5" s="131" t="s">
        <v>45</v>
      </c>
      <c r="BV5" s="132">
        <v>175.7</v>
      </c>
      <c r="BW5" s="133"/>
      <c r="BX5" s="131" t="s">
        <v>45</v>
      </c>
      <c r="BY5" s="132">
        <v>184.8</v>
      </c>
      <c r="BZ5" s="133"/>
      <c r="CA5" s="131" t="s">
        <v>46</v>
      </c>
      <c r="CB5" s="132">
        <v>198.6</v>
      </c>
      <c r="CC5" s="133"/>
      <c r="CD5" s="131" t="s">
        <v>68</v>
      </c>
      <c r="CE5" s="132">
        <v>195.3</v>
      </c>
      <c r="CF5" s="133"/>
      <c r="CG5" s="131" t="s">
        <v>68</v>
      </c>
      <c r="CH5" s="132">
        <v>207.7</v>
      </c>
      <c r="CI5" s="133"/>
      <c r="CJ5" s="131" t="s">
        <v>68</v>
      </c>
      <c r="CK5" s="132">
        <v>211.2</v>
      </c>
      <c r="CL5" s="133"/>
      <c r="CM5" s="131" t="s">
        <v>68</v>
      </c>
      <c r="CN5" s="132">
        <v>214.2</v>
      </c>
      <c r="CO5" s="133"/>
      <c r="CP5" s="131" t="s">
        <v>68</v>
      </c>
      <c r="CQ5" s="132">
        <v>213.4</v>
      </c>
      <c r="CR5" s="132"/>
      <c r="CS5" s="131" t="s">
        <v>68</v>
      </c>
      <c r="CT5" s="132">
        <v>224.1</v>
      </c>
      <c r="CU5" s="133"/>
      <c r="CV5" s="131" t="s">
        <v>68</v>
      </c>
      <c r="CW5" s="132">
        <v>228</v>
      </c>
      <c r="CX5" s="134"/>
      <c r="CY5" s="131" t="s">
        <v>68</v>
      </c>
      <c r="CZ5" s="132">
        <v>240.3</v>
      </c>
      <c r="DA5" s="134"/>
      <c r="DB5" s="131" t="s">
        <v>68</v>
      </c>
      <c r="DC5" s="132">
        <v>245.4</v>
      </c>
      <c r="DD5" s="134"/>
      <c r="DE5" s="131" t="s">
        <v>46</v>
      </c>
      <c r="DF5" s="132">
        <v>266.60000000000002</v>
      </c>
      <c r="DG5" s="133"/>
      <c r="DH5" s="131" t="s">
        <v>46</v>
      </c>
      <c r="DI5" s="132">
        <v>268.89999999999998</v>
      </c>
      <c r="DJ5" s="133"/>
      <c r="DK5" s="131" t="s">
        <v>45</v>
      </c>
      <c r="DL5" s="132">
        <v>269.7</v>
      </c>
      <c r="DM5" s="133"/>
      <c r="DN5" s="131" t="s">
        <v>45</v>
      </c>
      <c r="DO5" s="132">
        <v>275.5</v>
      </c>
      <c r="DP5" s="133"/>
      <c r="DQ5" s="131" t="s">
        <v>46</v>
      </c>
      <c r="DR5" s="132">
        <v>292.5</v>
      </c>
      <c r="DS5" s="133"/>
      <c r="DT5" s="131" t="s">
        <v>45</v>
      </c>
      <c r="DU5" s="132">
        <v>290.10000000000002</v>
      </c>
      <c r="DV5" s="133"/>
      <c r="DW5" s="131" t="s">
        <v>16</v>
      </c>
      <c r="DX5" s="132">
        <v>294.89999999999998</v>
      </c>
      <c r="DY5" s="133"/>
      <c r="DZ5" s="134"/>
      <c r="EA5" s="131" t="s">
        <v>68</v>
      </c>
      <c r="EB5" s="132">
        <v>317.60000000000002</v>
      </c>
      <c r="EC5" s="133"/>
      <c r="ED5" s="131" t="s">
        <v>126</v>
      </c>
      <c r="EE5" s="132">
        <v>314.60000000000002</v>
      </c>
      <c r="EF5" s="134"/>
      <c r="EG5" s="131" t="s">
        <v>126</v>
      </c>
      <c r="EH5" s="132">
        <v>320.3</v>
      </c>
      <c r="EI5" s="134"/>
      <c r="EJ5" s="131" t="s">
        <v>139</v>
      </c>
      <c r="EK5" s="132">
        <v>306.5</v>
      </c>
      <c r="EL5" s="134"/>
      <c r="EM5" s="131" t="s">
        <v>16</v>
      </c>
      <c r="EN5" s="132">
        <v>321.10000000000002</v>
      </c>
      <c r="EO5" s="134"/>
      <c r="EP5" s="131" t="s">
        <v>68</v>
      </c>
      <c r="EQ5" s="132">
        <v>322.7</v>
      </c>
      <c r="ER5" s="170"/>
      <c r="ES5" s="135" t="s">
        <v>166</v>
      </c>
      <c r="ET5" s="136">
        <v>348.8</v>
      </c>
      <c r="EU5" s="170"/>
      <c r="EV5" s="135" t="s">
        <v>167</v>
      </c>
      <c r="EW5" s="132">
        <v>355.5</v>
      </c>
      <c r="EX5" s="170"/>
      <c r="EY5" s="135" t="s">
        <v>168</v>
      </c>
      <c r="EZ5" s="132">
        <v>355.9</v>
      </c>
      <c r="FA5" s="136"/>
      <c r="FB5" s="135" t="s">
        <v>168</v>
      </c>
      <c r="FC5" s="132">
        <v>356.6</v>
      </c>
      <c r="FD5" s="136"/>
      <c r="FE5" s="135" t="s">
        <v>169</v>
      </c>
      <c r="FF5" s="132">
        <v>360.4</v>
      </c>
      <c r="FG5" s="170"/>
      <c r="FH5" s="15" t="s">
        <v>169</v>
      </c>
      <c r="FI5" s="171">
        <v>347.5</v>
      </c>
      <c r="FJ5" s="136"/>
      <c r="FK5" s="15" t="s">
        <v>183</v>
      </c>
      <c r="FL5" s="171">
        <v>355.8</v>
      </c>
      <c r="FM5" s="15"/>
      <c r="FN5" s="15" t="s">
        <v>206</v>
      </c>
      <c r="FO5" s="171">
        <v>360.4</v>
      </c>
      <c r="FP5" s="136"/>
      <c r="FQ5" s="15" t="s">
        <v>207</v>
      </c>
      <c r="FR5" s="171">
        <v>368.9</v>
      </c>
      <c r="FS5" s="136"/>
      <c r="FT5" s="15" t="s">
        <v>190</v>
      </c>
      <c r="FU5" s="171">
        <v>367.7</v>
      </c>
      <c r="FV5" s="184"/>
      <c r="FW5" s="15" t="s">
        <v>218</v>
      </c>
      <c r="FX5" s="171">
        <v>363.2</v>
      </c>
      <c r="FY5" s="171"/>
      <c r="FZ5" s="15" t="s">
        <v>230</v>
      </c>
      <c r="GA5" s="171">
        <v>369</v>
      </c>
      <c r="GB5" s="136"/>
      <c r="GC5" s="15" t="s">
        <v>243</v>
      </c>
      <c r="GD5" s="171">
        <v>370.4</v>
      </c>
      <c r="GE5" s="136"/>
      <c r="GF5" s="15" t="s">
        <v>243</v>
      </c>
      <c r="GG5" s="171">
        <v>370.4</v>
      </c>
      <c r="GH5" s="136"/>
      <c r="GI5" s="15" t="s">
        <v>243</v>
      </c>
      <c r="GJ5" s="171">
        <v>375.5</v>
      </c>
      <c r="GK5" s="203"/>
      <c r="GL5" s="15" t="s">
        <v>262</v>
      </c>
      <c r="GM5" s="171">
        <v>366.1</v>
      </c>
      <c r="GN5" s="203"/>
      <c r="GO5" s="15" t="s">
        <v>272</v>
      </c>
      <c r="GP5" s="171">
        <v>368</v>
      </c>
      <c r="GQ5" s="136"/>
      <c r="GR5" s="15" t="s">
        <v>230</v>
      </c>
      <c r="GS5" s="171">
        <v>371.7</v>
      </c>
      <c r="GT5" s="136"/>
      <c r="GU5" s="15" t="s">
        <v>243</v>
      </c>
      <c r="GV5" s="171">
        <v>365.3</v>
      </c>
      <c r="GW5" s="136"/>
      <c r="GX5" s="15" t="s">
        <v>293</v>
      </c>
      <c r="GY5" s="171">
        <v>373.5</v>
      </c>
      <c r="GZ5" s="203"/>
      <c r="HA5" s="15" t="s">
        <v>304</v>
      </c>
      <c r="HB5" s="171">
        <v>367.1</v>
      </c>
      <c r="HC5" s="203"/>
      <c r="HD5" s="15" t="s">
        <v>317</v>
      </c>
      <c r="HE5" s="171">
        <v>362</v>
      </c>
      <c r="HF5" s="203"/>
      <c r="HG5" s="15" t="s">
        <v>324</v>
      </c>
      <c r="HH5" s="171">
        <v>359.4</v>
      </c>
      <c r="HI5" s="203"/>
      <c r="HJ5" s="15" t="s">
        <v>317</v>
      </c>
      <c r="HK5" s="171">
        <v>361.2</v>
      </c>
      <c r="HL5" s="203"/>
      <c r="HM5" s="15" t="s">
        <v>340</v>
      </c>
      <c r="HN5" s="171">
        <v>358.2</v>
      </c>
      <c r="HO5" s="136"/>
      <c r="HP5" s="15" t="s">
        <v>340</v>
      </c>
      <c r="HQ5" s="136">
        <v>346</v>
      </c>
      <c r="HR5" s="203"/>
      <c r="HS5" s="15" t="s">
        <v>354</v>
      </c>
      <c r="HT5" s="171">
        <v>332.4</v>
      </c>
      <c r="HU5" s="136"/>
      <c r="HV5" s="137" t="s">
        <v>361</v>
      </c>
      <c r="HW5" s="172">
        <v>332.7</v>
      </c>
      <c r="HX5" s="203"/>
      <c r="HY5" s="15" t="s">
        <v>371</v>
      </c>
      <c r="HZ5" s="171">
        <v>327.10000000000002</v>
      </c>
      <c r="IA5" s="203"/>
      <c r="IB5" s="15" t="s">
        <v>304</v>
      </c>
      <c r="IC5" s="171">
        <v>328.5</v>
      </c>
      <c r="ID5" s="136"/>
      <c r="IE5" s="15" t="s">
        <v>379</v>
      </c>
      <c r="IF5" s="171">
        <v>326.5</v>
      </c>
      <c r="IG5" s="203"/>
      <c r="IH5" s="15" t="s">
        <v>379</v>
      </c>
      <c r="II5" s="171">
        <v>336</v>
      </c>
      <c r="IJ5" s="203"/>
      <c r="IK5" s="15" t="s">
        <v>417</v>
      </c>
      <c r="IL5" s="171">
        <v>328.5</v>
      </c>
      <c r="IM5" s="203"/>
      <c r="IN5" s="15" t="s">
        <v>423</v>
      </c>
      <c r="IO5" s="171">
        <v>326.2</v>
      </c>
      <c r="IP5" s="203"/>
      <c r="IQ5" s="15" t="s">
        <v>379</v>
      </c>
      <c r="IR5" s="171">
        <v>329.5</v>
      </c>
      <c r="IS5" s="203"/>
      <c r="IT5" s="15" t="s">
        <v>405</v>
      </c>
      <c r="IU5" s="171">
        <v>324.39999999999998</v>
      </c>
      <c r="IV5" s="203"/>
      <c r="IW5" s="15" t="s">
        <v>379</v>
      </c>
      <c r="IX5" s="171">
        <v>324.10000000000002</v>
      </c>
      <c r="IY5" s="203"/>
      <c r="IZ5" s="15" t="s">
        <v>405</v>
      </c>
      <c r="JA5" s="171">
        <v>318.8</v>
      </c>
      <c r="JB5" s="203"/>
      <c r="JC5" s="15" t="s">
        <v>405</v>
      </c>
      <c r="JD5" s="171">
        <v>313.8</v>
      </c>
      <c r="JE5" s="203"/>
      <c r="JF5" s="15" t="s">
        <v>405</v>
      </c>
      <c r="JG5" s="171">
        <v>312.89999999999998</v>
      </c>
      <c r="JH5" s="203"/>
      <c r="JI5" s="15" t="s">
        <v>379</v>
      </c>
      <c r="JJ5" s="171">
        <v>297.3</v>
      </c>
      <c r="JK5" s="203"/>
      <c r="JL5" s="15" t="s">
        <v>405</v>
      </c>
      <c r="JM5" s="171">
        <v>289.5</v>
      </c>
      <c r="JN5" s="203"/>
      <c r="JO5" s="15" t="s">
        <v>405</v>
      </c>
      <c r="JP5" s="171">
        <v>285.89999999999998</v>
      </c>
      <c r="JQ5" s="184"/>
      <c r="JR5" s="15" t="s">
        <v>405</v>
      </c>
      <c r="JS5" s="171">
        <v>281.39999999999998</v>
      </c>
      <c r="JT5" s="203"/>
      <c r="JU5" s="15" t="s">
        <v>379</v>
      </c>
      <c r="JV5" s="171">
        <v>288.39999999999998</v>
      </c>
      <c r="JW5" s="203"/>
      <c r="JX5" s="15" t="s">
        <v>379</v>
      </c>
      <c r="JY5" s="171">
        <v>281.3</v>
      </c>
      <c r="JZ5" s="171"/>
      <c r="KA5" s="15" t="s">
        <v>443</v>
      </c>
      <c r="KB5" s="171">
        <v>280.7</v>
      </c>
      <c r="KC5" s="203"/>
      <c r="KD5" s="15" t="s">
        <v>446</v>
      </c>
      <c r="KE5" s="171">
        <v>276.39999999999998</v>
      </c>
      <c r="KF5" s="203"/>
      <c r="KG5" s="15" t="s">
        <v>462</v>
      </c>
      <c r="KH5" s="171">
        <v>271.60000000000002</v>
      </c>
      <c r="KI5" s="239"/>
      <c r="KJ5" s="17" t="s">
        <v>468</v>
      </c>
      <c r="KK5" s="177">
        <v>268.2</v>
      </c>
      <c r="KL5" s="22"/>
    </row>
    <row r="6" spans="1:306" s="116" customFormat="1" ht="51" customHeight="1" x14ac:dyDescent="0.2">
      <c r="A6" s="63" t="s">
        <v>48</v>
      </c>
      <c r="B6" s="101">
        <v>106.9</v>
      </c>
      <c r="C6" s="63"/>
      <c r="D6" s="63" t="s">
        <v>48</v>
      </c>
      <c r="E6" s="101">
        <v>106.9</v>
      </c>
      <c r="F6" s="63"/>
      <c r="G6" s="63" t="s">
        <v>23</v>
      </c>
      <c r="H6" s="101">
        <v>103.9</v>
      </c>
      <c r="I6" s="63"/>
      <c r="J6" s="63" t="s">
        <v>48</v>
      </c>
      <c r="K6" s="101">
        <v>105.2</v>
      </c>
      <c r="L6" s="63"/>
      <c r="M6" s="63" t="s">
        <v>49</v>
      </c>
      <c r="N6" s="101">
        <v>108.6</v>
      </c>
      <c r="O6" s="63"/>
      <c r="P6" s="63" t="s">
        <v>49</v>
      </c>
      <c r="Q6" s="101">
        <v>105.9</v>
      </c>
      <c r="R6" s="63"/>
      <c r="S6" s="63" t="s">
        <v>49</v>
      </c>
      <c r="T6" s="101">
        <v>98.6</v>
      </c>
      <c r="U6" s="63"/>
      <c r="V6" s="63" t="s">
        <v>49</v>
      </c>
      <c r="W6" s="101">
        <v>104.5</v>
      </c>
      <c r="X6" s="63"/>
      <c r="Y6" s="63" t="s">
        <v>49</v>
      </c>
      <c r="Z6" s="101">
        <v>95.6</v>
      </c>
      <c r="AA6" s="63"/>
      <c r="AB6" s="63" t="s">
        <v>24</v>
      </c>
      <c r="AC6" s="101">
        <v>95.5</v>
      </c>
      <c r="AD6" s="63"/>
      <c r="AE6" s="63" t="s">
        <v>25</v>
      </c>
      <c r="AF6" s="101">
        <v>95.8</v>
      </c>
      <c r="AG6" s="63"/>
      <c r="AH6" s="63" t="s">
        <v>24</v>
      </c>
      <c r="AI6" s="101">
        <v>91.8</v>
      </c>
      <c r="AJ6" s="63"/>
      <c r="AK6" s="64" t="s">
        <v>49</v>
      </c>
      <c r="AL6" s="102">
        <v>91.9</v>
      </c>
      <c r="AM6" s="63"/>
      <c r="AN6" s="64" t="s">
        <v>49</v>
      </c>
      <c r="AO6" s="102">
        <v>91.1</v>
      </c>
      <c r="AP6" s="63"/>
      <c r="AQ6" s="64" t="s">
        <v>48</v>
      </c>
      <c r="AR6" s="102">
        <v>93.6</v>
      </c>
      <c r="AS6" s="63"/>
      <c r="AT6" s="64" t="s">
        <v>72</v>
      </c>
      <c r="AU6" s="102">
        <v>94.5</v>
      </c>
      <c r="AV6" s="63"/>
      <c r="AW6" s="64" t="s">
        <v>72</v>
      </c>
      <c r="AX6" s="102">
        <v>94.7</v>
      </c>
      <c r="AY6" s="63"/>
      <c r="AZ6" s="64" t="s">
        <v>72</v>
      </c>
      <c r="BA6" s="102">
        <v>95.9</v>
      </c>
      <c r="BB6" s="63"/>
      <c r="BC6" s="64" t="s">
        <v>90</v>
      </c>
      <c r="BD6" s="102">
        <v>94</v>
      </c>
      <c r="BE6" s="63"/>
      <c r="BF6" s="64" t="s">
        <v>72</v>
      </c>
      <c r="BG6" s="102">
        <v>89.9</v>
      </c>
      <c r="BH6" s="63"/>
      <c r="BI6" s="64" t="s">
        <v>24</v>
      </c>
      <c r="BJ6" s="103">
        <v>93</v>
      </c>
      <c r="BK6" s="63"/>
      <c r="BL6" s="64" t="s">
        <v>48</v>
      </c>
      <c r="BM6" s="102">
        <v>89.2</v>
      </c>
      <c r="BN6" s="63"/>
      <c r="BO6" s="64" t="s">
        <v>48</v>
      </c>
      <c r="BP6" s="102">
        <v>92.1</v>
      </c>
      <c r="BQ6" s="63"/>
      <c r="BR6" s="64" t="s">
        <v>23</v>
      </c>
      <c r="BS6" s="102">
        <v>95.7</v>
      </c>
      <c r="BT6" s="63"/>
      <c r="BU6" s="64" t="s">
        <v>48</v>
      </c>
      <c r="BV6" s="102">
        <v>97.2</v>
      </c>
      <c r="BW6" s="63"/>
      <c r="BX6" s="64" t="s">
        <v>49</v>
      </c>
      <c r="BY6" s="102">
        <v>89.5</v>
      </c>
      <c r="BZ6" s="63"/>
      <c r="CA6" s="64" t="s">
        <v>48</v>
      </c>
      <c r="CB6" s="102">
        <v>91.3</v>
      </c>
      <c r="CC6" s="63"/>
      <c r="CD6" s="64" t="s">
        <v>72</v>
      </c>
      <c r="CE6" s="102">
        <v>88.1</v>
      </c>
      <c r="CF6" s="63"/>
      <c r="CG6" s="64" t="s">
        <v>72</v>
      </c>
      <c r="CH6" s="102">
        <v>92</v>
      </c>
      <c r="CI6" s="63"/>
      <c r="CJ6" s="64" t="s">
        <v>72</v>
      </c>
      <c r="CK6" s="102">
        <v>90.8</v>
      </c>
      <c r="CL6" s="63"/>
      <c r="CM6" s="64" t="s">
        <v>72</v>
      </c>
      <c r="CN6" s="102">
        <v>89</v>
      </c>
      <c r="CO6" s="63"/>
      <c r="CP6" s="64" t="s">
        <v>90</v>
      </c>
      <c r="CQ6" s="102">
        <v>86.8</v>
      </c>
      <c r="CR6" s="102"/>
      <c r="CS6" s="64" t="s">
        <v>72</v>
      </c>
      <c r="CT6" s="102">
        <v>87.5</v>
      </c>
      <c r="CU6" s="63"/>
      <c r="CV6" s="64" t="s">
        <v>72</v>
      </c>
      <c r="CW6" s="102">
        <v>84.1</v>
      </c>
      <c r="CX6" s="63"/>
      <c r="CY6" s="64" t="s">
        <v>72</v>
      </c>
      <c r="CZ6" s="102">
        <v>85.5</v>
      </c>
      <c r="DA6" s="63"/>
      <c r="DB6" s="64" t="s">
        <v>72</v>
      </c>
      <c r="DC6" s="102">
        <v>85.7</v>
      </c>
      <c r="DD6" s="63"/>
      <c r="DE6" s="64" t="s">
        <v>49</v>
      </c>
      <c r="DF6" s="102">
        <v>91</v>
      </c>
      <c r="DG6" s="63"/>
      <c r="DH6" s="64" t="s">
        <v>49</v>
      </c>
      <c r="DI6" s="102">
        <v>86.7</v>
      </c>
      <c r="DJ6" s="63"/>
      <c r="DK6" s="64" t="s">
        <v>49</v>
      </c>
      <c r="DL6" s="102">
        <v>85.9</v>
      </c>
      <c r="DM6" s="63"/>
      <c r="DN6" s="64" t="s">
        <v>49</v>
      </c>
      <c r="DO6" s="102">
        <v>87.8</v>
      </c>
      <c r="DP6" s="63"/>
      <c r="DQ6" s="64" t="s">
        <v>48</v>
      </c>
      <c r="DR6" s="102">
        <v>90.9</v>
      </c>
      <c r="DS6" s="63"/>
      <c r="DT6" s="64" t="s">
        <v>49</v>
      </c>
      <c r="DU6" s="102">
        <v>89.1</v>
      </c>
      <c r="DV6" s="63"/>
      <c r="DW6" s="64" t="s">
        <v>24</v>
      </c>
      <c r="DX6" s="102">
        <v>90.1</v>
      </c>
      <c r="DY6" s="63"/>
      <c r="DZ6" s="63"/>
      <c r="EA6" s="64" t="s">
        <v>72</v>
      </c>
      <c r="EB6" s="102">
        <v>94.8</v>
      </c>
      <c r="EC6" s="63"/>
      <c r="ED6" s="64" t="s">
        <v>127</v>
      </c>
      <c r="EE6" s="102">
        <v>93.5</v>
      </c>
      <c r="EF6" s="63"/>
      <c r="EG6" s="64" t="s">
        <v>127</v>
      </c>
      <c r="EH6" s="102">
        <v>97.5</v>
      </c>
      <c r="EI6" s="63"/>
      <c r="EJ6" s="64" t="s">
        <v>141</v>
      </c>
      <c r="EK6" s="102">
        <v>89.7</v>
      </c>
      <c r="EL6" s="63"/>
      <c r="EM6" s="64" t="s">
        <v>149</v>
      </c>
      <c r="EN6" s="102">
        <v>91.4</v>
      </c>
      <c r="EO6" s="63"/>
      <c r="EP6" s="64" t="s">
        <v>149</v>
      </c>
      <c r="EQ6" s="102">
        <v>89.7</v>
      </c>
      <c r="ER6" s="145"/>
      <c r="ES6" s="144" t="s">
        <v>170</v>
      </c>
      <c r="ET6" s="102">
        <v>100.9</v>
      </c>
      <c r="EU6" s="145"/>
      <c r="EV6" s="144" t="s">
        <v>161</v>
      </c>
      <c r="EW6" s="145">
        <v>104</v>
      </c>
      <c r="EX6" s="145"/>
      <c r="EY6" s="144" t="s">
        <v>161</v>
      </c>
      <c r="EZ6" s="145">
        <v>106.7</v>
      </c>
      <c r="FA6" s="145"/>
      <c r="FB6" s="144" t="s">
        <v>161</v>
      </c>
      <c r="FC6" s="145">
        <v>106.8</v>
      </c>
      <c r="FD6" s="145"/>
      <c r="FE6" s="144" t="s">
        <v>161</v>
      </c>
      <c r="FF6" s="145">
        <v>107.3</v>
      </c>
      <c r="FG6" s="145"/>
      <c r="FH6" s="144" t="s">
        <v>161</v>
      </c>
      <c r="FI6" s="145">
        <v>104.1</v>
      </c>
      <c r="FJ6" s="145"/>
      <c r="FK6" s="144" t="s">
        <v>161</v>
      </c>
      <c r="FL6" s="145">
        <v>106</v>
      </c>
      <c r="FM6" s="145"/>
      <c r="FN6" s="144" t="s">
        <v>161</v>
      </c>
      <c r="FO6" s="145">
        <v>106.3</v>
      </c>
      <c r="FP6" s="145"/>
      <c r="FQ6" s="144" t="s">
        <v>161</v>
      </c>
      <c r="FR6" s="46">
        <v>110.2</v>
      </c>
      <c r="FS6" s="145"/>
      <c r="FT6" s="144" t="s">
        <v>161</v>
      </c>
      <c r="FU6" s="46">
        <v>110.1</v>
      </c>
      <c r="FV6" s="46"/>
      <c r="FW6" s="191" t="s">
        <v>219</v>
      </c>
      <c r="FX6" s="46">
        <v>108.4</v>
      </c>
      <c r="FY6" s="145"/>
      <c r="FZ6" s="191" t="s">
        <v>231</v>
      </c>
      <c r="GA6" s="46">
        <v>108</v>
      </c>
      <c r="GB6" s="145"/>
      <c r="GC6" s="25" t="s">
        <v>244</v>
      </c>
      <c r="GD6" s="46">
        <v>106.3</v>
      </c>
      <c r="GE6" s="145"/>
      <c r="GF6" s="191" t="s">
        <v>244</v>
      </c>
      <c r="GG6" s="46">
        <v>106.3</v>
      </c>
      <c r="GH6" s="145"/>
      <c r="GI6" s="25" t="s">
        <v>244</v>
      </c>
      <c r="GJ6" s="46">
        <v>106.7</v>
      </c>
      <c r="GK6" s="34"/>
      <c r="GL6" s="191" t="s">
        <v>263</v>
      </c>
      <c r="GM6" s="46">
        <v>103.7</v>
      </c>
      <c r="GN6" s="34"/>
      <c r="GO6" s="191" t="s">
        <v>273</v>
      </c>
      <c r="GP6" s="46">
        <v>103.9</v>
      </c>
      <c r="GQ6" s="185"/>
      <c r="GR6" s="191" t="s">
        <v>231</v>
      </c>
      <c r="GS6" s="46">
        <v>104.7</v>
      </c>
      <c r="GT6" s="145"/>
      <c r="GU6" s="191" t="s">
        <v>285</v>
      </c>
      <c r="GV6" s="46">
        <v>102.4</v>
      </c>
      <c r="GW6" s="185"/>
      <c r="GX6" s="25" t="s">
        <v>294</v>
      </c>
      <c r="GY6" s="46">
        <v>106</v>
      </c>
      <c r="GZ6" s="34"/>
      <c r="HA6" s="25" t="s">
        <v>305</v>
      </c>
      <c r="HB6" s="46">
        <v>102.9</v>
      </c>
      <c r="HC6" s="34"/>
      <c r="HD6" s="25" t="s">
        <v>305</v>
      </c>
      <c r="HE6" s="46">
        <v>101.9</v>
      </c>
      <c r="HF6" s="34"/>
      <c r="HG6" s="25" t="s">
        <v>325</v>
      </c>
      <c r="HH6" s="46">
        <v>101.1</v>
      </c>
      <c r="HI6" s="34"/>
      <c r="HJ6" s="25" t="s">
        <v>305</v>
      </c>
      <c r="HK6" s="46">
        <v>101.9</v>
      </c>
      <c r="HL6" s="34"/>
      <c r="HM6" s="25" t="s">
        <v>337</v>
      </c>
      <c r="HN6" s="46">
        <v>101.4</v>
      </c>
      <c r="HO6" s="145"/>
      <c r="HP6" s="25" t="s">
        <v>343</v>
      </c>
      <c r="HQ6" s="46">
        <v>97.2</v>
      </c>
      <c r="HR6" s="34"/>
      <c r="HS6" s="25" t="s">
        <v>351</v>
      </c>
      <c r="HT6" s="46">
        <v>90.1</v>
      </c>
      <c r="HU6" s="34"/>
      <c r="HV6" s="212" t="s">
        <v>362</v>
      </c>
      <c r="HW6" s="47">
        <v>86.7</v>
      </c>
      <c r="HX6" s="34"/>
      <c r="HY6" s="25" t="s">
        <v>343</v>
      </c>
      <c r="HZ6" s="46">
        <v>82.8</v>
      </c>
      <c r="IA6" s="34"/>
      <c r="IB6" s="25" t="s">
        <v>337</v>
      </c>
      <c r="IC6" s="46">
        <v>79.099999999999994</v>
      </c>
      <c r="ID6" s="145"/>
      <c r="IE6" s="25" t="s">
        <v>381</v>
      </c>
      <c r="IF6" s="46">
        <v>75.5</v>
      </c>
      <c r="IG6" s="34"/>
      <c r="IH6" s="25" t="s">
        <v>381</v>
      </c>
      <c r="II6" s="46">
        <v>75.099999999999994</v>
      </c>
      <c r="IJ6" s="34"/>
      <c r="IK6" s="25" t="s">
        <v>381</v>
      </c>
      <c r="IL6" s="46">
        <v>71.3</v>
      </c>
      <c r="IM6" s="34"/>
      <c r="IN6" s="25" t="s">
        <v>424</v>
      </c>
      <c r="IO6" s="46">
        <v>68.099999999999994</v>
      </c>
      <c r="IP6" s="34"/>
      <c r="IQ6" s="25" t="s">
        <v>381</v>
      </c>
      <c r="IR6" s="46">
        <v>66.599999999999994</v>
      </c>
      <c r="IS6" s="34"/>
      <c r="IT6" s="25" t="s">
        <v>381</v>
      </c>
      <c r="IU6" s="46">
        <v>65.400000000000006</v>
      </c>
      <c r="IV6" s="34"/>
      <c r="IW6" s="25" t="s">
        <v>381</v>
      </c>
      <c r="IX6" s="46">
        <v>64.3</v>
      </c>
      <c r="IY6" s="34"/>
      <c r="IZ6" s="25" t="s">
        <v>407</v>
      </c>
      <c r="JA6" s="46">
        <v>62.3</v>
      </c>
      <c r="JB6" s="34"/>
      <c r="JC6" s="25" t="s">
        <v>407</v>
      </c>
      <c r="JD6" s="46">
        <v>61.8</v>
      </c>
      <c r="JE6" s="34"/>
      <c r="JF6" s="25" t="s">
        <v>407</v>
      </c>
      <c r="JG6" s="46">
        <v>61.6</v>
      </c>
      <c r="JH6" s="34"/>
      <c r="JI6" s="25" t="s">
        <v>381</v>
      </c>
      <c r="JJ6" s="46">
        <v>59</v>
      </c>
      <c r="JK6" s="34"/>
      <c r="JL6" s="25" t="s">
        <v>407</v>
      </c>
      <c r="JM6" s="46">
        <v>57.9</v>
      </c>
      <c r="JN6" s="34"/>
      <c r="JO6" s="25" t="s">
        <v>407</v>
      </c>
      <c r="JP6" s="46">
        <v>56.9</v>
      </c>
      <c r="JQ6" s="46"/>
      <c r="JR6" s="25" t="s">
        <v>407</v>
      </c>
      <c r="JS6" s="46">
        <v>56.4</v>
      </c>
      <c r="JT6" s="34"/>
      <c r="JU6" s="25" t="s">
        <v>381</v>
      </c>
      <c r="JV6" s="46">
        <v>58.2</v>
      </c>
      <c r="JW6" s="34"/>
      <c r="JX6" s="25" t="s">
        <v>381</v>
      </c>
      <c r="JY6" s="46">
        <v>58.9</v>
      </c>
      <c r="JZ6" s="46"/>
      <c r="KA6" s="25" t="s">
        <v>424</v>
      </c>
      <c r="KB6" s="46">
        <v>60.1</v>
      </c>
      <c r="KC6" s="34"/>
      <c r="KD6" s="25" t="s">
        <v>447</v>
      </c>
      <c r="KE6" s="46">
        <v>60.3</v>
      </c>
      <c r="KF6" s="34"/>
      <c r="KG6" s="25" t="s">
        <v>463</v>
      </c>
      <c r="KH6" s="46">
        <v>59.7</v>
      </c>
      <c r="KI6" s="34"/>
      <c r="KJ6" s="25" t="s">
        <v>447</v>
      </c>
      <c r="KK6" s="46">
        <v>58.6</v>
      </c>
      <c r="KL6" s="22"/>
    </row>
    <row r="7" spans="1:306" ht="44.25" customHeight="1" x14ac:dyDescent="0.2">
      <c r="A7" s="65" t="s">
        <v>51</v>
      </c>
      <c r="B7" s="104">
        <v>88.6</v>
      </c>
      <c r="C7" s="66"/>
      <c r="D7" s="65" t="s">
        <v>50</v>
      </c>
      <c r="E7" s="104">
        <v>89.9</v>
      </c>
      <c r="F7" s="66"/>
      <c r="G7" s="65" t="s">
        <v>112</v>
      </c>
      <c r="H7" s="104">
        <v>90.6</v>
      </c>
      <c r="I7" s="66"/>
      <c r="J7" s="65" t="s">
        <v>51</v>
      </c>
      <c r="K7" s="104">
        <v>96.3</v>
      </c>
      <c r="L7" s="66"/>
      <c r="M7" s="65" t="s">
        <v>51</v>
      </c>
      <c r="N7" s="104">
        <v>102.4</v>
      </c>
      <c r="O7" s="66"/>
      <c r="P7" s="65" t="s">
        <v>51</v>
      </c>
      <c r="Q7" s="104">
        <v>101.2</v>
      </c>
      <c r="R7" s="66"/>
      <c r="S7" s="65" t="s">
        <v>51</v>
      </c>
      <c r="T7" s="104">
        <v>95.9</v>
      </c>
      <c r="U7" s="66"/>
      <c r="V7" s="65" t="s">
        <v>51</v>
      </c>
      <c r="W7" s="104">
        <v>100.9</v>
      </c>
      <c r="X7" s="66"/>
      <c r="Y7" s="65" t="s">
        <v>51</v>
      </c>
      <c r="Z7" s="104">
        <v>91</v>
      </c>
      <c r="AA7" s="66"/>
      <c r="AB7" s="65" t="s">
        <v>26</v>
      </c>
      <c r="AC7" s="104">
        <v>92.5</v>
      </c>
      <c r="AD7" s="66"/>
      <c r="AE7" s="65" t="s">
        <v>26</v>
      </c>
      <c r="AF7" s="104">
        <v>94.8</v>
      </c>
      <c r="AG7" s="66"/>
      <c r="AH7" s="65" t="s">
        <v>22</v>
      </c>
      <c r="AI7" s="104">
        <v>94.2</v>
      </c>
      <c r="AJ7" s="66"/>
      <c r="AK7" s="65" t="s">
        <v>51</v>
      </c>
      <c r="AL7" s="65" t="s">
        <v>65</v>
      </c>
      <c r="AM7" s="66"/>
      <c r="AN7" s="65" t="s">
        <v>51</v>
      </c>
      <c r="AO7" s="104">
        <v>99.7</v>
      </c>
      <c r="AP7" s="66"/>
      <c r="AQ7" s="65" t="s">
        <v>50</v>
      </c>
      <c r="AR7" s="104">
        <v>99.2</v>
      </c>
      <c r="AS7" s="66"/>
      <c r="AT7" s="65" t="s">
        <v>71</v>
      </c>
      <c r="AU7" s="104">
        <v>101.5</v>
      </c>
      <c r="AV7" s="66"/>
      <c r="AW7" s="65" t="s">
        <v>71</v>
      </c>
      <c r="AX7" s="104">
        <v>103.1</v>
      </c>
      <c r="AY7" s="66"/>
      <c r="AZ7" s="65" t="s">
        <v>71</v>
      </c>
      <c r="BA7" s="104">
        <v>104.9</v>
      </c>
      <c r="BB7" s="66"/>
      <c r="BC7" s="65" t="s">
        <v>89</v>
      </c>
      <c r="BD7" s="104">
        <v>97.4</v>
      </c>
      <c r="BE7" s="66"/>
      <c r="BF7" s="65" t="s">
        <v>71</v>
      </c>
      <c r="BG7" s="104">
        <v>88.2</v>
      </c>
      <c r="BH7" s="66"/>
      <c r="BI7" s="65" t="s">
        <v>22</v>
      </c>
      <c r="BJ7" s="105">
        <v>88.8</v>
      </c>
      <c r="BK7" s="66"/>
      <c r="BL7" s="65" t="s">
        <v>50</v>
      </c>
      <c r="BM7" s="104">
        <v>84.3</v>
      </c>
      <c r="BN7" s="66"/>
      <c r="BO7" s="65" t="s">
        <v>51</v>
      </c>
      <c r="BP7" s="104">
        <v>87.7</v>
      </c>
      <c r="BQ7" s="66"/>
      <c r="BR7" s="65" t="s">
        <v>113</v>
      </c>
      <c r="BS7" s="104">
        <v>89</v>
      </c>
      <c r="BT7" s="66"/>
      <c r="BU7" s="65" t="s">
        <v>51</v>
      </c>
      <c r="BV7" s="104">
        <v>87.8</v>
      </c>
      <c r="BW7" s="66"/>
      <c r="BX7" s="65" t="s">
        <v>51</v>
      </c>
      <c r="BY7" s="104">
        <v>95</v>
      </c>
      <c r="BZ7" s="66"/>
      <c r="CA7" s="65" t="s">
        <v>50</v>
      </c>
      <c r="CB7" s="104">
        <v>97.3</v>
      </c>
      <c r="CC7" s="66"/>
      <c r="CD7" s="65" t="s">
        <v>71</v>
      </c>
      <c r="CE7" s="104">
        <v>91.7</v>
      </c>
      <c r="CF7" s="66"/>
      <c r="CG7" s="65" t="s">
        <v>71</v>
      </c>
      <c r="CH7" s="104">
        <v>94.9</v>
      </c>
      <c r="CI7" s="66"/>
      <c r="CJ7" s="65" t="s">
        <v>71</v>
      </c>
      <c r="CK7" s="104">
        <v>91.1</v>
      </c>
      <c r="CL7" s="66"/>
      <c r="CM7" s="65" t="s">
        <v>71</v>
      </c>
      <c r="CN7" s="104">
        <v>91</v>
      </c>
      <c r="CO7" s="66"/>
      <c r="CP7" s="65" t="s">
        <v>71</v>
      </c>
      <c r="CQ7" s="104">
        <v>87.4</v>
      </c>
      <c r="CR7" s="104"/>
      <c r="CS7" s="65" t="s">
        <v>71</v>
      </c>
      <c r="CT7" s="104">
        <v>87.4</v>
      </c>
      <c r="CU7" s="66"/>
      <c r="CV7" s="65" t="s">
        <v>71</v>
      </c>
      <c r="CW7" s="104">
        <v>83</v>
      </c>
      <c r="CX7" s="106"/>
      <c r="CY7" s="65" t="s">
        <v>71</v>
      </c>
      <c r="CZ7" s="104">
        <v>84.3</v>
      </c>
      <c r="DA7" s="106"/>
      <c r="DB7" s="65" t="s">
        <v>71</v>
      </c>
      <c r="DC7" s="104">
        <v>81.3</v>
      </c>
      <c r="DD7" s="106"/>
      <c r="DE7" s="65" t="s">
        <v>51</v>
      </c>
      <c r="DF7" s="104">
        <v>83.5</v>
      </c>
      <c r="DG7" s="66"/>
      <c r="DH7" s="65" t="s">
        <v>51</v>
      </c>
      <c r="DI7" s="104">
        <v>79.900000000000006</v>
      </c>
      <c r="DJ7" s="66"/>
      <c r="DK7" s="65" t="s">
        <v>50</v>
      </c>
      <c r="DL7" s="104">
        <v>77.400000000000006</v>
      </c>
      <c r="DM7" s="66"/>
      <c r="DN7" s="65" t="s">
        <v>50</v>
      </c>
      <c r="DO7" s="104">
        <v>82.9</v>
      </c>
      <c r="DP7" s="66"/>
      <c r="DQ7" s="65" t="s">
        <v>50</v>
      </c>
      <c r="DR7" s="104">
        <v>81.5</v>
      </c>
      <c r="DS7" s="66"/>
      <c r="DT7" s="65" t="s">
        <v>51</v>
      </c>
      <c r="DU7" s="104">
        <v>75.099999999999994</v>
      </c>
      <c r="DV7" s="106"/>
      <c r="DW7" s="65" t="s">
        <v>22</v>
      </c>
      <c r="DX7" s="104">
        <v>72.400000000000006</v>
      </c>
      <c r="DY7" s="66"/>
      <c r="DZ7" s="106"/>
      <c r="EA7" s="65" t="s">
        <v>71</v>
      </c>
      <c r="EB7" s="104">
        <v>73.900000000000006</v>
      </c>
      <c r="EC7" s="66"/>
      <c r="ED7" s="65" t="s">
        <v>129</v>
      </c>
      <c r="EE7" s="104">
        <v>69</v>
      </c>
      <c r="EF7" s="106"/>
      <c r="EG7" s="65" t="s">
        <v>129</v>
      </c>
      <c r="EH7" s="104">
        <v>66.5</v>
      </c>
      <c r="EI7" s="106"/>
      <c r="EJ7" s="65" t="s">
        <v>142</v>
      </c>
      <c r="EK7" s="104">
        <v>58.3</v>
      </c>
      <c r="EL7" s="106"/>
      <c r="EM7" s="65" t="s">
        <v>150</v>
      </c>
      <c r="EN7" s="104">
        <v>56</v>
      </c>
      <c r="EO7" s="106"/>
      <c r="EP7" s="65" t="s">
        <v>153</v>
      </c>
      <c r="EQ7" s="104">
        <v>53</v>
      </c>
      <c r="ER7" s="138"/>
      <c r="ES7" s="117" t="s">
        <v>172</v>
      </c>
      <c r="ET7" s="138">
        <v>17.399999999999999</v>
      </c>
      <c r="EU7" s="138"/>
      <c r="EV7" s="117" t="s">
        <v>160</v>
      </c>
      <c r="EW7" s="104">
        <v>16.399999999999999</v>
      </c>
      <c r="EX7" s="138"/>
      <c r="EY7" s="117" t="s">
        <v>160</v>
      </c>
      <c r="EZ7" s="138">
        <v>14.7</v>
      </c>
      <c r="FA7" s="118"/>
      <c r="FB7" s="117" t="s">
        <v>162</v>
      </c>
      <c r="FC7" s="138">
        <v>13.3</v>
      </c>
      <c r="FD7" s="118"/>
      <c r="FE7" s="118"/>
      <c r="FF7" s="118"/>
      <c r="FG7" s="138"/>
      <c r="FH7" s="117" t="s">
        <v>162</v>
      </c>
      <c r="FI7" s="48">
        <v>10.6</v>
      </c>
      <c r="FJ7" s="118"/>
      <c r="FK7" s="24"/>
      <c r="FL7" s="118"/>
      <c r="FM7" s="118"/>
      <c r="FN7" s="24"/>
      <c r="FO7" s="118"/>
      <c r="FP7" s="118"/>
      <c r="FQ7" s="118"/>
      <c r="FR7" s="118"/>
      <c r="FS7" s="118"/>
      <c r="FT7" s="118"/>
      <c r="FU7" s="118"/>
      <c r="FV7" s="48"/>
      <c r="FW7" s="24" t="s">
        <v>228</v>
      </c>
      <c r="FX7" s="48">
        <v>7</v>
      </c>
      <c r="FY7" s="48"/>
      <c r="FZ7" s="24" t="s">
        <v>240</v>
      </c>
      <c r="GA7" s="48">
        <v>6.7</v>
      </c>
      <c r="GB7" s="118"/>
      <c r="GC7" s="24" t="s">
        <v>254</v>
      </c>
      <c r="GD7" s="48">
        <v>6.1</v>
      </c>
      <c r="GE7" s="118"/>
      <c r="GF7" s="24" t="s">
        <v>254</v>
      </c>
      <c r="GG7" s="48">
        <v>6.1</v>
      </c>
      <c r="GH7" s="118"/>
      <c r="GI7" s="24" t="s">
        <v>260</v>
      </c>
      <c r="GJ7" s="48">
        <v>6</v>
      </c>
      <c r="GK7" s="204"/>
      <c r="GL7" s="24" t="s">
        <v>270</v>
      </c>
      <c r="GM7" s="48">
        <v>5.8</v>
      </c>
      <c r="GN7" s="204"/>
      <c r="GO7" s="24" t="s">
        <v>278</v>
      </c>
      <c r="GP7" s="48">
        <v>5.5</v>
      </c>
      <c r="GQ7" s="138"/>
      <c r="GR7" s="24" t="s">
        <v>284</v>
      </c>
      <c r="GS7" s="48">
        <v>5.3</v>
      </c>
      <c r="GT7" s="138"/>
      <c r="GU7" s="24" t="s">
        <v>292</v>
      </c>
      <c r="GV7" s="48">
        <v>5</v>
      </c>
      <c r="GW7" s="138"/>
      <c r="GX7" s="24" t="s">
        <v>301</v>
      </c>
      <c r="GY7" s="48">
        <v>4.7</v>
      </c>
      <c r="GZ7" s="204"/>
      <c r="HA7" s="24" t="s">
        <v>315</v>
      </c>
      <c r="HB7" s="48">
        <v>4.7</v>
      </c>
      <c r="HC7" s="204"/>
      <c r="HD7" s="118"/>
      <c r="HE7" s="118"/>
      <c r="HF7" s="204"/>
      <c r="HG7" s="118"/>
      <c r="HH7" s="118"/>
      <c r="HI7" s="204"/>
      <c r="HJ7" s="118"/>
      <c r="HK7" s="118"/>
      <c r="HL7" s="204"/>
      <c r="HM7" s="118"/>
      <c r="HN7" s="118"/>
      <c r="HO7" s="118"/>
      <c r="HP7" s="118"/>
      <c r="HQ7" s="118"/>
      <c r="HR7" s="204"/>
      <c r="HS7" s="118"/>
      <c r="HT7" s="118"/>
      <c r="HU7" s="204"/>
      <c r="HV7" s="118"/>
      <c r="HW7" s="118"/>
      <c r="HX7" s="204"/>
      <c r="HY7" s="118"/>
      <c r="HZ7" s="118"/>
      <c r="IA7" s="204"/>
      <c r="IB7" s="118"/>
      <c r="IC7" s="118"/>
      <c r="ID7" s="118"/>
      <c r="IE7" s="24" t="s">
        <v>391</v>
      </c>
      <c r="IF7" s="48">
        <v>7</v>
      </c>
      <c r="IG7" s="204"/>
      <c r="IH7" s="24" t="s">
        <v>391</v>
      </c>
      <c r="II7" s="48">
        <v>7.4</v>
      </c>
      <c r="IJ7" s="204"/>
      <c r="IK7" s="24" t="s">
        <v>391</v>
      </c>
      <c r="IL7" s="48">
        <v>7.5</v>
      </c>
      <c r="IM7" s="204"/>
      <c r="IN7" s="24" t="s">
        <v>428</v>
      </c>
      <c r="IO7" s="48">
        <v>7.8</v>
      </c>
      <c r="IP7" s="204"/>
      <c r="IQ7" s="24" t="s">
        <v>428</v>
      </c>
      <c r="IR7" s="48">
        <v>8.1</v>
      </c>
      <c r="IS7" s="204"/>
      <c r="IT7" s="24" t="s">
        <v>391</v>
      </c>
      <c r="IU7" s="48">
        <v>8.5</v>
      </c>
      <c r="IV7" s="204"/>
      <c r="IW7" s="24" t="s">
        <v>391</v>
      </c>
      <c r="IX7" s="48">
        <v>9</v>
      </c>
      <c r="IY7" s="204"/>
      <c r="IZ7" s="24" t="s">
        <v>428</v>
      </c>
      <c r="JA7" s="48">
        <v>9.1</v>
      </c>
      <c r="JB7" s="204"/>
      <c r="JC7" s="24" t="s">
        <v>428</v>
      </c>
      <c r="JD7" s="48">
        <v>9.1</v>
      </c>
      <c r="JE7" s="204"/>
      <c r="JF7" s="24" t="s">
        <v>428</v>
      </c>
      <c r="JG7" s="48">
        <v>9.1999999999999993</v>
      </c>
      <c r="JH7" s="204"/>
      <c r="JI7" s="24" t="s">
        <v>428</v>
      </c>
      <c r="JJ7" s="48">
        <v>8.6</v>
      </c>
      <c r="JK7" s="204"/>
      <c r="JL7" s="24" t="s">
        <v>434</v>
      </c>
      <c r="JM7" s="48">
        <v>8.3000000000000007</v>
      </c>
      <c r="JN7" s="204"/>
      <c r="JO7" s="118"/>
      <c r="JP7" s="118"/>
      <c r="JQ7" s="48"/>
      <c r="JR7" s="118"/>
      <c r="JS7" s="118"/>
      <c r="JT7" s="204"/>
      <c r="JU7" s="118"/>
      <c r="JV7" s="118"/>
      <c r="JW7" s="204"/>
      <c r="JX7" s="118"/>
      <c r="JY7" s="118"/>
      <c r="JZ7" s="48"/>
      <c r="KA7" s="118"/>
      <c r="KB7" s="118"/>
      <c r="KC7" s="204"/>
      <c r="KD7" s="118"/>
      <c r="KE7" s="118"/>
      <c r="KF7" s="204"/>
      <c r="KG7" s="24" t="s">
        <v>465</v>
      </c>
      <c r="KH7" s="48">
        <v>9.5</v>
      </c>
      <c r="KI7" s="204"/>
      <c r="KJ7" s="24" t="s">
        <v>472</v>
      </c>
      <c r="KK7" s="48">
        <v>9.6999999999999993</v>
      </c>
      <c r="KL7" s="22"/>
    </row>
    <row r="8" spans="1:306" s="86" customFormat="1" ht="54" customHeight="1" x14ac:dyDescent="0.2">
      <c r="A8" s="56" t="s">
        <v>39</v>
      </c>
      <c r="B8" s="93">
        <v>202.2</v>
      </c>
      <c r="C8" s="57"/>
      <c r="D8" s="56" t="s">
        <v>40</v>
      </c>
      <c r="E8" s="93">
        <v>197.2</v>
      </c>
      <c r="F8" s="57"/>
      <c r="G8" s="56" t="s">
        <v>17</v>
      </c>
      <c r="H8" s="93">
        <v>161.30000000000001</v>
      </c>
      <c r="I8" s="57"/>
      <c r="J8" s="56" t="s">
        <v>43</v>
      </c>
      <c r="K8" s="93">
        <v>169.3</v>
      </c>
      <c r="L8" s="57"/>
      <c r="M8" s="56" t="s">
        <v>40</v>
      </c>
      <c r="N8" s="93">
        <v>192.1</v>
      </c>
      <c r="O8" s="57"/>
      <c r="P8" s="56" t="s">
        <v>43</v>
      </c>
      <c r="Q8" s="93">
        <v>169.3</v>
      </c>
      <c r="R8" s="57"/>
      <c r="S8" s="56" t="s">
        <v>40</v>
      </c>
      <c r="T8" s="93">
        <v>156.30000000000001</v>
      </c>
      <c r="U8" s="57"/>
      <c r="V8" s="56" t="s">
        <v>40</v>
      </c>
      <c r="W8" s="93">
        <v>180</v>
      </c>
      <c r="X8" s="57"/>
      <c r="Y8" s="56" t="s">
        <v>40</v>
      </c>
      <c r="Z8" s="93">
        <v>150.9</v>
      </c>
      <c r="AA8" s="57"/>
      <c r="AB8" s="56" t="s">
        <v>18</v>
      </c>
      <c r="AC8" s="93">
        <v>148.1</v>
      </c>
      <c r="AD8" s="57"/>
      <c r="AE8" s="56" t="s">
        <v>18</v>
      </c>
      <c r="AF8" s="93">
        <v>155.9</v>
      </c>
      <c r="AG8" s="57"/>
      <c r="AH8" s="56" t="s">
        <v>18</v>
      </c>
      <c r="AI8" s="93">
        <v>145.4</v>
      </c>
      <c r="AJ8" s="57"/>
      <c r="AK8" s="56" t="s">
        <v>40</v>
      </c>
      <c r="AL8" s="93">
        <v>138.4</v>
      </c>
      <c r="AM8" s="57"/>
      <c r="AN8" s="56" t="s">
        <v>40</v>
      </c>
      <c r="AO8" s="93">
        <v>140.80000000000001</v>
      </c>
      <c r="AP8" s="57"/>
      <c r="AQ8" s="56" t="s">
        <v>40</v>
      </c>
      <c r="AR8" s="93">
        <v>132.4</v>
      </c>
      <c r="AS8" s="57"/>
      <c r="AT8" s="56" t="s">
        <v>69</v>
      </c>
      <c r="AU8" s="93">
        <v>145.9</v>
      </c>
      <c r="AV8" s="57"/>
      <c r="AW8" s="56" t="s">
        <v>69</v>
      </c>
      <c r="AX8" s="93">
        <v>163.30000000000001</v>
      </c>
      <c r="AY8" s="57"/>
      <c r="AZ8" s="56" t="s">
        <v>69</v>
      </c>
      <c r="BA8" s="93">
        <v>164.5</v>
      </c>
      <c r="BB8" s="57"/>
      <c r="BC8" s="56" t="s">
        <v>87</v>
      </c>
      <c r="BD8" s="93">
        <v>588.5</v>
      </c>
      <c r="BE8" s="57"/>
      <c r="BF8" s="56" t="s">
        <v>69</v>
      </c>
      <c r="BG8" s="93">
        <v>223</v>
      </c>
      <c r="BH8" s="57"/>
      <c r="BI8" s="56" t="s">
        <v>18</v>
      </c>
      <c r="BJ8" s="95">
        <v>207.3</v>
      </c>
      <c r="BK8" s="57"/>
      <c r="BL8" s="56" t="s">
        <v>40</v>
      </c>
      <c r="BM8" s="93">
        <v>98.7</v>
      </c>
      <c r="BN8" s="57"/>
      <c r="BO8" s="56" t="s">
        <v>40</v>
      </c>
      <c r="BP8" s="93">
        <v>132.30000000000001</v>
      </c>
      <c r="BQ8" s="57"/>
      <c r="BR8" s="56" t="s">
        <v>17</v>
      </c>
      <c r="BS8" s="93">
        <v>151.69999999999999</v>
      </c>
      <c r="BT8" s="57"/>
      <c r="BU8" s="56" t="s">
        <v>43</v>
      </c>
      <c r="BV8" s="93">
        <v>115.2</v>
      </c>
      <c r="BW8" s="57"/>
      <c r="BX8" s="56" t="s">
        <v>43</v>
      </c>
      <c r="BY8" s="93">
        <v>121.7</v>
      </c>
      <c r="BZ8" s="57"/>
      <c r="CA8" s="56" t="s">
        <v>40</v>
      </c>
      <c r="CB8" s="93">
        <v>141.69999999999999</v>
      </c>
      <c r="CC8" s="57"/>
      <c r="CD8" s="56" t="s">
        <v>69</v>
      </c>
      <c r="CE8" s="93">
        <v>102.2</v>
      </c>
      <c r="CF8" s="57"/>
      <c r="CG8" s="56" t="s">
        <v>69</v>
      </c>
      <c r="CH8" s="93">
        <v>142.5</v>
      </c>
      <c r="CI8" s="57"/>
      <c r="CJ8" s="56" t="s">
        <v>69</v>
      </c>
      <c r="CK8" s="93">
        <v>146.5</v>
      </c>
      <c r="CL8" s="57"/>
      <c r="CM8" s="56" t="s">
        <v>69</v>
      </c>
      <c r="CN8" s="93">
        <v>102.5</v>
      </c>
      <c r="CO8" s="57"/>
      <c r="CP8" s="56" t="s">
        <v>69</v>
      </c>
      <c r="CQ8" s="93">
        <v>107.5</v>
      </c>
      <c r="CR8" s="93"/>
      <c r="CS8" s="56" t="s">
        <v>69</v>
      </c>
      <c r="CT8" s="93">
        <v>107.3</v>
      </c>
      <c r="CU8" s="57"/>
      <c r="CV8" s="56" t="s">
        <v>69</v>
      </c>
      <c r="CW8" s="93">
        <v>95.7</v>
      </c>
      <c r="CX8" s="94"/>
      <c r="CY8" s="56" t="s">
        <v>69</v>
      </c>
      <c r="CZ8" s="93">
        <v>96.9</v>
      </c>
      <c r="DA8" s="94"/>
      <c r="DB8" s="56" t="s">
        <v>69</v>
      </c>
      <c r="DC8" s="93">
        <v>104.2</v>
      </c>
      <c r="DD8" s="94"/>
      <c r="DE8" s="56" t="s">
        <v>43</v>
      </c>
      <c r="DF8" s="93">
        <v>119.6</v>
      </c>
      <c r="DG8" s="57"/>
      <c r="DH8" s="56" t="s">
        <v>40</v>
      </c>
      <c r="DI8" s="93">
        <v>114.9</v>
      </c>
      <c r="DJ8" s="57"/>
      <c r="DK8" s="56" t="s">
        <v>43</v>
      </c>
      <c r="DL8" s="93">
        <v>80.400000000000006</v>
      </c>
      <c r="DM8" s="57"/>
      <c r="DN8" s="56" t="s">
        <v>43</v>
      </c>
      <c r="DO8" s="93">
        <v>75.7</v>
      </c>
      <c r="DP8" s="57"/>
      <c r="DQ8" s="56" t="s">
        <v>43</v>
      </c>
      <c r="DR8" s="93">
        <v>70.3</v>
      </c>
      <c r="DS8" s="57"/>
      <c r="DT8" s="56" t="s">
        <v>40</v>
      </c>
      <c r="DU8" s="93">
        <v>63.8</v>
      </c>
      <c r="DV8" s="57"/>
      <c r="DW8" s="56" t="s">
        <v>18</v>
      </c>
      <c r="DX8" s="93">
        <v>55.7</v>
      </c>
      <c r="DY8" s="57"/>
      <c r="DZ8" s="94"/>
      <c r="EA8" s="56" t="s">
        <v>69</v>
      </c>
      <c r="EB8" s="93">
        <v>67.099999999999994</v>
      </c>
      <c r="EC8" s="57"/>
      <c r="ED8" s="56" t="s">
        <v>39</v>
      </c>
      <c r="EE8" s="93">
        <v>61.6</v>
      </c>
      <c r="EF8" s="94"/>
      <c r="EG8" s="56" t="s">
        <v>39</v>
      </c>
      <c r="EH8" s="93">
        <v>51.6</v>
      </c>
      <c r="EI8" s="94"/>
      <c r="EJ8" s="56" t="s">
        <v>144</v>
      </c>
      <c r="EK8" s="93">
        <v>44.5</v>
      </c>
      <c r="EL8" s="94"/>
      <c r="EM8" s="56" t="s">
        <v>18</v>
      </c>
      <c r="EN8" s="93">
        <v>43.1</v>
      </c>
      <c r="EO8" s="94"/>
      <c r="EP8" s="56" t="s">
        <v>69</v>
      </c>
      <c r="EQ8" s="93">
        <v>38.700000000000003</v>
      </c>
      <c r="ER8" s="146"/>
      <c r="ES8" s="127" t="s">
        <v>159</v>
      </c>
      <c r="ET8" s="146">
        <v>30</v>
      </c>
      <c r="EU8" s="146"/>
      <c r="EV8" s="127" t="s">
        <v>159</v>
      </c>
      <c r="EW8" s="93">
        <v>31.3</v>
      </c>
      <c r="EX8" s="146"/>
      <c r="EY8" s="127" t="s">
        <v>159</v>
      </c>
      <c r="EZ8" s="146">
        <v>31.4</v>
      </c>
      <c r="FA8" s="128"/>
      <c r="FB8" s="127" t="s">
        <v>159</v>
      </c>
      <c r="FC8" s="146">
        <v>29.7</v>
      </c>
      <c r="FD8" s="128"/>
      <c r="FE8" s="127" t="s">
        <v>159</v>
      </c>
      <c r="FF8" s="146">
        <v>33</v>
      </c>
      <c r="FG8" s="146"/>
      <c r="FH8" s="23" t="s">
        <v>208</v>
      </c>
      <c r="FI8" s="42">
        <v>25.4</v>
      </c>
      <c r="FJ8" s="128"/>
      <c r="FK8" s="23" t="s">
        <v>208</v>
      </c>
      <c r="FL8" s="42">
        <v>27.1</v>
      </c>
      <c r="FM8" s="129"/>
      <c r="FN8" s="23" t="s">
        <v>208</v>
      </c>
      <c r="FO8" s="42">
        <v>28.2</v>
      </c>
      <c r="FP8" s="128"/>
      <c r="FQ8" s="23" t="s">
        <v>208</v>
      </c>
      <c r="FR8" s="128">
        <v>35.799999999999997</v>
      </c>
      <c r="FS8" s="128"/>
      <c r="FT8" s="23" t="s">
        <v>193</v>
      </c>
      <c r="FU8" s="42">
        <v>33.1</v>
      </c>
      <c r="FV8" s="42"/>
      <c r="FW8" s="23" t="s">
        <v>222</v>
      </c>
      <c r="FX8" s="42">
        <v>31.2</v>
      </c>
      <c r="FY8" s="128"/>
      <c r="FZ8" s="23" t="s">
        <v>234</v>
      </c>
      <c r="GA8" s="42">
        <v>37.299999999999997</v>
      </c>
      <c r="GB8" s="128"/>
      <c r="GC8" s="23" t="s">
        <v>248</v>
      </c>
      <c r="GD8" s="42">
        <v>32.299999999999997</v>
      </c>
      <c r="GE8" s="128"/>
      <c r="GF8" s="23" t="s">
        <v>248</v>
      </c>
      <c r="GG8" s="42">
        <v>32.299999999999997</v>
      </c>
      <c r="GH8" s="128"/>
      <c r="GI8" s="23" t="s">
        <v>248</v>
      </c>
      <c r="GJ8" s="42">
        <v>37.5</v>
      </c>
      <c r="GK8" s="199"/>
      <c r="GL8" s="23" t="s">
        <v>248</v>
      </c>
      <c r="GM8" s="42">
        <v>31.1</v>
      </c>
      <c r="GN8" s="199"/>
      <c r="GO8" s="23" t="s">
        <v>275</v>
      </c>
      <c r="GP8" s="42">
        <v>32</v>
      </c>
      <c r="GQ8" s="128"/>
      <c r="GR8" s="23" t="s">
        <v>281</v>
      </c>
      <c r="GS8" s="42">
        <v>32.5</v>
      </c>
      <c r="GT8" s="128"/>
      <c r="GU8" s="23" t="s">
        <v>275</v>
      </c>
      <c r="GV8" s="42">
        <v>28.8</v>
      </c>
      <c r="GW8" s="128"/>
      <c r="GX8" s="23" t="s">
        <v>295</v>
      </c>
      <c r="GY8" s="42">
        <v>36.9</v>
      </c>
      <c r="GZ8" s="199"/>
      <c r="HA8" s="23" t="s">
        <v>308</v>
      </c>
      <c r="HB8" s="42">
        <v>33.9</v>
      </c>
      <c r="HC8" s="199"/>
      <c r="HD8" s="23" t="s">
        <v>319</v>
      </c>
      <c r="HE8" s="42">
        <v>30.9</v>
      </c>
      <c r="HF8" s="199"/>
      <c r="HG8" s="23" t="s">
        <v>328</v>
      </c>
      <c r="HH8" s="42">
        <v>27.7</v>
      </c>
      <c r="HI8" s="199"/>
      <c r="HJ8" s="23" t="s">
        <v>334</v>
      </c>
      <c r="HK8" s="42">
        <v>29.9</v>
      </c>
      <c r="HL8" s="199"/>
      <c r="HM8" s="23" t="s">
        <v>336</v>
      </c>
      <c r="HN8" s="42">
        <v>29.6</v>
      </c>
      <c r="HO8" s="128"/>
      <c r="HP8" s="23" t="s">
        <v>346</v>
      </c>
      <c r="HQ8" s="42">
        <v>25.7</v>
      </c>
      <c r="HR8" s="199"/>
      <c r="HS8" s="23" t="s">
        <v>346</v>
      </c>
      <c r="HT8" s="42">
        <v>25.8</v>
      </c>
      <c r="HU8" s="199"/>
      <c r="HV8" s="23" t="s">
        <v>365</v>
      </c>
      <c r="HW8" s="42">
        <v>28.4</v>
      </c>
      <c r="HX8" s="199"/>
      <c r="HY8" s="23" t="s">
        <v>374</v>
      </c>
      <c r="HZ8" s="42">
        <v>23.3</v>
      </c>
      <c r="IA8" s="199"/>
      <c r="IB8" s="23" t="s">
        <v>336</v>
      </c>
      <c r="IC8" s="42">
        <v>26.3</v>
      </c>
      <c r="ID8" s="128"/>
      <c r="IE8" s="23" t="s">
        <v>385</v>
      </c>
      <c r="IF8" s="42">
        <v>20.100000000000001</v>
      </c>
      <c r="IG8" s="199"/>
      <c r="IH8" s="23" t="s">
        <v>385</v>
      </c>
      <c r="II8" s="42">
        <v>24.1</v>
      </c>
      <c r="IJ8" s="199"/>
      <c r="IK8" s="23" t="s">
        <v>385</v>
      </c>
      <c r="IL8" s="42">
        <v>23.4</v>
      </c>
      <c r="IM8" s="199"/>
      <c r="IN8" s="23" t="s">
        <v>409</v>
      </c>
      <c r="IO8" s="42">
        <v>21.1</v>
      </c>
      <c r="IP8" s="199"/>
      <c r="IQ8" s="23" t="s">
        <v>409</v>
      </c>
      <c r="IR8" s="42">
        <v>23.9</v>
      </c>
      <c r="IS8" s="199"/>
      <c r="IT8" s="23" t="s">
        <v>385</v>
      </c>
      <c r="IU8" s="42">
        <v>25</v>
      </c>
      <c r="IV8" s="199"/>
      <c r="IW8" s="23" t="s">
        <v>385</v>
      </c>
      <c r="IX8" s="42">
        <v>28.4</v>
      </c>
      <c r="IY8" s="199"/>
      <c r="IZ8" s="23" t="s">
        <v>409</v>
      </c>
      <c r="JA8" s="42">
        <v>29.1</v>
      </c>
      <c r="JB8" s="199"/>
      <c r="JC8" s="23" t="s">
        <v>409</v>
      </c>
      <c r="JD8" s="42">
        <v>28.6</v>
      </c>
      <c r="JE8" s="199"/>
      <c r="JF8" s="23" t="s">
        <v>409</v>
      </c>
      <c r="JG8" s="42">
        <v>31.8</v>
      </c>
      <c r="JH8" s="199"/>
      <c r="JI8" s="23" t="s">
        <v>385</v>
      </c>
      <c r="JJ8" s="42">
        <v>31</v>
      </c>
      <c r="JK8" s="199"/>
      <c r="JL8" s="23" t="s">
        <v>409</v>
      </c>
      <c r="JM8" s="42">
        <v>32</v>
      </c>
      <c r="JN8" s="199"/>
      <c r="JO8" s="23" t="s">
        <v>385</v>
      </c>
      <c r="JP8" s="42">
        <v>30.9</v>
      </c>
      <c r="JQ8" s="42"/>
      <c r="JR8" s="23" t="s">
        <v>409</v>
      </c>
      <c r="JS8" s="42">
        <v>29.7</v>
      </c>
      <c r="JT8" s="199"/>
      <c r="JU8" s="23" t="s">
        <v>385</v>
      </c>
      <c r="JV8" s="42">
        <v>32.1</v>
      </c>
      <c r="JW8" s="199"/>
      <c r="JX8" s="23" t="s">
        <v>385</v>
      </c>
      <c r="JY8" s="42">
        <v>31.3</v>
      </c>
      <c r="JZ8" s="42"/>
      <c r="KA8" s="23" t="s">
        <v>429</v>
      </c>
      <c r="KB8" s="42">
        <v>31.6</v>
      </c>
      <c r="KC8" s="199"/>
      <c r="KD8" s="23" t="s">
        <v>451</v>
      </c>
      <c r="KE8" s="42">
        <v>31.6</v>
      </c>
      <c r="KF8" s="199"/>
      <c r="KG8" s="23" t="s">
        <v>457</v>
      </c>
      <c r="KH8" s="42">
        <v>32.299999999999997</v>
      </c>
      <c r="KI8" s="199"/>
      <c r="KJ8" s="23" t="s">
        <v>457</v>
      </c>
      <c r="KK8" s="42">
        <v>34</v>
      </c>
      <c r="KL8" s="22"/>
    </row>
    <row r="9" spans="1:306" s="209" customFormat="1" ht="24" customHeight="1" x14ac:dyDescent="0.2">
      <c r="A9" s="148" t="s">
        <v>41</v>
      </c>
      <c r="B9" s="149">
        <v>194.4</v>
      </c>
      <c r="C9" s="150"/>
      <c r="D9" s="148" t="s">
        <v>42</v>
      </c>
      <c r="E9" s="149">
        <v>189.9</v>
      </c>
      <c r="F9" s="150"/>
      <c r="G9" s="148" t="s">
        <v>14</v>
      </c>
      <c r="H9" s="149">
        <v>174.2</v>
      </c>
      <c r="I9" s="150"/>
      <c r="J9" s="148" t="s">
        <v>42</v>
      </c>
      <c r="K9" s="149">
        <v>177.2</v>
      </c>
      <c r="L9" s="150"/>
      <c r="M9" s="148" t="s">
        <v>41</v>
      </c>
      <c r="N9" s="149">
        <v>188.1</v>
      </c>
      <c r="O9" s="150"/>
      <c r="P9" s="148" t="s">
        <v>42</v>
      </c>
      <c r="Q9" s="149">
        <v>179.9</v>
      </c>
      <c r="R9" s="150"/>
      <c r="S9" s="148" t="s">
        <v>118</v>
      </c>
      <c r="T9" s="149">
        <v>175.8</v>
      </c>
      <c r="U9" s="150"/>
      <c r="V9" s="148" t="s">
        <v>41</v>
      </c>
      <c r="W9" s="149">
        <v>174.2</v>
      </c>
      <c r="X9" s="150"/>
      <c r="Y9" s="148" t="s">
        <v>41</v>
      </c>
      <c r="Z9" s="149">
        <v>162.1</v>
      </c>
      <c r="AA9" s="150"/>
      <c r="AB9" s="151" t="s">
        <v>15</v>
      </c>
      <c r="AC9" s="149">
        <v>156.30000000000001</v>
      </c>
      <c r="AD9" s="150"/>
      <c r="AE9" s="148" t="s">
        <v>15</v>
      </c>
      <c r="AF9" s="149">
        <v>153.80000000000001</v>
      </c>
      <c r="AG9" s="150"/>
      <c r="AH9" s="148" t="s">
        <v>15</v>
      </c>
      <c r="AI9" s="149">
        <v>155.1</v>
      </c>
      <c r="AJ9" s="150"/>
      <c r="AK9" s="148" t="s">
        <v>41</v>
      </c>
      <c r="AL9" s="149">
        <v>145.4</v>
      </c>
      <c r="AM9" s="150"/>
      <c r="AN9" s="148" t="s">
        <v>41</v>
      </c>
      <c r="AO9" s="149">
        <v>143.5</v>
      </c>
      <c r="AP9" s="150"/>
      <c r="AQ9" s="148" t="s">
        <v>42</v>
      </c>
      <c r="AR9" s="149">
        <v>141.69999999999999</v>
      </c>
      <c r="AS9" s="150"/>
      <c r="AT9" s="151" t="s">
        <v>70</v>
      </c>
      <c r="AU9" s="149">
        <v>140.1</v>
      </c>
      <c r="AV9" s="150"/>
      <c r="AW9" s="148" t="s">
        <v>78</v>
      </c>
      <c r="AX9" s="149">
        <v>138.4</v>
      </c>
      <c r="AY9" s="150"/>
      <c r="AZ9" s="148" t="s">
        <v>70</v>
      </c>
      <c r="BA9" s="149">
        <v>143.5</v>
      </c>
      <c r="BB9" s="150"/>
      <c r="BC9" s="151" t="s">
        <v>78</v>
      </c>
      <c r="BD9" s="149">
        <v>149.80000000000001</v>
      </c>
      <c r="BE9" s="150"/>
      <c r="BF9" s="148" t="s">
        <v>70</v>
      </c>
      <c r="BG9" s="149">
        <v>125.6</v>
      </c>
      <c r="BH9" s="150"/>
      <c r="BI9" s="148" t="s">
        <v>15</v>
      </c>
      <c r="BJ9" s="152">
        <v>113.1</v>
      </c>
      <c r="BK9" s="150"/>
      <c r="BL9" s="148" t="s">
        <v>42</v>
      </c>
      <c r="BM9" s="149">
        <v>97.6</v>
      </c>
      <c r="BN9" s="150"/>
      <c r="BO9" s="148" t="s">
        <v>42</v>
      </c>
      <c r="BP9" s="149">
        <v>95.3</v>
      </c>
      <c r="BQ9" s="150"/>
      <c r="BR9" s="148" t="s">
        <v>14</v>
      </c>
      <c r="BS9" s="149">
        <v>91.7</v>
      </c>
      <c r="BT9" s="150"/>
      <c r="BU9" s="148" t="s">
        <v>42</v>
      </c>
      <c r="BV9" s="149">
        <v>87.9</v>
      </c>
      <c r="BW9" s="150"/>
      <c r="BX9" s="148" t="s">
        <v>41</v>
      </c>
      <c r="BY9" s="149">
        <v>84.8</v>
      </c>
      <c r="BZ9" s="150"/>
      <c r="CA9" s="148" t="s">
        <v>42</v>
      </c>
      <c r="CB9" s="149">
        <v>85.5</v>
      </c>
      <c r="CC9" s="150"/>
      <c r="CD9" s="148" t="s">
        <v>70</v>
      </c>
      <c r="CE9" s="149">
        <v>79.599999999999994</v>
      </c>
      <c r="CF9" s="150"/>
      <c r="CG9" s="148" t="s">
        <v>70</v>
      </c>
      <c r="CH9" s="149">
        <v>78.3</v>
      </c>
      <c r="CI9" s="150"/>
      <c r="CJ9" s="148" t="s">
        <v>70</v>
      </c>
      <c r="CK9" s="149">
        <v>75.3</v>
      </c>
      <c r="CL9" s="150"/>
      <c r="CM9" s="151" t="s">
        <v>70</v>
      </c>
      <c r="CN9" s="149">
        <v>71.099999999999994</v>
      </c>
      <c r="CO9" s="150"/>
      <c r="CP9" s="148" t="s">
        <v>78</v>
      </c>
      <c r="CQ9" s="149">
        <v>67.8</v>
      </c>
      <c r="CR9" s="149"/>
      <c r="CS9" s="148" t="s">
        <v>70</v>
      </c>
      <c r="CT9" s="149">
        <v>62.5</v>
      </c>
      <c r="CU9" s="150"/>
      <c r="CV9" s="151" t="s">
        <v>78</v>
      </c>
      <c r="CW9" s="149">
        <v>59.6</v>
      </c>
      <c r="CX9" s="153"/>
      <c r="CY9" s="148" t="s">
        <v>70</v>
      </c>
      <c r="CZ9" s="149">
        <v>56.7</v>
      </c>
      <c r="DA9" s="153"/>
      <c r="DB9" s="148" t="s">
        <v>70</v>
      </c>
      <c r="DC9" s="149">
        <v>55.1</v>
      </c>
      <c r="DD9" s="153"/>
      <c r="DE9" s="148" t="s">
        <v>118</v>
      </c>
      <c r="DF9" s="149">
        <v>55.9</v>
      </c>
      <c r="DG9" s="150"/>
      <c r="DH9" s="148" t="s">
        <v>41</v>
      </c>
      <c r="DI9" s="149">
        <v>53.8</v>
      </c>
      <c r="DJ9" s="150"/>
      <c r="DK9" s="148" t="s">
        <v>42</v>
      </c>
      <c r="DL9" s="149">
        <v>49.1</v>
      </c>
      <c r="DM9" s="150"/>
      <c r="DN9" s="148" t="s">
        <v>41</v>
      </c>
      <c r="DO9" s="149">
        <v>47.1</v>
      </c>
      <c r="DP9" s="150"/>
      <c r="DQ9" s="148" t="s">
        <v>42</v>
      </c>
      <c r="DR9" s="149">
        <v>45.9</v>
      </c>
      <c r="DS9" s="150"/>
      <c r="DT9" s="148" t="s">
        <v>41</v>
      </c>
      <c r="DU9" s="149">
        <v>44.5</v>
      </c>
      <c r="DV9" s="150"/>
      <c r="DW9" s="151" t="s">
        <v>15</v>
      </c>
      <c r="DX9" s="149">
        <v>43.1</v>
      </c>
      <c r="DY9" s="150"/>
      <c r="DZ9" s="153"/>
      <c r="EA9" s="148" t="s">
        <v>78</v>
      </c>
      <c r="EB9" s="149">
        <v>42.5</v>
      </c>
      <c r="EC9" s="150"/>
      <c r="ED9" s="148" t="s">
        <v>135</v>
      </c>
      <c r="EE9" s="149">
        <v>41.2</v>
      </c>
      <c r="EF9" s="153"/>
      <c r="EG9" s="148" t="s">
        <v>135</v>
      </c>
      <c r="EH9" s="149">
        <v>39.9</v>
      </c>
      <c r="EI9" s="153"/>
      <c r="EJ9" s="148" t="s">
        <v>145</v>
      </c>
      <c r="EK9" s="149">
        <v>36.4</v>
      </c>
      <c r="EL9" s="153"/>
      <c r="EM9" s="151" t="s">
        <v>70</v>
      </c>
      <c r="EN9" s="149">
        <v>33.5</v>
      </c>
      <c r="EO9" s="153"/>
      <c r="EP9" s="148" t="s">
        <v>70</v>
      </c>
      <c r="EQ9" s="149">
        <v>30</v>
      </c>
      <c r="ER9" s="160"/>
      <c r="ES9" s="148" t="s">
        <v>70</v>
      </c>
      <c r="ET9" s="154">
        <v>26.3</v>
      </c>
      <c r="EU9" s="160"/>
      <c r="EV9" s="155" t="s">
        <v>173</v>
      </c>
      <c r="EW9" s="160">
        <v>22.5</v>
      </c>
      <c r="EX9" s="160"/>
      <c r="EY9" s="155" t="s">
        <v>173</v>
      </c>
      <c r="EZ9" s="149">
        <v>20.100000000000001</v>
      </c>
      <c r="FA9" s="154"/>
      <c r="FB9" s="155" t="s">
        <v>173</v>
      </c>
      <c r="FC9" s="149">
        <v>15.8</v>
      </c>
      <c r="FD9" s="154"/>
      <c r="FE9" s="155" t="s">
        <v>174</v>
      </c>
      <c r="FF9" s="149">
        <v>12.4</v>
      </c>
      <c r="FG9" s="160"/>
      <c r="FH9" s="16"/>
      <c r="FI9" s="160"/>
      <c r="FJ9" s="154"/>
      <c r="FK9" s="16"/>
      <c r="FL9" s="160"/>
      <c r="FM9" s="156"/>
      <c r="FN9" s="16"/>
      <c r="FO9" s="160"/>
      <c r="FP9" s="154"/>
      <c r="FQ9" s="16"/>
      <c r="FR9" s="186"/>
      <c r="FS9" s="154"/>
      <c r="FT9" s="16" t="s">
        <v>199</v>
      </c>
      <c r="FU9" s="174">
        <v>7.1</v>
      </c>
      <c r="FV9" s="174"/>
      <c r="FW9" s="16" t="s">
        <v>229</v>
      </c>
      <c r="FX9" s="174">
        <v>6.5</v>
      </c>
      <c r="FY9" s="174"/>
      <c r="FZ9" s="16" t="s">
        <v>241</v>
      </c>
      <c r="GA9" s="174">
        <v>6.1</v>
      </c>
      <c r="GB9" s="154"/>
      <c r="GC9" s="16" t="s">
        <v>255</v>
      </c>
      <c r="GD9" s="174">
        <v>5.0999999999999996</v>
      </c>
      <c r="GE9" s="154"/>
      <c r="GF9" s="16" t="s">
        <v>255</v>
      </c>
      <c r="GG9" s="174">
        <v>5.0999999999999996</v>
      </c>
      <c r="GH9" s="154"/>
      <c r="GI9" s="16" t="s">
        <v>261</v>
      </c>
      <c r="GJ9" s="174">
        <v>4.9000000000000004</v>
      </c>
      <c r="GK9" s="207"/>
      <c r="GL9" s="16" t="s">
        <v>255</v>
      </c>
      <c r="GM9" s="174">
        <v>4.3</v>
      </c>
      <c r="GN9" s="207"/>
      <c r="GO9" s="16" t="s">
        <v>279</v>
      </c>
      <c r="GP9" s="174">
        <v>4.0999999999999996</v>
      </c>
      <c r="GQ9" s="154"/>
      <c r="GR9" s="16" t="s">
        <v>241</v>
      </c>
      <c r="GS9" s="174">
        <v>3.9</v>
      </c>
      <c r="GT9" s="154"/>
      <c r="GU9" s="85"/>
      <c r="GV9" s="85"/>
      <c r="GW9" s="85"/>
      <c r="GX9" s="240" t="s">
        <v>302</v>
      </c>
      <c r="GY9" s="241">
        <v>3.2</v>
      </c>
      <c r="GZ9" s="240"/>
      <c r="HA9" s="220"/>
      <c r="HB9" s="220"/>
      <c r="HC9" s="240"/>
      <c r="HD9" s="220"/>
      <c r="HE9" s="220"/>
      <c r="HF9" s="240"/>
      <c r="HG9" s="220"/>
      <c r="HH9" s="220"/>
      <c r="HI9" s="240"/>
      <c r="HJ9" s="220"/>
      <c r="HK9" s="220"/>
      <c r="HL9" s="240"/>
      <c r="HM9" s="220"/>
      <c r="HN9" s="220"/>
      <c r="HO9" s="220"/>
      <c r="HP9" s="220"/>
      <c r="HQ9" s="220"/>
      <c r="HR9" s="240"/>
      <c r="HS9" s="220"/>
      <c r="HT9" s="220"/>
      <c r="HU9" s="240"/>
      <c r="HV9" s="220"/>
      <c r="HW9" s="220"/>
      <c r="HX9" s="240"/>
      <c r="HY9" s="220"/>
      <c r="HZ9" s="220"/>
      <c r="IA9" s="240"/>
      <c r="IB9" s="220"/>
      <c r="IC9" s="220"/>
      <c r="ID9" s="220"/>
      <c r="IE9" s="220"/>
      <c r="IF9" s="220"/>
      <c r="IG9" s="240"/>
      <c r="IH9" s="220"/>
      <c r="II9" s="220"/>
      <c r="IJ9" s="240"/>
      <c r="IK9" s="220"/>
      <c r="IL9" s="220"/>
      <c r="IM9" s="240"/>
      <c r="IN9" s="220"/>
      <c r="IO9" s="220"/>
      <c r="IP9" s="240"/>
      <c r="IQ9" s="220"/>
      <c r="IR9" s="220"/>
      <c r="IS9" s="240"/>
      <c r="IT9" s="220"/>
      <c r="IU9" s="220"/>
      <c r="IV9" s="240"/>
      <c r="IW9" s="220"/>
      <c r="IX9" s="220"/>
      <c r="IY9" s="240"/>
      <c r="IZ9" s="220"/>
      <c r="JA9" s="220"/>
      <c r="JB9" s="240"/>
      <c r="JC9" s="220"/>
      <c r="JD9" s="220"/>
      <c r="JE9" s="220"/>
      <c r="JF9" s="220"/>
      <c r="JG9" s="220"/>
      <c r="JH9" s="240"/>
      <c r="JI9" s="220"/>
      <c r="JJ9" s="220"/>
      <c r="JK9" s="240"/>
      <c r="JL9" s="220"/>
      <c r="JM9" s="220"/>
      <c r="JN9" s="240"/>
      <c r="JO9" s="220"/>
      <c r="JP9" s="220"/>
      <c r="JQ9" s="220"/>
      <c r="JR9" s="220"/>
      <c r="JS9" s="220"/>
      <c r="JT9" s="240"/>
      <c r="JU9" s="220"/>
      <c r="JV9" s="220"/>
      <c r="JW9" s="240"/>
      <c r="JX9" s="220"/>
      <c r="JY9" s="220"/>
      <c r="JZ9" s="241"/>
      <c r="KA9" s="220"/>
      <c r="KB9" s="220"/>
      <c r="KC9" s="240"/>
      <c r="KD9" s="220"/>
      <c r="KE9" s="220"/>
      <c r="KF9" s="240"/>
      <c r="KG9" s="213"/>
      <c r="KH9" s="221"/>
      <c r="KI9" s="240"/>
      <c r="KJ9" s="222"/>
      <c r="KK9" s="221"/>
      <c r="KL9" s="210"/>
    </row>
    <row r="10" spans="1:306" ht="75" customHeight="1" x14ac:dyDescent="0.2">
      <c r="A10" s="85"/>
      <c r="B10" s="85"/>
      <c r="C10" s="85"/>
      <c r="D10" s="85"/>
      <c r="E10" s="85"/>
      <c r="F10" s="85"/>
      <c r="G10" s="85"/>
      <c r="H10" s="85"/>
      <c r="I10" s="85"/>
      <c r="J10" s="85"/>
      <c r="K10" s="85"/>
      <c r="L10" s="85"/>
      <c r="M10" s="71" t="s">
        <v>474</v>
      </c>
      <c r="N10" s="110">
        <v>35.5</v>
      </c>
      <c r="O10" s="162"/>
      <c r="P10" s="71" t="s">
        <v>60</v>
      </c>
      <c r="Q10" s="110">
        <v>33.299999999999997</v>
      </c>
      <c r="R10" s="72"/>
      <c r="S10" s="71" t="s">
        <v>60</v>
      </c>
      <c r="T10" s="110">
        <v>35.1</v>
      </c>
      <c r="U10" s="72"/>
      <c r="V10" s="71" t="s">
        <v>61</v>
      </c>
      <c r="W10" s="110">
        <v>36.299999999999997</v>
      </c>
      <c r="X10" s="72"/>
      <c r="Y10" s="71" t="s">
        <v>60</v>
      </c>
      <c r="Z10" s="110">
        <v>35.9</v>
      </c>
      <c r="AA10" s="72"/>
      <c r="AB10" s="71" t="s">
        <v>32</v>
      </c>
      <c r="AC10" s="110">
        <v>36.5</v>
      </c>
      <c r="AD10" s="72"/>
      <c r="AE10" s="71" t="s">
        <v>32</v>
      </c>
      <c r="AF10" s="110">
        <v>37.700000000000003</v>
      </c>
      <c r="AG10" s="72"/>
      <c r="AH10" s="71" t="s">
        <v>32</v>
      </c>
      <c r="AI10" s="110">
        <v>39.799999999999997</v>
      </c>
      <c r="AJ10" s="72"/>
      <c r="AK10" s="71" t="s">
        <v>60</v>
      </c>
      <c r="AL10" s="110">
        <v>41.6</v>
      </c>
      <c r="AM10" s="72"/>
      <c r="AN10" s="71" t="s">
        <v>60</v>
      </c>
      <c r="AO10" s="110">
        <v>43.2</v>
      </c>
      <c r="AP10" s="72"/>
      <c r="AQ10" s="71" t="s">
        <v>61</v>
      </c>
      <c r="AR10" s="110">
        <v>42.8</v>
      </c>
      <c r="AS10" s="72"/>
      <c r="AT10" s="71" t="s">
        <v>82</v>
      </c>
      <c r="AU10" s="110">
        <v>43.2</v>
      </c>
      <c r="AV10" s="72"/>
      <c r="AW10" s="71" t="s">
        <v>76</v>
      </c>
      <c r="AX10" s="110">
        <v>46.4</v>
      </c>
      <c r="AY10" s="72"/>
      <c r="AZ10" s="71" t="s">
        <v>76</v>
      </c>
      <c r="BA10" s="110">
        <v>46.1</v>
      </c>
      <c r="BB10" s="72"/>
      <c r="BC10" s="71" t="s">
        <v>76</v>
      </c>
      <c r="BD10" s="110">
        <v>47.3</v>
      </c>
      <c r="BE10" s="72"/>
      <c r="BF10" s="71" t="s">
        <v>82</v>
      </c>
      <c r="BG10" s="110">
        <v>40.9</v>
      </c>
      <c r="BH10" s="72"/>
      <c r="BI10" s="71" t="s">
        <v>82</v>
      </c>
      <c r="BJ10" s="111">
        <v>43.6</v>
      </c>
      <c r="BK10" s="72"/>
      <c r="BL10" s="71" t="s">
        <v>61</v>
      </c>
      <c r="BM10" s="110">
        <v>41.7</v>
      </c>
      <c r="BN10" s="72"/>
      <c r="BO10" s="71" t="s">
        <v>61</v>
      </c>
      <c r="BP10" s="110">
        <v>39.4</v>
      </c>
      <c r="BQ10" s="72"/>
      <c r="BR10" s="71" t="s">
        <v>94</v>
      </c>
      <c r="BS10" s="110">
        <v>38.799999999999997</v>
      </c>
      <c r="BT10" s="72"/>
      <c r="BU10" s="71" t="s">
        <v>61</v>
      </c>
      <c r="BV10" s="110">
        <v>39.200000000000003</v>
      </c>
      <c r="BW10" s="72"/>
      <c r="BX10" s="71" t="s">
        <v>60</v>
      </c>
      <c r="BY10" s="110">
        <v>36.9</v>
      </c>
      <c r="BZ10" s="72"/>
      <c r="CA10" s="71" t="s">
        <v>61</v>
      </c>
      <c r="CB10" s="110">
        <v>36.6</v>
      </c>
      <c r="CC10" s="72"/>
      <c r="CD10" s="71" t="s">
        <v>82</v>
      </c>
      <c r="CE10" s="110">
        <v>34.799999999999997</v>
      </c>
      <c r="CF10" s="72"/>
      <c r="CG10" s="71" t="s">
        <v>82</v>
      </c>
      <c r="CH10" s="110">
        <v>34.5</v>
      </c>
      <c r="CI10" s="72"/>
      <c r="CJ10" s="71" t="s">
        <v>82</v>
      </c>
      <c r="CK10" s="110">
        <v>32.9</v>
      </c>
      <c r="CL10" s="72"/>
      <c r="CM10" s="71" t="s">
        <v>82</v>
      </c>
      <c r="CN10" s="110">
        <v>31.5</v>
      </c>
      <c r="CO10" s="72"/>
      <c r="CP10" s="71" t="s">
        <v>76</v>
      </c>
      <c r="CQ10" s="110">
        <v>28.8</v>
      </c>
      <c r="CR10" s="110"/>
      <c r="CS10" s="71" t="s">
        <v>76</v>
      </c>
      <c r="CT10" s="110">
        <v>27.5</v>
      </c>
      <c r="CU10" s="72"/>
      <c r="CV10" s="71" t="s">
        <v>76</v>
      </c>
      <c r="CW10" s="110">
        <v>26.2</v>
      </c>
      <c r="CX10" s="157"/>
      <c r="CY10" s="71" t="s">
        <v>82</v>
      </c>
      <c r="CZ10" s="110">
        <v>27.8</v>
      </c>
      <c r="DA10" s="157"/>
      <c r="DB10" s="71" t="s">
        <v>101</v>
      </c>
      <c r="DC10" s="110">
        <v>26</v>
      </c>
      <c r="DD10" s="157"/>
      <c r="DE10" s="71" t="s">
        <v>61</v>
      </c>
      <c r="DF10" s="110">
        <v>26.3</v>
      </c>
      <c r="DG10" s="72"/>
      <c r="DH10" s="71" t="s">
        <v>133</v>
      </c>
      <c r="DI10" s="110">
        <v>26.1</v>
      </c>
      <c r="DJ10" s="72"/>
      <c r="DK10" s="71" t="s">
        <v>61</v>
      </c>
      <c r="DL10" s="110">
        <v>25.2</v>
      </c>
      <c r="DM10" s="72"/>
      <c r="DN10" s="71" t="s">
        <v>60</v>
      </c>
      <c r="DO10" s="110">
        <v>24.6</v>
      </c>
      <c r="DP10" s="72"/>
      <c r="DQ10" s="71" t="s">
        <v>60</v>
      </c>
      <c r="DR10" s="110">
        <v>24.6</v>
      </c>
      <c r="DS10" s="72"/>
      <c r="DT10" s="71" t="s">
        <v>134</v>
      </c>
      <c r="DU10" s="110">
        <v>25</v>
      </c>
      <c r="DV10" s="72"/>
      <c r="DW10" s="71" t="s">
        <v>82</v>
      </c>
      <c r="DX10" s="110">
        <v>25.8</v>
      </c>
      <c r="DY10" s="72"/>
      <c r="DZ10" s="157"/>
      <c r="EA10" s="71" t="s">
        <v>76</v>
      </c>
      <c r="EB10" s="110">
        <v>25.8</v>
      </c>
      <c r="EC10" s="72"/>
      <c r="ED10" s="71" t="s">
        <v>132</v>
      </c>
      <c r="EE10" s="110">
        <v>24.9</v>
      </c>
      <c r="EF10" s="157"/>
      <c r="EG10" s="71" t="s">
        <v>132</v>
      </c>
      <c r="EH10" s="110">
        <v>23.9</v>
      </c>
      <c r="EI10" s="157"/>
      <c r="EJ10" s="71" t="s">
        <v>146</v>
      </c>
      <c r="EK10" s="110">
        <v>28.4</v>
      </c>
      <c r="EL10" s="157"/>
      <c r="EM10" s="71" t="s">
        <v>101</v>
      </c>
      <c r="EN10" s="110">
        <v>28.6</v>
      </c>
      <c r="EO10" s="157"/>
      <c r="EP10" s="161" t="s">
        <v>101</v>
      </c>
      <c r="EQ10" s="110">
        <v>26.8</v>
      </c>
      <c r="ER10" s="220"/>
      <c r="ES10" s="220"/>
      <c r="ET10" s="220"/>
      <c r="EU10" s="220"/>
      <c r="EV10" s="220"/>
      <c r="EW10" s="242"/>
      <c r="EX10" s="220"/>
      <c r="EY10" s="220"/>
      <c r="EZ10" s="242"/>
      <c r="FA10" s="220"/>
      <c r="FB10" s="220"/>
      <c r="FC10" s="242"/>
      <c r="FD10" s="220"/>
      <c r="FE10" s="220"/>
      <c r="FF10" s="242"/>
      <c r="FG10" s="220"/>
      <c r="FH10" s="240"/>
      <c r="FI10" s="220"/>
      <c r="FJ10" s="220"/>
      <c r="FK10" s="220"/>
      <c r="FL10" s="220"/>
      <c r="FM10" s="220"/>
      <c r="FN10" s="220"/>
      <c r="FO10" s="220"/>
      <c r="FP10" s="220"/>
      <c r="FQ10" s="240"/>
      <c r="FR10" s="220"/>
      <c r="FS10" s="220"/>
      <c r="FT10" s="220"/>
      <c r="FU10" s="220"/>
      <c r="FV10" s="241"/>
      <c r="FW10" s="220"/>
      <c r="FX10" s="220"/>
      <c r="FY10" s="241"/>
      <c r="FZ10" s="220"/>
      <c r="GA10" s="220"/>
      <c r="GB10" s="220"/>
      <c r="GC10" s="220"/>
      <c r="GD10" s="220"/>
      <c r="GE10" s="220"/>
      <c r="GF10" s="220"/>
      <c r="GG10" s="220"/>
      <c r="GH10" s="220"/>
      <c r="GI10" s="220"/>
      <c r="GJ10" s="220"/>
      <c r="GK10" s="240"/>
      <c r="GL10" s="220"/>
      <c r="GM10" s="220"/>
      <c r="GN10" s="240"/>
      <c r="GO10" s="220"/>
      <c r="GP10" s="220"/>
      <c r="GQ10" s="220"/>
      <c r="GR10" s="220"/>
      <c r="GS10" s="220"/>
      <c r="GT10" s="220"/>
      <c r="GU10" s="220"/>
      <c r="GV10" s="220"/>
      <c r="GW10" s="220"/>
      <c r="GX10" s="220"/>
      <c r="GY10" s="220"/>
      <c r="GZ10" s="240"/>
      <c r="HA10" s="220"/>
      <c r="HB10" s="220"/>
      <c r="HC10" s="240"/>
      <c r="HD10" s="240" t="s">
        <v>35</v>
      </c>
      <c r="HE10" s="240"/>
      <c r="HF10" s="240"/>
      <c r="HG10" s="220"/>
      <c r="HH10" s="220"/>
      <c r="HI10" s="240"/>
      <c r="HJ10" s="220"/>
      <c r="HK10" s="220"/>
      <c r="HL10" s="240"/>
      <c r="HM10" s="220"/>
      <c r="HN10" s="220"/>
      <c r="HO10" s="220"/>
      <c r="HP10" s="220"/>
      <c r="HQ10" s="220"/>
      <c r="HR10" s="240"/>
      <c r="HS10" s="240"/>
      <c r="HT10" s="221"/>
      <c r="HU10" s="240"/>
      <c r="HV10" s="213"/>
      <c r="HW10" s="221"/>
      <c r="HX10" s="240"/>
      <c r="HY10" s="220"/>
      <c r="HZ10" s="220"/>
      <c r="IA10" s="240"/>
      <c r="IB10" s="220"/>
      <c r="IC10" s="220"/>
      <c r="ID10" s="220"/>
      <c r="IE10" s="220"/>
      <c r="IF10" s="220"/>
      <c r="IG10" s="240"/>
      <c r="IH10" s="220"/>
      <c r="II10" s="220"/>
      <c r="IJ10" s="240"/>
      <c r="IK10" s="220"/>
      <c r="IL10" s="220"/>
      <c r="IM10" s="240"/>
      <c r="IN10" s="220"/>
      <c r="IO10" s="220"/>
      <c r="IP10" s="240"/>
      <c r="IQ10" s="220"/>
      <c r="IR10" s="220"/>
      <c r="IS10" s="240"/>
      <c r="IT10" s="220"/>
      <c r="IU10" s="220"/>
      <c r="IV10" s="240"/>
      <c r="IW10" s="220"/>
      <c r="IX10" s="220"/>
      <c r="IY10" s="240"/>
      <c r="IZ10" s="220"/>
      <c r="JA10" s="220"/>
      <c r="JB10" s="240"/>
      <c r="JC10" s="220"/>
      <c r="JD10" s="220"/>
      <c r="JE10" s="240"/>
      <c r="JF10" s="220"/>
      <c r="JG10" s="220"/>
      <c r="JH10" s="240"/>
      <c r="JI10" s="220"/>
      <c r="JJ10" s="220"/>
      <c r="JK10" s="240"/>
      <c r="JL10" s="220"/>
      <c r="JM10" s="220"/>
      <c r="JN10" s="240"/>
      <c r="JO10" s="220"/>
      <c r="JP10" s="220"/>
      <c r="JQ10" s="241"/>
      <c r="JR10" s="220"/>
      <c r="JS10" s="220"/>
      <c r="JT10" s="240"/>
      <c r="JU10" s="220"/>
      <c r="JV10" s="220"/>
      <c r="JW10" s="240"/>
      <c r="JX10" s="220"/>
      <c r="JY10" s="220"/>
      <c r="JZ10" s="241"/>
      <c r="KA10" s="220"/>
      <c r="KB10" s="220"/>
      <c r="KC10" s="240"/>
      <c r="KD10" s="213"/>
      <c r="KE10" s="221"/>
      <c r="KF10" s="240"/>
      <c r="KG10" s="220"/>
      <c r="KH10" s="220"/>
      <c r="KI10" s="240"/>
      <c r="KJ10" s="220"/>
      <c r="KK10" s="220"/>
      <c r="KL10" s="210"/>
      <c r="KM10" s="209"/>
      <c r="KN10" s="209"/>
      <c r="KO10" s="209"/>
      <c r="KP10" s="209"/>
      <c r="KQ10" s="209"/>
      <c r="KR10" s="209"/>
      <c r="KS10" s="209"/>
      <c r="KT10" s="209"/>
    </row>
    <row r="11" spans="1:306" ht="46.5" customHeight="1" x14ac:dyDescent="0.2">
      <c r="A11" s="67" t="s">
        <v>59</v>
      </c>
      <c r="B11" s="107">
        <v>50.2</v>
      </c>
      <c r="C11" s="68"/>
      <c r="D11" s="67" t="s">
        <v>57</v>
      </c>
      <c r="E11" s="107">
        <v>48.3</v>
      </c>
      <c r="F11" s="68"/>
      <c r="G11" s="67" t="s">
        <v>31</v>
      </c>
      <c r="H11" s="107">
        <v>45.2</v>
      </c>
      <c r="I11" s="68"/>
      <c r="J11" s="67" t="s">
        <v>58</v>
      </c>
      <c r="K11" s="107">
        <v>41.1</v>
      </c>
      <c r="L11" s="68"/>
      <c r="M11" s="67" t="s">
        <v>59</v>
      </c>
      <c r="N11" s="107">
        <v>40.799999999999997</v>
      </c>
      <c r="O11" s="68"/>
      <c r="P11" s="67" t="s">
        <v>59</v>
      </c>
      <c r="Q11" s="107">
        <v>37.9</v>
      </c>
      <c r="R11" s="68"/>
      <c r="S11" s="67" t="s">
        <v>57</v>
      </c>
      <c r="T11" s="107">
        <v>33.4</v>
      </c>
      <c r="U11" s="68"/>
      <c r="V11" s="67" t="s">
        <v>59</v>
      </c>
      <c r="W11" s="107">
        <v>31.1</v>
      </c>
      <c r="X11" s="68"/>
      <c r="Y11" s="67" t="s">
        <v>59</v>
      </c>
      <c r="Z11" s="107">
        <v>29.2</v>
      </c>
      <c r="AA11" s="68"/>
      <c r="AB11" s="69" t="s">
        <v>34</v>
      </c>
      <c r="AC11" s="107">
        <v>26.3</v>
      </c>
      <c r="AD11" s="68"/>
      <c r="AE11" s="67" t="s">
        <v>34</v>
      </c>
      <c r="AF11" s="107">
        <v>25.5</v>
      </c>
      <c r="AG11" s="68"/>
      <c r="AH11" s="67" t="s">
        <v>34</v>
      </c>
      <c r="AI11" s="107">
        <v>23.9</v>
      </c>
      <c r="AJ11" s="68"/>
      <c r="AK11" s="67" t="s">
        <v>67</v>
      </c>
      <c r="AL11" s="107">
        <v>24</v>
      </c>
      <c r="AM11" s="68"/>
      <c r="AN11" s="67" t="s">
        <v>67</v>
      </c>
      <c r="AO11" s="107">
        <v>22.3</v>
      </c>
      <c r="AP11" s="68"/>
      <c r="AQ11" s="67" t="s">
        <v>57</v>
      </c>
      <c r="AR11" s="107">
        <v>20.100000000000001</v>
      </c>
      <c r="AS11" s="68"/>
      <c r="AT11" s="69" t="s">
        <v>83</v>
      </c>
      <c r="AU11" s="107">
        <v>18.7</v>
      </c>
      <c r="AV11" s="39"/>
      <c r="AW11" s="85"/>
      <c r="AX11" s="85"/>
      <c r="AY11" s="85"/>
      <c r="AZ11" s="85"/>
      <c r="BA11" s="85"/>
      <c r="BB11" s="52"/>
      <c r="BC11" s="85"/>
      <c r="BD11" s="85"/>
      <c r="BE11" s="85"/>
      <c r="BF11" s="85"/>
      <c r="BG11" s="85"/>
      <c r="BH11" s="85"/>
      <c r="BI11" s="85"/>
      <c r="BJ11" s="85"/>
      <c r="BK11" s="85"/>
      <c r="BL11" s="85"/>
      <c r="BM11" s="85"/>
      <c r="BN11" s="52"/>
      <c r="BO11" s="85"/>
      <c r="BP11" s="85"/>
      <c r="BQ11" s="85"/>
      <c r="BR11" s="85"/>
      <c r="BS11" s="85"/>
      <c r="BT11" s="85"/>
      <c r="BU11" s="85"/>
      <c r="BV11" s="85"/>
      <c r="BW11" s="85"/>
      <c r="BX11" s="85"/>
      <c r="BY11" s="85"/>
      <c r="BZ11" s="85"/>
      <c r="CA11" s="67" t="s">
        <v>117</v>
      </c>
      <c r="CB11" s="107">
        <v>19.899999999999999</v>
      </c>
      <c r="CC11" s="68"/>
      <c r="CD11" s="67" t="s">
        <v>97</v>
      </c>
      <c r="CE11" s="107">
        <v>21.6</v>
      </c>
      <c r="CF11" s="68"/>
      <c r="CG11" s="67" t="s">
        <v>97</v>
      </c>
      <c r="CH11" s="107">
        <v>23.2</v>
      </c>
      <c r="CI11" s="68"/>
      <c r="CJ11" s="67" t="s">
        <v>97</v>
      </c>
      <c r="CK11" s="107">
        <v>25.5</v>
      </c>
      <c r="CL11" s="68"/>
      <c r="CM11" s="67" t="s">
        <v>97</v>
      </c>
      <c r="CN11" s="107">
        <v>26.7</v>
      </c>
      <c r="CO11" s="68"/>
      <c r="CP11" s="67" t="s">
        <v>99</v>
      </c>
      <c r="CQ11" s="107">
        <v>27.1</v>
      </c>
      <c r="CR11" s="107"/>
      <c r="CS11" s="67" t="s">
        <v>99</v>
      </c>
      <c r="CT11" s="107">
        <v>23.6</v>
      </c>
      <c r="CU11" s="68"/>
      <c r="CV11" s="67" t="s">
        <v>97</v>
      </c>
      <c r="CW11" s="107">
        <v>25</v>
      </c>
      <c r="CX11" s="109"/>
      <c r="CY11" s="67" t="s">
        <v>102</v>
      </c>
      <c r="CZ11" s="107">
        <v>28.6</v>
      </c>
      <c r="DA11" s="109"/>
      <c r="DB11" s="67" t="s">
        <v>97</v>
      </c>
      <c r="DC11" s="107">
        <v>28.6</v>
      </c>
      <c r="DD11" s="109"/>
      <c r="DE11" s="67" t="s">
        <v>128</v>
      </c>
      <c r="DF11" s="107">
        <v>29.7</v>
      </c>
      <c r="DG11" s="68"/>
      <c r="DH11" s="67" t="s">
        <v>117</v>
      </c>
      <c r="DI11" s="107">
        <v>30.8</v>
      </c>
      <c r="DJ11" s="68"/>
      <c r="DK11" s="67" t="s">
        <v>117</v>
      </c>
      <c r="DL11" s="107">
        <v>25.1</v>
      </c>
      <c r="DM11" s="68"/>
      <c r="DN11" s="67" t="s">
        <v>130</v>
      </c>
      <c r="DO11" s="107">
        <v>24.7</v>
      </c>
      <c r="DP11" s="68"/>
      <c r="DQ11" s="67" t="s">
        <v>130</v>
      </c>
      <c r="DR11" s="107">
        <v>26.2</v>
      </c>
      <c r="DS11" s="68"/>
      <c r="DT11" s="67" t="s">
        <v>131</v>
      </c>
      <c r="DU11" s="107">
        <v>30</v>
      </c>
      <c r="DV11" s="68"/>
      <c r="DW11" s="69" t="s">
        <v>122</v>
      </c>
      <c r="DX11" s="107">
        <v>21.1</v>
      </c>
      <c r="DY11" s="68"/>
      <c r="DZ11" s="109"/>
      <c r="EA11" s="67" t="s">
        <v>97</v>
      </c>
      <c r="EB11" s="107">
        <v>17.7</v>
      </c>
      <c r="EC11" s="68"/>
      <c r="ED11" s="67" t="s">
        <v>128</v>
      </c>
      <c r="EE11" s="107">
        <v>18.3</v>
      </c>
      <c r="EF11" s="109"/>
      <c r="EG11" s="67" t="s">
        <v>128</v>
      </c>
      <c r="EH11" s="107">
        <v>21.2</v>
      </c>
      <c r="EI11" s="109"/>
      <c r="EJ11" s="67" t="s">
        <v>148</v>
      </c>
      <c r="EK11" s="107">
        <v>23.9</v>
      </c>
      <c r="EL11" s="109"/>
      <c r="EM11" s="69" t="s">
        <v>97</v>
      </c>
      <c r="EN11" s="107">
        <v>22.8</v>
      </c>
      <c r="EO11" s="109"/>
      <c r="EP11" s="69" t="s">
        <v>155</v>
      </c>
      <c r="EQ11" s="107">
        <v>22.1</v>
      </c>
      <c r="ER11" s="173"/>
      <c r="ES11" s="158" t="s">
        <v>171</v>
      </c>
      <c r="ET11" s="107">
        <v>21.3</v>
      </c>
      <c r="EU11" s="173"/>
      <c r="EV11" s="158" t="s">
        <v>131</v>
      </c>
      <c r="EW11" s="107">
        <v>31.3</v>
      </c>
      <c r="EX11" s="173"/>
      <c r="EY11" s="158" t="s">
        <v>131</v>
      </c>
      <c r="EZ11" s="107">
        <v>24.1</v>
      </c>
      <c r="FA11" s="159"/>
      <c r="FB11" s="158" t="s">
        <v>171</v>
      </c>
      <c r="FC11" s="107">
        <v>24.3</v>
      </c>
      <c r="FD11" s="159"/>
      <c r="FE11" s="158" t="s">
        <v>171</v>
      </c>
      <c r="FF11" s="107">
        <v>24</v>
      </c>
      <c r="FG11" s="173"/>
      <c r="FH11" s="11" t="s">
        <v>171</v>
      </c>
      <c r="FI11" s="49">
        <v>22.1</v>
      </c>
      <c r="FJ11" s="159"/>
      <c r="FK11" s="11" t="s">
        <v>209</v>
      </c>
      <c r="FL11" s="49">
        <v>23.4</v>
      </c>
      <c r="FM11" s="123"/>
      <c r="FN11" s="19" t="s">
        <v>131</v>
      </c>
      <c r="FO11" s="178">
        <v>23.7</v>
      </c>
      <c r="FP11" s="122"/>
      <c r="FQ11" s="19" t="s">
        <v>131</v>
      </c>
      <c r="FR11" s="122">
        <v>22.7</v>
      </c>
      <c r="FS11" s="122"/>
      <c r="FT11" s="19" t="s">
        <v>191</v>
      </c>
      <c r="FU11" s="178">
        <v>21.3</v>
      </c>
      <c r="FV11" s="178"/>
      <c r="FW11" s="19" t="s">
        <v>220</v>
      </c>
      <c r="FX11" s="178">
        <v>21.5</v>
      </c>
      <c r="FY11" s="122"/>
      <c r="FZ11" s="19" t="s">
        <v>232</v>
      </c>
      <c r="GA11" s="178">
        <v>21.3</v>
      </c>
      <c r="GB11" s="122"/>
      <c r="GC11" s="19" t="s">
        <v>245</v>
      </c>
      <c r="GD11" s="178">
        <v>22</v>
      </c>
      <c r="GE11" s="122"/>
      <c r="GF11" s="19" t="s">
        <v>245</v>
      </c>
      <c r="GG11" s="178">
        <v>22</v>
      </c>
      <c r="GH11" s="122"/>
      <c r="GI11" s="19" t="s">
        <v>257</v>
      </c>
      <c r="GJ11" s="178">
        <v>23.1</v>
      </c>
      <c r="GK11" s="206"/>
      <c r="GL11" s="19" t="s">
        <v>264</v>
      </c>
      <c r="GM11" s="178">
        <v>24.6</v>
      </c>
      <c r="GN11" s="206"/>
      <c r="GO11" s="19" t="s">
        <v>274</v>
      </c>
      <c r="GP11" s="178">
        <v>25.4</v>
      </c>
      <c r="GQ11" s="122"/>
      <c r="GR11" s="19" t="s">
        <v>232</v>
      </c>
      <c r="GS11" s="178">
        <v>27.1</v>
      </c>
      <c r="GT11" s="122"/>
      <c r="GU11" s="19" t="s">
        <v>274</v>
      </c>
      <c r="GV11" s="178">
        <v>26.8</v>
      </c>
      <c r="GW11" s="122"/>
      <c r="GX11" s="122"/>
      <c r="GY11" s="122"/>
      <c r="GZ11" s="206"/>
      <c r="HA11" s="19" t="s">
        <v>306</v>
      </c>
      <c r="HB11" s="178">
        <v>27.7</v>
      </c>
      <c r="HC11" s="206"/>
      <c r="HD11" s="122"/>
      <c r="HE11" s="122"/>
      <c r="HF11" s="206"/>
      <c r="HG11" s="19" t="s">
        <v>327</v>
      </c>
      <c r="HH11" s="178">
        <v>26.3</v>
      </c>
      <c r="HI11" s="206"/>
      <c r="HJ11" s="19" t="s">
        <v>333</v>
      </c>
      <c r="HK11" s="178">
        <v>26.9</v>
      </c>
      <c r="HL11" s="206"/>
      <c r="HM11" s="19" t="s">
        <v>341</v>
      </c>
      <c r="HN11" s="178">
        <v>26.3</v>
      </c>
      <c r="HO11" s="122"/>
      <c r="HP11" s="19" t="s">
        <v>344</v>
      </c>
      <c r="HQ11" s="178">
        <v>21.8</v>
      </c>
      <c r="HR11" s="206"/>
      <c r="HS11" s="19" t="s">
        <v>344</v>
      </c>
      <c r="HT11" s="178">
        <v>21.3</v>
      </c>
      <c r="HU11" s="206"/>
      <c r="HV11" s="192" t="s">
        <v>364</v>
      </c>
      <c r="HW11" s="205">
        <v>21.6</v>
      </c>
      <c r="HX11" s="206"/>
      <c r="HY11" s="19" t="s">
        <v>372</v>
      </c>
      <c r="HZ11" s="178">
        <v>22.5</v>
      </c>
      <c r="IA11" s="206"/>
      <c r="IB11" s="19" t="s">
        <v>338</v>
      </c>
      <c r="IC11" s="178">
        <v>23.6</v>
      </c>
      <c r="ID11" s="122"/>
      <c r="IE11" s="192" t="s">
        <v>382</v>
      </c>
      <c r="IF11" s="178">
        <v>23.8</v>
      </c>
      <c r="IG11" s="206"/>
      <c r="IH11" s="19" t="s">
        <v>395</v>
      </c>
      <c r="II11" s="178">
        <v>23.5</v>
      </c>
      <c r="IJ11" s="206"/>
      <c r="IK11" s="192" t="s">
        <v>395</v>
      </c>
      <c r="IL11" s="178">
        <v>22.4</v>
      </c>
      <c r="IM11" s="206"/>
      <c r="IN11" s="192" t="s">
        <v>425</v>
      </c>
      <c r="IO11" s="178">
        <v>19.8</v>
      </c>
      <c r="IP11" s="206"/>
      <c r="IQ11" s="192" t="s">
        <v>430</v>
      </c>
      <c r="IR11" s="178">
        <v>19</v>
      </c>
      <c r="IS11" s="206"/>
      <c r="IT11" s="192" t="s">
        <v>430</v>
      </c>
      <c r="IU11" s="178">
        <v>19.600000000000001</v>
      </c>
      <c r="IV11" s="206"/>
      <c r="IW11" s="192" t="s">
        <v>395</v>
      </c>
      <c r="IX11" s="178">
        <v>19.3</v>
      </c>
      <c r="IY11" s="206"/>
      <c r="IZ11" s="192" t="s">
        <v>430</v>
      </c>
      <c r="JA11" s="178">
        <v>19.899999999999999</v>
      </c>
      <c r="JB11" s="206"/>
      <c r="JC11" s="192" t="s">
        <v>408</v>
      </c>
      <c r="JD11" s="178">
        <v>19.899999999999999</v>
      </c>
      <c r="JE11" s="206"/>
      <c r="JF11" s="192" t="s">
        <v>430</v>
      </c>
      <c r="JG11" s="178">
        <v>20.100000000000001</v>
      </c>
      <c r="JH11" s="206"/>
      <c r="JI11" s="192" t="s">
        <v>430</v>
      </c>
      <c r="JJ11" s="178">
        <v>19.3</v>
      </c>
      <c r="JK11" s="206"/>
      <c r="JL11" s="192" t="s">
        <v>395</v>
      </c>
      <c r="JM11" s="178">
        <v>18.8</v>
      </c>
      <c r="JN11" s="206"/>
      <c r="JO11" s="192" t="s">
        <v>430</v>
      </c>
      <c r="JP11" s="178">
        <v>17.3</v>
      </c>
      <c r="JQ11" s="178"/>
      <c r="JR11" s="192" t="s">
        <v>395</v>
      </c>
      <c r="JS11" s="178">
        <v>16.100000000000001</v>
      </c>
      <c r="JT11" s="206"/>
      <c r="JU11" s="192" t="s">
        <v>430</v>
      </c>
      <c r="JV11" s="178">
        <v>16.3</v>
      </c>
      <c r="JW11" s="206"/>
      <c r="JX11" s="30" t="s">
        <v>430</v>
      </c>
      <c r="JY11" s="178">
        <v>16.3</v>
      </c>
      <c r="JZ11" s="178"/>
      <c r="KA11" s="192" t="s">
        <v>408</v>
      </c>
      <c r="KB11" s="178">
        <v>16.5</v>
      </c>
      <c r="KC11" s="206"/>
      <c r="KD11" s="192" t="s">
        <v>449</v>
      </c>
      <c r="KE11" s="178">
        <v>16.5</v>
      </c>
      <c r="KF11" s="206"/>
      <c r="KG11" s="192" t="s">
        <v>464</v>
      </c>
      <c r="KH11" s="178">
        <v>16.2</v>
      </c>
      <c r="KI11" s="206"/>
      <c r="KJ11" s="30" t="s">
        <v>449</v>
      </c>
      <c r="KK11" s="178">
        <v>16.100000000000001</v>
      </c>
      <c r="KL11" s="22"/>
    </row>
    <row r="12" spans="1:306" ht="75" customHeight="1" x14ac:dyDescent="0.2">
      <c r="J12" s="39"/>
      <c r="K12" s="39"/>
      <c r="L12" s="92"/>
      <c r="O12" s="39"/>
      <c r="AW12" s="187"/>
      <c r="AX12" s="187"/>
      <c r="AY12" s="187"/>
      <c r="AZ12" s="187"/>
      <c r="BA12" s="187"/>
      <c r="BB12" s="92"/>
      <c r="BC12" s="92"/>
      <c r="BD12" s="92"/>
      <c r="BE12" s="92"/>
      <c r="BF12" s="92"/>
      <c r="BG12" s="92"/>
      <c r="BH12" s="92"/>
      <c r="BI12" s="39"/>
      <c r="BJ12" s="108"/>
      <c r="BK12" s="39"/>
      <c r="BO12" s="141" t="s">
        <v>114</v>
      </c>
      <c r="BP12" s="139">
        <v>18.3</v>
      </c>
      <c r="BQ12" s="165"/>
      <c r="BR12" s="165"/>
      <c r="BS12" s="165"/>
      <c r="BT12" s="165"/>
      <c r="BU12" s="165"/>
      <c r="BV12" s="165"/>
      <c r="BW12" s="165"/>
      <c r="BX12" s="165"/>
      <c r="BY12" s="165"/>
      <c r="BZ12" s="165"/>
      <c r="CA12" s="165"/>
      <c r="CB12" s="165"/>
      <c r="CC12" s="165"/>
      <c r="CD12" s="165"/>
      <c r="CE12" s="165"/>
      <c r="CF12" s="165"/>
      <c r="CG12" s="165"/>
      <c r="CH12" s="165"/>
      <c r="CI12" s="165"/>
      <c r="CJ12" s="165"/>
      <c r="CK12" s="165"/>
      <c r="CL12" s="139"/>
      <c r="CM12" s="165"/>
      <c r="CN12" s="165"/>
      <c r="CO12" s="165"/>
      <c r="CP12" s="165"/>
      <c r="CQ12" s="165"/>
      <c r="CR12" s="165"/>
      <c r="CS12" s="141" t="s">
        <v>100</v>
      </c>
      <c r="CT12" s="139">
        <v>22</v>
      </c>
      <c r="CU12" s="140"/>
      <c r="CV12" s="164" t="s">
        <v>100</v>
      </c>
      <c r="CW12" s="139">
        <v>21.4</v>
      </c>
      <c r="CX12" s="165"/>
      <c r="CY12" s="141" t="s">
        <v>100</v>
      </c>
      <c r="CZ12" s="139">
        <v>22.2</v>
      </c>
      <c r="DA12" s="165"/>
      <c r="DB12" s="141" t="s">
        <v>100</v>
      </c>
      <c r="DC12" s="139">
        <v>22.3</v>
      </c>
      <c r="DD12" s="165"/>
      <c r="DE12" s="141" t="s">
        <v>114</v>
      </c>
      <c r="DF12" s="139">
        <v>23.7</v>
      </c>
      <c r="DG12" s="165"/>
      <c r="DH12" s="141" t="s">
        <v>136</v>
      </c>
      <c r="DI12" s="139">
        <v>23.7</v>
      </c>
      <c r="DJ12" s="140"/>
      <c r="DK12" s="141" t="s">
        <v>114</v>
      </c>
      <c r="DL12" s="139">
        <v>23.9</v>
      </c>
      <c r="DM12" s="165"/>
      <c r="DN12" s="141" t="s">
        <v>137</v>
      </c>
      <c r="DO12" s="139">
        <v>25.5</v>
      </c>
      <c r="DP12" s="140"/>
      <c r="DQ12" s="141" t="s">
        <v>137</v>
      </c>
      <c r="DR12" s="139">
        <v>26.6</v>
      </c>
      <c r="DS12" s="140"/>
      <c r="DT12" s="141" t="s">
        <v>114</v>
      </c>
      <c r="DU12" s="139">
        <v>25.4</v>
      </c>
      <c r="DV12" s="140"/>
      <c r="DW12" s="141" t="s">
        <v>121</v>
      </c>
      <c r="DX12" s="139">
        <v>25.4</v>
      </c>
      <c r="DY12" s="140"/>
      <c r="DZ12" s="165"/>
      <c r="EA12" s="141" t="s">
        <v>120</v>
      </c>
      <c r="EB12" s="139">
        <v>27.1</v>
      </c>
      <c r="EC12" s="165"/>
      <c r="ED12" s="141" t="s">
        <v>138</v>
      </c>
      <c r="EE12" s="139">
        <v>26.3</v>
      </c>
      <c r="EF12" s="141" t="s">
        <v>138</v>
      </c>
      <c r="EG12" s="139">
        <v>26.5</v>
      </c>
      <c r="EH12" s="165"/>
      <c r="EI12" s="165"/>
      <c r="EJ12" s="141" t="s">
        <v>147</v>
      </c>
      <c r="EK12" s="139">
        <v>24.8</v>
      </c>
      <c r="EL12" s="165"/>
      <c r="EM12" s="141" t="s">
        <v>100</v>
      </c>
      <c r="EN12" s="139">
        <v>26.2</v>
      </c>
      <c r="EO12" s="165"/>
      <c r="EP12" s="141" t="s">
        <v>100</v>
      </c>
      <c r="EQ12" s="139">
        <v>26.4</v>
      </c>
      <c r="ER12" s="143"/>
      <c r="ES12" s="142" t="s">
        <v>175</v>
      </c>
      <c r="ET12" s="139">
        <v>16.899999999999999</v>
      </c>
      <c r="EU12" s="143"/>
      <c r="EV12" s="142" t="s">
        <v>114</v>
      </c>
      <c r="EW12" s="166">
        <v>16.2</v>
      </c>
      <c r="EX12" s="143"/>
      <c r="EY12" s="142" t="s">
        <v>114</v>
      </c>
      <c r="EZ12" s="139">
        <v>16.3</v>
      </c>
      <c r="FA12" s="143"/>
      <c r="FB12" s="142" t="s">
        <v>137</v>
      </c>
      <c r="FC12" s="139">
        <v>16.399999999999999</v>
      </c>
      <c r="FD12" s="143"/>
      <c r="FE12" s="142" t="s">
        <v>137</v>
      </c>
      <c r="FF12" s="139">
        <v>16.3</v>
      </c>
      <c r="FG12" s="143"/>
      <c r="FH12" s="13" t="s">
        <v>114</v>
      </c>
      <c r="FI12" s="175">
        <v>15.6</v>
      </c>
      <c r="FJ12" s="166"/>
      <c r="FK12" s="13" t="s">
        <v>186</v>
      </c>
      <c r="FL12" s="175">
        <v>15.5</v>
      </c>
      <c r="FM12" s="168"/>
      <c r="FN12" s="13" t="s">
        <v>137</v>
      </c>
      <c r="FO12" s="175">
        <v>15.7</v>
      </c>
      <c r="FP12" s="166"/>
      <c r="FQ12" s="13" t="s">
        <v>210</v>
      </c>
      <c r="FR12" s="175">
        <v>16</v>
      </c>
      <c r="FS12" s="166"/>
      <c r="FT12" s="13" t="s">
        <v>195</v>
      </c>
      <c r="FU12" s="175">
        <v>15.9</v>
      </c>
      <c r="FV12" s="175"/>
      <c r="FW12" s="13" t="s">
        <v>224</v>
      </c>
      <c r="FX12" s="175">
        <v>15.9</v>
      </c>
      <c r="FY12" s="175"/>
      <c r="FZ12" s="13" t="s">
        <v>236</v>
      </c>
      <c r="GA12" s="175">
        <v>16.7</v>
      </c>
      <c r="GB12" s="166"/>
      <c r="GC12" s="13" t="s">
        <v>250</v>
      </c>
      <c r="GD12" s="175">
        <v>16.8</v>
      </c>
      <c r="GE12" s="166"/>
      <c r="GF12" s="13" t="s">
        <v>250</v>
      </c>
      <c r="GG12" s="175">
        <v>16.8</v>
      </c>
      <c r="GH12" s="166"/>
      <c r="GI12" s="13" t="s">
        <v>258</v>
      </c>
      <c r="GJ12" s="175">
        <v>17.2</v>
      </c>
      <c r="GK12" s="208"/>
      <c r="GL12" s="13" t="s">
        <v>258</v>
      </c>
      <c r="GM12" s="175">
        <v>16.899999999999999</v>
      </c>
      <c r="GN12" s="208"/>
      <c r="GO12" s="13" t="s">
        <v>277</v>
      </c>
      <c r="GP12" s="175">
        <v>17.100000000000001</v>
      </c>
      <c r="GQ12" s="166"/>
      <c r="GR12" s="13" t="s">
        <v>283</v>
      </c>
      <c r="GS12" s="175">
        <v>17.7</v>
      </c>
      <c r="GT12" s="166"/>
      <c r="GU12" s="13" t="s">
        <v>288</v>
      </c>
      <c r="GV12" s="175">
        <v>17.8</v>
      </c>
      <c r="GW12" s="166"/>
      <c r="GX12" s="13" t="s">
        <v>297</v>
      </c>
      <c r="GY12" s="175">
        <v>19.2</v>
      </c>
      <c r="GZ12" s="166"/>
      <c r="HA12" s="13" t="s">
        <v>310</v>
      </c>
      <c r="HB12" s="175">
        <v>19.100000000000001</v>
      </c>
      <c r="HC12" s="208"/>
      <c r="HD12" s="13" t="s">
        <v>321</v>
      </c>
      <c r="HE12" s="175">
        <v>18.899999999999999</v>
      </c>
      <c r="HF12" s="243"/>
      <c r="HG12" s="13" t="s">
        <v>330</v>
      </c>
      <c r="HH12" s="175">
        <v>18.5</v>
      </c>
      <c r="HI12" s="208"/>
      <c r="HJ12" s="13" t="s">
        <v>310</v>
      </c>
      <c r="HK12" s="175">
        <v>18.5</v>
      </c>
      <c r="HL12" s="166"/>
      <c r="HM12" s="13" t="s">
        <v>321</v>
      </c>
      <c r="HN12" s="175">
        <v>18.100000000000001</v>
      </c>
      <c r="HO12" s="166"/>
      <c r="HP12" s="13" t="s">
        <v>347</v>
      </c>
      <c r="HQ12" s="175">
        <v>17.5</v>
      </c>
      <c r="HR12" s="208"/>
      <c r="HS12" s="13" t="s">
        <v>355</v>
      </c>
      <c r="HT12" s="175">
        <v>16.399999999999999</v>
      </c>
      <c r="HU12" s="208"/>
      <c r="HV12" s="167" t="s">
        <v>366</v>
      </c>
      <c r="HW12" s="176">
        <v>15.9</v>
      </c>
      <c r="HX12" s="208"/>
      <c r="HY12" s="13" t="s">
        <v>375</v>
      </c>
      <c r="HZ12" s="175">
        <v>15</v>
      </c>
      <c r="IA12" s="208"/>
      <c r="IB12" s="13" t="s">
        <v>321</v>
      </c>
      <c r="IC12" s="175">
        <v>15.2</v>
      </c>
      <c r="ID12" s="166"/>
      <c r="IE12" s="13" t="s">
        <v>386</v>
      </c>
      <c r="IF12" s="175">
        <v>14.8</v>
      </c>
      <c r="IG12" s="208"/>
      <c r="IH12" s="13" t="s">
        <v>386</v>
      </c>
      <c r="II12" s="175">
        <v>15.4</v>
      </c>
      <c r="IJ12" s="208"/>
      <c r="IK12" s="13" t="s">
        <v>386</v>
      </c>
      <c r="IL12" s="175">
        <v>15.1</v>
      </c>
      <c r="IM12" s="208"/>
      <c r="IN12" s="13" t="s">
        <v>410</v>
      </c>
      <c r="IO12" s="175">
        <v>14.9</v>
      </c>
      <c r="IP12" s="208"/>
      <c r="IQ12" s="13" t="s">
        <v>410</v>
      </c>
      <c r="IR12" s="175">
        <v>15.5</v>
      </c>
      <c r="IS12" s="208"/>
      <c r="IT12" s="13" t="s">
        <v>386</v>
      </c>
      <c r="IU12" s="175">
        <v>15.2</v>
      </c>
      <c r="IV12" s="208"/>
      <c r="IW12" s="13" t="s">
        <v>386</v>
      </c>
      <c r="IX12" s="175">
        <v>15.5</v>
      </c>
      <c r="IY12" s="208"/>
      <c r="IZ12" s="13" t="s">
        <v>410</v>
      </c>
      <c r="JA12" s="175">
        <v>15.5</v>
      </c>
      <c r="JB12" s="208"/>
      <c r="JC12" s="13" t="s">
        <v>410</v>
      </c>
      <c r="JD12" s="175">
        <v>15.9</v>
      </c>
      <c r="JE12" s="208"/>
      <c r="JF12" s="13" t="s">
        <v>410</v>
      </c>
      <c r="JG12" s="175">
        <v>16.5</v>
      </c>
      <c r="JH12" s="208"/>
      <c r="JI12" s="13" t="s">
        <v>410</v>
      </c>
      <c r="JJ12" s="175">
        <v>19</v>
      </c>
      <c r="JK12" s="208"/>
      <c r="JL12" s="13" t="s">
        <v>410</v>
      </c>
      <c r="JM12" s="175">
        <v>19.2</v>
      </c>
      <c r="JN12" s="208"/>
      <c r="JO12" s="13" t="s">
        <v>386</v>
      </c>
      <c r="JP12" s="175">
        <v>19.399999999999999</v>
      </c>
      <c r="JQ12" s="175"/>
      <c r="JR12" s="13" t="s">
        <v>410</v>
      </c>
      <c r="JS12" s="175">
        <v>19.600000000000001</v>
      </c>
      <c r="JT12" s="208"/>
      <c r="JU12" s="13" t="s">
        <v>386</v>
      </c>
      <c r="JV12" s="175">
        <v>20.9</v>
      </c>
      <c r="JW12" s="208"/>
      <c r="JX12" s="13" t="s">
        <v>386</v>
      </c>
      <c r="JY12" s="175">
        <v>21.8</v>
      </c>
      <c r="JZ12" s="175"/>
      <c r="KA12" s="13" t="s">
        <v>410</v>
      </c>
      <c r="KB12" s="175">
        <v>22.6</v>
      </c>
      <c r="KC12" s="208"/>
      <c r="KD12" s="13" t="s">
        <v>452</v>
      </c>
      <c r="KE12" s="175">
        <v>23.3</v>
      </c>
      <c r="KF12" s="208"/>
      <c r="KG12" s="13" t="s">
        <v>458</v>
      </c>
      <c r="KH12" s="175">
        <v>23.4</v>
      </c>
      <c r="KI12" s="208"/>
      <c r="KJ12" s="13" t="s">
        <v>458</v>
      </c>
      <c r="KK12" s="175">
        <v>24</v>
      </c>
      <c r="KL12" s="22"/>
    </row>
    <row r="13" spans="1:306" ht="66.75" customHeight="1" x14ac:dyDescent="0.2">
      <c r="A13" s="53" t="s">
        <v>62</v>
      </c>
      <c r="B13" s="92">
        <v>40.299999999999997</v>
      </c>
      <c r="C13" s="39"/>
      <c r="D13" s="53" t="s">
        <v>63</v>
      </c>
      <c r="E13" s="92">
        <v>40.4</v>
      </c>
      <c r="F13" s="39"/>
      <c r="G13" s="53" t="s">
        <v>33</v>
      </c>
      <c r="H13" s="92">
        <v>39.4</v>
      </c>
      <c r="I13" s="39"/>
      <c r="J13" s="53" t="s">
        <v>64</v>
      </c>
      <c r="K13" s="92">
        <v>35.799999999999997</v>
      </c>
      <c r="L13" s="39"/>
      <c r="M13" s="187"/>
      <c r="N13" s="187"/>
      <c r="O13" s="39"/>
      <c r="AW13" s="53" t="s">
        <v>77</v>
      </c>
      <c r="AX13" s="92">
        <v>18.600000000000001</v>
      </c>
      <c r="AY13" s="39"/>
      <c r="AZ13" s="53" t="s">
        <v>77</v>
      </c>
      <c r="BA13" s="92">
        <v>19.100000000000001</v>
      </c>
      <c r="BB13" s="53"/>
      <c r="BC13" s="70" t="s">
        <v>91</v>
      </c>
      <c r="BD13" s="92">
        <v>22.3</v>
      </c>
      <c r="BE13" s="39"/>
      <c r="BF13" s="53" t="s">
        <v>86</v>
      </c>
      <c r="BG13" s="92">
        <v>16.899999999999999</v>
      </c>
      <c r="BH13" s="39"/>
      <c r="BI13" s="53" t="s">
        <v>86</v>
      </c>
      <c r="BJ13" s="108">
        <v>19</v>
      </c>
      <c r="BK13" s="39"/>
      <c r="BL13" s="53" t="s">
        <v>62</v>
      </c>
      <c r="BM13" s="92">
        <v>17.7</v>
      </c>
      <c r="BO13" s="187"/>
      <c r="BP13" s="187"/>
      <c r="BQ13" s="39"/>
      <c r="BR13" s="53" t="s">
        <v>95</v>
      </c>
      <c r="BS13" s="92">
        <v>17.899999999999999</v>
      </c>
      <c r="BT13" s="39"/>
      <c r="BU13" s="53" t="s">
        <v>115</v>
      </c>
      <c r="BV13" s="92">
        <v>17.8</v>
      </c>
      <c r="BW13" s="39"/>
      <c r="BX13" s="53" t="s">
        <v>116</v>
      </c>
      <c r="BY13" s="92">
        <v>17.3</v>
      </c>
      <c r="BZ13" s="39"/>
      <c r="CL13" s="53"/>
      <c r="CM13" s="92"/>
      <c r="CN13" s="92"/>
      <c r="CO13" s="92"/>
      <c r="CP13" s="92"/>
      <c r="CQ13" s="92"/>
      <c r="CR13" s="92"/>
      <c r="CU13" s="39"/>
      <c r="DV13" s="52"/>
      <c r="ER13" s="77"/>
      <c r="ES13" s="244" t="s">
        <v>176</v>
      </c>
      <c r="ET13" s="245">
        <v>20.5</v>
      </c>
      <c r="EU13" s="246"/>
      <c r="EV13" s="244" t="s">
        <v>177</v>
      </c>
      <c r="EW13" s="246">
        <v>20.399999999999999</v>
      </c>
      <c r="EX13" s="246"/>
      <c r="EY13" s="244" t="s">
        <v>178</v>
      </c>
      <c r="EZ13" s="245">
        <v>20.8</v>
      </c>
      <c r="FA13" s="224"/>
      <c r="FB13" s="244" t="s">
        <v>178</v>
      </c>
      <c r="FC13" s="245">
        <v>20.399999999999999</v>
      </c>
      <c r="FD13" s="224"/>
      <c r="FE13" s="244" t="s">
        <v>177</v>
      </c>
      <c r="FF13" s="245">
        <v>20.399999999999999</v>
      </c>
      <c r="FG13" s="246"/>
      <c r="FH13" s="223" t="s">
        <v>178</v>
      </c>
      <c r="FI13" s="247">
        <v>18.8</v>
      </c>
      <c r="FJ13" s="224"/>
      <c r="FK13" s="223" t="s">
        <v>185</v>
      </c>
      <c r="FL13" s="247">
        <v>19.8</v>
      </c>
      <c r="FM13" s="223"/>
      <c r="FN13" s="223" t="s">
        <v>178</v>
      </c>
      <c r="FO13" s="247">
        <v>19.100000000000001</v>
      </c>
      <c r="FP13" s="224"/>
      <c r="FQ13" s="223" t="s">
        <v>211</v>
      </c>
      <c r="FR13" s="247">
        <v>19.5</v>
      </c>
      <c r="FS13" s="224"/>
      <c r="FT13" s="223" t="s">
        <v>194</v>
      </c>
      <c r="FU13" s="247">
        <v>19.899999999999999</v>
      </c>
      <c r="FV13" s="247"/>
      <c r="FW13" s="223" t="s">
        <v>223</v>
      </c>
      <c r="FX13" s="247">
        <v>19.600000000000001</v>
      </c>
      <c r="FY13" s="247"/>
      <c r="FZ13" s="223" t="s">
        <v>235</v>
      </c>
      <c r="GA13" s="247">
        <v>20</v>
      </c>
      <c r="GB13" s="224"/>
      <c r="GC13" s="223" t="s">
        <v>249</v>
      </c>
      <c r="GD13" s="247">
        <v>19.8</v>
      </c>
      <c r="GE13" s="224"/>
      <c r="GF13" s="223" t="s">
        <v>249</v>
      </c>
      <c r="GG13" s="247">
        <v>19.8</v>
      </c>
      <c r="GH13" s="224"/>
      <c r="GI13" s="223" t="s">
        <v>249</v>
      </c>
      <c r="GJ13" s="247">
        <v>19.899999999999999</v>
      </c>
      <c r="GK13" s="224"/>
      <c r="GL13" s="223" t="s">
        <v>266</v>
      </c>
      <c r="GM13" s="247">
        <v>19.399999999999999</v>
      </c>
      <c r="GN13" s="248"/>
      <c r="GO13" s="223" t="s">
        <v>249</v>
      </c>
      <c r="GP13" s="247">
        <v>19.7</v>
      </c>
      <c r="GQ13" s="224"/>
      <c r="GR13" s="223" t="s">
        <v>235</v>
      </c>
      <c r="GS13" s="247">
        <v>19.899999999999999</v>
      </c>
      <c r="GT13" s="224"/>
      <c r="GU13" s="223" t="s">
        <v>287</v>
      </c>
      <c r="GV13" s="247">
        <v>19</v>
      </c>
      <c r="GW13" s="224"/>
      <c r="GX13" s="223" t="s">
        <v>298</v>
      </c>
      <c r="GY13" s="247">
        <v>16.8</v>
      </c>
      <c r="GZ13" s="248"/>
      <c r="HA13" s="223" t="s">
        <v>311</v>
      </c>
      <c r="HB13" s="247">
        <v>16.399999999999999</v>
      </c>
      <c r="HC13" s="248"/>
      <c r="HD13" s="223" t="s">
        <v>322</v>
      </c>
      <c r="HE13" s="247">
        <v>15.6</v>
      </c>
      <c r="HF13" s="223"/>
      <c r="HG13" s="223" t="s">
        <v>332</v>
      </c>
      <c r="HH13" s="247">
        <v>15.2</v>
      </c>
      <c r="HI13" s="223"/>
      <c r="HJ13" s="223" t="s">
        <v>311</v>
      </c>
      <c r="HK13" s="247">
        <v>15.5</v>
      </c>
      <c r="HL13" s="223"/>
      <c r="HM13" s="223" t="s">
        <v>342</v>
      </c>
      <c r="HN13" s="247">
        <v>15.4</v>
      </c>
      <c r="HO13" s="224"/>
      <c r="HP13" s="223" t="s">
        <v>349</v>
      </c>
      <c r="HQ13" s="247">
        <v>15.1</v>
      </c>
      <c r="HR13" s="248"/>
      <c r="HS13" s="223" t="s">
        <v>357</v>
      </c>
      <c r="HT13" s="247">
        <v>13.4</v>
      </c>
      <c r="HU13" s="248"/>
      <c r="HV13" s="214" t="s">
        <v>368</v>
      </c>
      <c r="HW13" s="249">
        <v>13.5</v>
      </c>
      <c r="HX13" s="248"/>
      <c r="HY13" s="223" t="s">
        <v>353</v>
      </c>
      <c r="HZ13" s="247">
        <v>13.1</v>
      </c>
      <c r="IA13" s="248"/>
      <c r="IB13" s="223" t="s">
        <v>342</v>
      </c>
      <c r="IC13" s="247">
        <v>13</v>
      </c>
      <c r="ID13" s="224"/>
      <c r="IE13" s="223" t="s">
        <v>388</v>
      </c>
      <c r="IF13" s="247">
        <v>12.8</v>
      </c>
      <c r="IG13" s="248"/>
      <c r="IH13" s="223" t="s">
        <v>388</v>
      </c>
      <c r="II13" s="247">
        <v>13</v>
      </c>
      <c r="IJ13" s="248"/>
      <c r="IK13" s="223" t="s">
        <v>388</v>
      </c>
      <c r="IL13" s="247">
        <v>12.2</v>
      </c>
      <c r="IM13" s="248"/>
      <c r="IN13" s="223" t="s">
        <v>411</v>
      </c>
      <c r="IO13" s="247">
        <v>11.6</v>
      </c>
      <c r="IP13" s="248"/>
      <c r="IQ13" s="223" t="s">
        <v>411</v>
      </c>
      <c r="IR13" s="247">
        <v>11.3</v>
      </c>
      <c r="IS13" s="248"/>
      <c r="IT13" s="223" t="s">
        <v>388</v>
      </c>
      <c r="IU13" s="247">
        <v>10.4</v>
      </c>
      <c r="IV13" s="248"/>
      <c r="IW13" s="223" t="s">
        <v>388</v>
      </c>
      <c r="IX13" s="247">
        <v>10.1</v>
      </c>
      <c r="IY13" s="248"/>
      <c r="IZ13" s="223" t="s">
        <v>411</v>
      </c>
      <c r="JA13" s="247">
        <v>9.5</v>
      </c>
      <c r="JB13" s="248"/>
      <c r="JC13" s="223" t="s">
        <v>411</v>
      </c>
      <c r="JD13" s="247">
        <v>9.3000000000000007</v>
      </c>
      <c r="JE13" s="248"/>
      <c r="JF13" s="223" t="s">
        <v>411</v>
      </c>
      <c r="JG13" s="247">
        <v>9</v>
      </c>
      <c r="JH13" s="248"/>
      <c r="JI13" s="223" t="s">
        <v>411</v>
      </c>
      <c r="JJ13" s="247">
        <v>7.8</v>
      </c>
      <c r="JK13" s="248"/>
      <c r="JL13" s="223" t="s">
        <v>436</v>
      </c>
      <c r="JM13" s="247">
        <v>7.3</v>
      </c>
      <c r="JN13" s="238"/>
      <c r="JQ13" s="37"/>
      <c r="JT13" s="238"/>
      <c r="JW13" s="238"/>
      <c r="JZ13" s="37"/>
      <c r="KC13" s="238"/>
      <c r="KF13" s="238"/>
      <c r="KI13" s="238"/>
      <c r="KL13" s="22"/>
    </row>
    <row r="14" spans="1:306" ht="43.5" customHeight="1" x14ac:dyDescent="0.2">
      <c r="J14" s="92"/>
      <c r="K14" s="53"/>
      <c r="L14" s="92"/>
      <c r="M14" s="92"/>
      <c r="BB14" s="39"/>
      <c r="BC14" s="39"/>
      <c r="BD14" s="39"/>
      <c r="BE14" s="39"/>
      <c r="BF14" s="39"/>
      <c r="BG14" s="39"/>
      <c r="BH14" s="39"/>
      <c r="BK14" s="39"/>
      <c r="CL14" s="39"/>
      <c r="CM14" s="53"/>
      <c r="CN14" s="53"/>
      <c r="CO14" s="53"/>
      <c r="CP14" s="53"/>
      <c r="CQ14" s="53"/>
      <c r="CR14" s="53"/>
      <c r="CU14" s="39"/>
      <c r="ER14" s="77"/>
      <c r="ES14" s="250" t="s">
        <v>179</v>
      </c>
      <c r="ET14" s="251">
        <v>43.2</v>
      </c>
      <c r="EU14" s="252"/>
      <c r="EV14" s="250" t="s">
        <v>180</v>
      </c>
      <c r="EW14" s="251">
        <v>40.5</v>
      </c>
      <c r="EX14" s="252"/>
      <c r="EY14" s="250" t="s">
        <v>181</v>
      </c>
      <c r="EZ14" s="251">
        <v>41.2</v>
      </c>
      <c r="FA14" s="226"/>
      <c r="FB14" s="250" t="s">
        <v>180</v>
      </c>
      <c r="FC14" s="251">
        <v>40.9</v>
      </c>
      <c r="FD14" s="226"/>
      <c r="FE14" s="250" t="s">
        <v>180</v>
      </c>
      <c r="FF14" s="251">
        <v>40.1</v>
      </c>
      <c r="FG14" s="252"/>
      <c r="FH14" s="12" t="s">
        <v>212</v>
      </c>
      <c r="FI14" s="181">
        <v>39.4</v>
      </c>
      <c r="FJ14" s="226"/>
      <c r="FK14" s="12" t="s">
        <v>184</v>
      </c>
      <c r="FL14" s="181">
        <v>39</v>
      </c>
      <c r="FM14" s="252"/>
      <c r="FN14" s="12" t="s">
        <v>212</v>
      </c>
      <c r="FO14" s="181">
        <v>38.6</v>
      </c>
      <c r="FP14" s="226"/>
      <c r="FQ14" s="12" t="s">
        <v>212</v>
      </c>
      <c r="FR14" s="181">
        <v>39.1</v>
      </c>
      <c r="FS14" s="226"/>
      <c r="FT14" s="12" t="s">
        <v>192</v>
      </c>
      <c r="FU14" s="181">
        <v>39.799999999999997</v>
      </c>
      <c r="FV14" s="181"/>
      <c r="FW14" s="12" t="s">
        <v>221</v>
      </c>
      <c r="FX14" s="181">
        <v>38.5</v>
      </c>
      <c r="FY14" s="181"/>
      <c r="FZ14" s="12" t="s">
        <v>233</v>
      </c>
      <c r="GA14" s="181">
        <v>37.4</v>
      </c>
      <c r="GB14" s="226"/>
      <c r="GC14" s="12" t="s">
        <v>247</v>
      </c>
      <c r="GD14" s="181">
        <v>34.6</v>
      </c>
      <c r="GE14" s="226"/>
      <c r="GF14" s="12" t="s">
        <v>247</v>
      </c>
      <c r="GG14" s="181">
        <v>34.6</v>
      </c>
      <c r="GH14" s="226"/>
      <c r="GI14" s="12" t="s">
        <v>247</v>
      </c>
      <c r="GJ14" s="181">
        <v>33.299999999999997</v>
      </c>
      <c r="GK14" s="226"/>
      <c r="GL14" s="12" t="s">
        <v>265</v>
      </c>
      <c r="GM14" s="181">
        <v>31.6</v>
      </c>
      <c r="GN14" s="253"/>
      <c r="GO14" s="12" t="s">
        <v>276</v>
      </c>
      <c r="GP14" s="181">
        <v>28.6</v>
      </c>
      <c r="GQ14" s="226"/>
      <c r="GR14" s="12" t="s">
        <v>282</v>
      </c>
      <c r="GS14" s="181">
        <v>26.4</v>
      </c>
      <c r="GT14" s="226"/>
      <c r="GU14" s="12" t="s">
        <v>286</v>
      </c>
      <c r="GV14" s="181">
        <v>24.5</v>
      </c>
      <c r="GW14" s="226"/>
      <c r="GX14" s="12" t="s">
        <v>296</v>
      </c>
      <c r="GY14" s="181">
        <v>22</v>
      </c>
      <c r="GZ14" s="253"/>
      <c r="HA14" s="12" t="s">
        <v>309</v>
      </c>
      <c r="HB14" s="181">
        <v>21.4</v>
      </c>
      <c r="HC14" s="253"/>
      <c r="HD14" s="12" t="s">
        <v>320</v>
      </c>
      <c r="HE14" s="181">
        <v>21.3</v>
      </c>
      <c r="HF14" s="181"/>
      <c r="HG14" s="12" t="s">
        <v>329</v>
      </c>
      <c r="HH14" s="181">
        <v>18.600000000000001</v>
      </c>
      <c r="HI14" s="253"/>
      <c r="HJ14" s="12" t="s">
        <v>309</v>
      </c>
      <c r="HK14" s="181">
        <v>16.100000000000001</v>
      </c>
      <c r="HL14" s="253"/>
      <c r="HM14" s="12" t="s">
        <v>320</v>
      </c>
      <c r="HN14" s="181">
        <v>14.4</v>
      </c>
      <c r="HO14" s="226"/>
      <c r="HP14" s="12" t="s">
        <v>350</v>
      </c>
      <c r="HQ14" s="181">
        <v>13.5</v>
      </c>
      <c r="HR14" s="12"/>
      <c r="HS14" s="12" t="s">
        <v>350</v>
      </c>
      <c r="HT14" s="181">
        <v>12.4</v>
      </c>
      <c r="HU14" s="225"/>
      <c r="HV14" s="215" t="s">
        <v>370</v>
      </c>
      <c r="HW14" s="254">
        <v>11.4</v>
      </c>
      <c r="HX14" s="216"/>
      <c r="HY14" s="12" t="s">
        <v>376</v>
      </c>
      <c r="HZ14" s="181">
        <v>10.6</v>
      </c>
      <c r="IA14" s="226"/>
      <c r="IB14" s="12" t="s">
        <v>339</v>
      </c>
      <c r="IC14" s="181">
        <v>9.9</v>
      </c>
      <c r="ID14" s="226"/>
      <c r="IE14" s="12" t="s">
        <v>390</v>
      </c>
      <c r="IF14" s="181">
        <v>10.4</v>
      </c>
      <c r="IG14" s="253"/>
      <c r="IH14" s="12" t="s">
        <v>401</v>
      </c>
      <c r="II14" s="181">
        <v>10.1</v>
      </c>
      <c r="IJ14" s="253"/>
      <c r="IK14" s="12" t="s">
        <v>418</v>
      </c>
      <c r="IL14" s="181">
        <v>9.4</v>
      </c>
      <c r="IM14" s="226"/>
      <c r="IN14" s="12" t="s">
        <v>413</v>
      </c>
      <c r="IO14" s="181">
        <v>9</v>
      </c>
      <c r="IP14" s="253"/>
      <c r="IQ14" s="12" t="s">
        <v>413</v>
      </c>
      <c r="IR14" s="181">
        <v>8.3000000000000007</v>
      </c>
      <c r="IS14" s="253"/>
      <c r="IT14" s="12" t="s">
        <v>401</v>
      </c>
      <c r="IU14" s="181">
        <v>8</v>
      </c>
      <c r="IV14" s="253"/>
      <c r="IW14" s="12" t="s">
        <v>433</v>
      </c>
      <c r="IX14" s="181">
        <v>8.1</v>
      </c>
      <c r="IY14" s="253"/>
      <c r="IZ14" s="12" t="s">
        <v>413</v>
      </c>
      <c r="JA14" s="181">
        <v>7.7</v>
      </c>
      <c r="JB14" s="253"/>
      <c r="JC14" s="12" t="s">
        <v>413</v>
      </c>
      <c r="JD14" s="181">
        <v>7.5</v>
      </c>
      <c r="JE14" s="253"/>
      <c r="JF14" s="12" t="s">
        <v>413</v>
      </c>
      <c r="JG14" s="181">
        <v>7.5</v>
      </c>
      <c r="JH14" s="253"/>
      <c r="JI14" s="12" t="s">
        <v>413</v>
      </c>
      <c r="JJ14" s="181">
        <v>7.6</v>
      </c>
      <c r="JK14" s="253"/>
      <c r="JL14" s="12" t="s">
        <v>439</v>
      </c>
      <c r="JM14" s="181">
        <v>7.1</v>
      </c>
      <c r="JN14" s="238"/>
      <c r="JQ14" s="37"/>
      <c r="JW14" s="238"/>
      <c r="JZ14" s="37"/>
      <c r="KC14" s="238"/>
      <c r="KF14" s="238"/>
      <c r="KI14" s="238"/>
      <c r="KL14" s="22"/>
    </row>
    <row r="15" spans="1:306" ht="15" customHeight="1" x14ac:dyDescent="0.2">
      <c r="J15" s="92"/>
      <c r="K15" s="53"/>
      <c r="L15" s="92"/>
      <c r="M15" s="92"/>
      <c r="Q15" s="53"/>
      <c r="R15" s="92"/>
      <c r="BB15" s="39"/>
      <c r="BC15" s="39"/>
      <c r="BD15" s="39"/>
      <c r="BE15" s="39"/>
      <c r="BF15" s="39"/>
      <c r="BG15" s="39"/>
      <c r="BH15" s="39"/>
      <c r="BK15" s="39"/>
      <c r="CL15" s="39"/>
      <c r="CM15" s="39"/>
      <c r="CN15" s="39"/>
      <c r="CO15" s="39"/>
      <c r="CP15" s="39"/>
      <c r="CQ15" s="39"/>
      <c r="CR15" s="39"/>
      <c r="CU15" s="39"/>
      <c r="ER15" s="77"/>
      <c r="ES15" s="79"/>
      <c r="ET15" s="90"/>
      <c r="EU15" s="77"/>
      <c r="EV15" s="79"/>
      <c r="EW15" s="90"/>
      <c r="EX15" s="77"/>
      <c r="FE15" s="20" t="s">
        <v>182</v>
      </c>
      <c r="FF15" s="96">
        <v>12.6</v>
      </c>
      <c r="FG15" s="130"/>
      <c r="FH15" s="20" t="s">
        <v>182</v>
      </c>
      <c r="FI15" s="44">
        <v>12.5</v>
      </c>
      <c r="FJ15" s="130"/>
      <c r="FK15" s="20" t="s">
        <v>187</v>
      </c>
      <c r="FL15" s="44">
        <v>12.5</v>
      </c>
      <c r="FM15" s="130"/>
      <c r="FN15" s="20" t="s">
        <v>213</v>
      </c>
      <c r="FO15" s="44">
        <v>12.6</v>
      </c>
      <c r="FP15" s="120"/>
      <c r="FQ15" s="20" t="s">
        <v>214</v>
      </c>
      <c r="FR15" s="44">
        <v>12.8</v>
      </c>
      <c r="FS15" s="120"/>
      <c r="FT15" s="20" t="s">
        <v>196</v>
      </c>
      <c r="FU15" s="44">
        <v>12.4</v>
      </c>
      <c r="FV15" s="44"/>
      <c r="FW15" s="20" t="s">
        <v>225</v>
      </c>
      <c r="FX15" s="44">
        <v>12.3</v>
      </c>
      <c r="FY15" s="44"/>
      <c r="FZ15" s="20" t="s">
        <v>237</v>
      </c>
      <c r="GA15" s="44">
        <v>12.2</v>
      </c>
      <c r="GB15" s="120"/>
      <c r="GC15" s="20" t="s">
        <v>252</v>
      </c>
      <c r="GD15" s="44">
        <v>11.4</v>
      </c>
      <c r="GE15" s="120"/>
      <c r="GF15" s="20" t="s">
        <v>252</v>
      </c>
      <c r="GG15" s="44">
        <v>11.4</v>
      </c>
      <c r="GH15" s="120"/>
      <c r="GI15" s="20" t="s">
        <v>252</v>
      </c>
      <c r="GJ15" s="44">
        <v>11</v>
      </c>
      <c r="GK15" s="120"/>
      <c r="GL15" s="20" t="s">
        <v>269</v>
      </c>
      <c r="GM15" s="44">
        <v>10.6</v>
      </c>
      <c r="GN15" s="201"/>
      <c r="GO15" s="20" t="s">
        <v>252</v>
      </c>
      <c r="GP15" s="44">
        <v>10.1</v>
      </c>
      <c r="GQ15" s="120"/>
      <c r="GR15" s="20" t="s">
        <v>237</v>
      </c>
      <c r="GS15" s="44">
        <v>9.3000000000000007</v>
      </c>
      <c r="GT15" s="120"/>
      <c r="GU15" s="20" t="s">
        <v>291</v>
      </c>
      <c r="GV15" s="44">
        <v>8.8000000000000007</v>
      </c>
      <c r="GW15" s="120"/>
      <c r="GX15" s="20" t="s">
        <v>300</v>
      </c>
      <c r="GY15" s="44">
        <v>8.4</v>
      </c>
      <c r="GZ15" s="201"/>
      <c r="HA15" s="20" t="s">
        <v>314</v>
      </c>
      <c r="HB15" s="44">
        <v>8.4</v>
      </c>
      <c r="HC15" s="201"/>
      <c r="HD15" s="120"/>
      <c r="HE15" s="120"/>
      <c r="HF15" s="120"/>
      <c r="HG15" s="20"/>
      <c r="HH15" s="201"/>
      <c r="HI15" s="201"/>
      <c r="HJ15" s="20"/>
      <c r="HK15" s="201"/>
      <c r="HL15" s="201"/>
      <c r="HM15" s="120"/>
      <c r="HN15" s="120"/>
      <c r="HO15" s="120"/>
      <c r="HP15" s="20"/>
      <c r="HQ15" s="201"/>
      <c r="HR15" s="201"/>
      <c r="HS15" s="20"/>
      <c r="HT15" s="201"/>
      <c r="HU15" s="201"/>
      <c r="HV15" s="120"/>
      <c r="HW15" s="120"/>
      <c r="HX15" s="120"/>
      <c r="HY15" s="255" t="s">
        <v>35</v>
      </c>
      <c r="HZ15" s="256"/>
      <c r="IA15" s="256"/>
      <c r="IB15" s="20"/>
      <c r="IC15" s="201"/>
      <c r="ID15" s="120"/>
      <c r="IE15" s="20" t="s">
        <v>392</v>
      </c>
      <c r="IF15" s="44">
        <v>6</v>
      </c>
      <c r="IG15" s="201"/>
      <c r="IH15" s="20" t="s">
        <v>402</v>
      </c>
      <c r="II15" s="44">
        <v>6.2</v>
      </c>
      <c r="IJ15" s="201"/>
      <c r="IK15" s="20" t="s">
        <v>392</v>
      </c>
      <c r="IL15" s="44">
        <v>5.9</v>
      </c>
      <c r="IM15" s="120"/>
      <c r="IN15" s="20" t="s">
        <v>415</v>
      </c>
      <c r="IO15" s="44">
        <v>5.9</v>
      </c>
      <c r="IP15" s="201"/>
      <c r="IQ15" s="20" t="s">
        <v>392</v>
      </c>
      <c r="IR15" s="44">
        <v>5.6</v>
      </c>
      <c r="IS15" s="201"/>
      <c r="IT15" s="20" t="s">
        <v>402</v>
      </c>
      <c r="IU15" s="44">
        <v>5.5</v>
      </c>
      <c r="IV15" s="201"/>
      <c r="IW15" s="20" t="s">
        <v>392</v>
      </c>
      <c r="IX15" s="44">
        <v>5.4</v>
      </c>
      <c r="IY15" s="201"/>
      <c r="IZ15" s="20" t="s">
        <v>415</v>
      </c>
      <c r="JA15" s="44">
        <v>5.3</v>
      </c>
      <c r="JB15" s="238"/>
      <c r="JE15" s="238"/>
      <c r="JF15" s="5"/>
      <c r="JG15" s="9"/>
      <c r="JH15" s="238"/>
      <c r="JI15" s="5"/>
      <c r="JJ15" s="9"/>
      <c r="JK15" s="238"/>
      <c r="JL15" s="5"/>
      <c r="JM15" s="9"/>
      <c r="JN15" s="238"/>
      <c r="KF15" s="35"/>
      <c r="KI15" s="26"/>
      <c r="KL15" s="22"/>
    </row>
    <row r="16" spans="1:306" ht="15" customHeight="1" x14ac:dyDescent="0.2">
      <c r="J16" s="92"/>
      <c r="K16" s="92"/>
      <c r="L16" s="92"/>
      <c r="M16" s="92"/>
      <c r="BB16" s="39"/>
      <c r="BC16" s="39"/>
      <c r="BD16" s="39"/>
      <c r="BE16" s="39"/>
      <c r="BF16" s="39"/>
      <c r="BG16" s="39"/>
      <c r="BH16" s="39"/>
      <c r="BK16" s="39"/>
      <c r="CL16" s="39"/>
      <c r="CM16" s="39"/>
      <c r="CN16" s="39"/>
      <c r="CO16" s="39"/>
      <c r="CP16" s="39"/>
      <c r="CQ16" s="39"/>
      <c r="CR16" s="39"/>
      <c r="CU16" s="39"/>
      <c r="ER16" s="77"/>
      <c r="ES16" s="79"/>
      <c r="ET16" s="90"/>
      <c r="EU16" s="77"/>
      <c r="EV16" s="79"/>
      <c r="EW16" s="90"/>
      <c r="EX16" s="77"/>
      <c r="FE16" s="79"/>
      <c r="FF16" s="77"/>
      <c r="FG16" s="77"/>
      <c r="FK16" s="18" t="s">
        <v>188</v>
      </c>
      <c r="FL16" s="180">
        <v>10.199999999999999</v>
      </c>
      <c r="FM16" s="179"/>
      <c r="FN16" s="18" t="s">
        <v>215</v>
      </c>
      <c r="FO16" s="180">
        <v>10.7</v>
      </c>
      <c r="FP16" s="227"/>
      <c r="FQ16" s="18" t="s">
        <v>216</v>
      </c>
      <c r="FR16" s="180">
        <v>11.3</v>
      </c>
      <c r="FS16" s="227"/>
      <c r="FT16" s="18" t="s">
        <v>197</v>
      </c>
      <c r="FU16" s="180">
        <v>10.8</v>
      </c>
      <c r="FV16" s="180"/>
      <c r="FW16" s="18" t="s">
        <v>226</v>
      </c>
      <c r="FX16" s="180">
        <v>10.9</v>
      </c>
      <c r="FY16" s="180"/>
      <c r="FZ16" s="18" t="s">
        <v>238</v>
      </c>
      <c r="GA16" s="180">
        <v>11.3</v>
      </c>
      <c r="GB16" s="227"/>
      <c r="GC16" s="18" t="s">
        <v>251</v>
      </c>
      <c r="GD16" s="180">
        <v>11.7</v>
      </c>
      <c r="GE16" s="227"/>
      <c r="GF16" s="18" t="s">
        <v>251</v>
      </c>
      <c r="GG16" s="180">
        <v>11.7</v>
      </c>
      <c r="GH16" s="227"/>
      <c r="GI16" s="18" t="s">
        <v>259</v>
      </c>
      <c r="GJ16" s="180">
        <v>11.9</v>
      </c>
      <c r="GK16" s="227"/>
      <c r="GL16" s="18" t="s">
        <v>267</v>
      </c>
      <c r="GM16" s="180">
        <v>12.1</v>
      </c>
      <c r="GN16" s="257"/>
      <c r="GO16" s="18" t="s">
        <v>251</v>
      </c>
      <c r="GP16" s="180">
        <v>12.8</v>
      </c>
      <c r="GQ16" s="227"/>
      <c r="GR16" s="18" t="s">
        <v>238</v>
      </c>
      <c r="GS16" s="227">
        <v>13.6</v>
      </c>
      <c r="GT16" s="227"/>
      <c r="GU16" s="18" t="s">
        <v>289</v>
      </c>
      <c r="GV16" s="180">
        <v>14.1</v>
      </c>
      <c r="GW16" s="227"/>
      <c r="GX16" s="18" t="s">
        <v>289</v>
      </c>
      <c r="GY16" s="180">
        <v>14.6</v>
      </c>
      <c r="GZ16" s="257"/>
      <c r="HA16" s="18" t="s">
        <v>312</v>
      </c>
      <c r="HB16" s="180">
        <v>14.8</v>
      </c>
      <c r="HC16" s="257"/>
      <c r="HD16" s="18" t="s">
        <v>323</v>
      </c>
      <c r="HE16" s="180">
        <v>15.5</v>
      </c>
      <c r="HF16" s="227"/>
      <c r="HG16" s="18" t="s">
        <v>331</v>
      </c>
      <c r="HH16" s="180">
        <v>15.4</v>
      </c>
      <c r="HI16" s="257"/>
      <c r="HJ16" s="18" t="s">
        <v>335</v>
      </c>
      <c r="HK16" s="180">
        <v>15.6</v>
      </c>
      <c r="HL16" s="257"/>
      <c r="HM16" s="18" t="s">
        <v>312</v>
      </c>
      <c r="HN16" s="180">
        <v>15.8</v>
      </c>
      <c r="HO16" s="227"/>
      <c r="HP16" s="18" t="s">
        <v>348</v>
      </c>
      <c r="HQ16" s="180">
        <v>15.6</v>
      </c>
      <c r="HR16" s="257"/>
      <c r="HS16" s="18" t="s">
        <v>356</v>
      </c>
      <c r="HT16" s="180">
        <v>14.7</v>
      </c>
      <c r="HU16" s="257"/>
      <c r="HV16" s="31" t="s">
        <v>367</v>
      </c>
      <c r="HW16" s="258">
        <v>14.5</v>
      </c>
      <c r="HX16" s="227"/>
      <c r="HY16" s="18" t="s">
        <v>348</v>
      </c>
      <c r="HZ16" s="180">
        <v>14</v>
      </c>
      <c r="IA16" s="18"/>
      <c r="IB16" s="18" t="s">
        <v>312</v>
      </c>
      <c r="IC16" s="180">
        <v>13.5</v>
      </c>
      <c r="ID16" s="227"/>
      <c r="IE16" s="227"/>
      <c r="IF16" s="227"/>
      <c r="IG16" s="257"/>
      <c r="IH16" s="18" t="s">
        <v>387</v>
      </c>
      <c r="II16" s="180">
        <v>13.5</v>
      </c>
      <c r="IJ16" s="227"/>
      <c r="IK16" s="18" t="s">
        <v>387</v>
      </c>
      <c r="IL16" s="180">
        <v>12.8</v>
      </c>
      <c r="IM16" s="257"/>
      <c r="IN16" s="18" t="s">
        <v>412</v>
      </c>
      <c r="IO16" s="180">
        <v>12</v>
      </c>
      <c r="IP16" s="257"/>
      <c r="IQ16" s="18" t="s">
        <v>412</v>
      </c>
      <c r="IR16" s="180">
        <v>11.7</v>
      </c>
      <c r="IS16" s="257"/>
      <c r="IT16" s="18" t="s">
        <v>387</v>
      </c>
      <c r="IU16" s="180">
        <v>11.6</v>
      </c>
      <c r="IV16" s="257"/>
      <c r="IW16" s="18" t="s">
        <v>387</v>
      </c>
      <c r="IX16" s="180">
        <v>11.3</v>
      </c>
      <c r="IY16" s="257"/>
      <c r="IZ16" s="18" t="s">
        <v>412</v>
      </c>
      <c r="JA16" s="180">
        <v>10.9</v>
      </c>
      <c r="JB16" s="257"/>
      <c r="JC16" s="18" t="s">
        <v>412</v>
      </c>
      <c r="JD16" s="180">
        <v>10.8</v>
      </c>
      <c r="JE16" s="257"/>
      <c r="JF16" s="18" t="s">
        <v>412</v>
      </c>
      <c r="JG16" s="180">
        <v>10.8</v>
      </c>
      <c r="JH16" s="257"/>
      <c r="JI16" s="18" t="s">
        <v>412</v>
      </c>
      <c r="JJ16" s="180">
        <v>10.8</v>
      </c>
      <c r="JK16" s="257"/>
      <c r="JL16" s="18" t="s">
        <v>412</v>
      </c>
      <c r="JM16" s="180">
        <v>10.4</v>
      </c>
      <c r="JN16" s="257"/>
      <c r="JO16" s="18" t="s">
        <v>397</v>
      </c>
      <c r="JP16" s="180">
        <v>35.9</v>
      </c>
      <c r="JQ16" s="180"/>
      <c r="JR16" s="18" t="s">
        <v>397</v>
      </c>
      <c r="JS16" s="180">
        <v>36</v>
      </c>
      <c r="JT16" s="257"/>
      <c r="JU16" s="18" t="s">
        <v>384</v>
      </c>
      <c r="JV16" s="180">
        <v>39.200000000000003</v>
      </c>
      <c r="JW16" s="257"/>
      <c r="JX16" s="18" t="s">
        <v>387</v>
      </c>
      <c r="JY16" s="180">
        <v>9.8000000000000007</v>
      </c>
      <c r="JZ16" s="228"/>
      <c r="KA16" s="18" t="s">
        <v>412</v>
      </c>
      <c r="KB16" s="180">
        <v>9.6</v>
      </c>
      <c r="KC16" s="257"/>
      <c r="KD16" s="18" t="s">
        <v>455</v>
      </c>
      <c r="KE16" s="180">
        <v>9.4</v>
      </c>
      <c r="KF16" s="257"/>
      <c r="KG16" s="18" t="s">
        <v>466</v>
      </c>
      <c r="KH16" s="180">
        <v>9.4</v>
      </c>
      <c r="KI16" s="257"/>
      <c r="KJ16" s="18" t="s">
        <v>473</v>
      </c>
      <c r="KK16" s="180">
        <v>9.3000000000000007</v>
      </c>
      <c r="KL16" s="211"/>
    </row>
    <row r="17" spans="1:298" ht="15" customHeight="1" x14ac:dyDescent="0.2">
      <c r="J17" s="92"/>
      <c r="K17" s="92"/>
      <c r="L17" s="92"/>
      <c r="M17" s="92"/>
      <c r="BB17" s="39"/>
      <c r="BC17" s="39"/>
      <c r="BD17" s="39"/>
      <c r="BE17" s="39"/>
      <c r="BF17" s="39"/>
      <c r="BG17" s="39"/>
      <c r="BH17" s="39"/>
      <c r="BK17" s="39"/>
      <c r="CL17" s="39"/>
      <c r="CM17" s="39"/>
      <c r="CN17" s="39"/>
      <c r="CO17" s="39"/>
      <c r="CP17" s="39"/>
      <c r="CQ17" s="39"/>
      <c r="CR17" s="39"/>
      <c r="CU17" s="39"/>
      <c r="ES17" s="79"/>
      <c r="ET17" s="77"/>
      <c r="EV17" s="79"/>
      <c r="EW17" s="90"/>
      <c r="EX17" s="77"/>
      <c r="EY17" s="79"/>
      <c r="EZ17" s="77"/>
      <c r="FB17" s="79"/>
      <c r="FC17" s="77"/>
      <c r="FE17" s="84"/>
      <c r="FF17" s="84"/>
      <c r="FG17" s="84"/>
      <c r="FM17" s="21"/>
      <c r="FN17" s="21"/>
      <c r="FT17" s="14" t="s">
        <v>198</v>
      </c>
      <c r="FU17" s="50">
        <v>10.7</v>
      </c>
      <c r="FV17" s="50"/>
      <c r="FW17" s="14" t="s">
        <v>227</v>
      </c>
      <c r="FX17" s="50">
        <v>10.6</v>
      </c>
      <c r="FY17" s="50"/>
      <c r="FZ17" s="14" t="s">
        <v>239</v>
      </c>
      <c r="GA17" s="50">
        <v>10.6</v>
      </c>
      <c r="GB17" s="162"/>
      <c r="GC17" s="14" t="s">
        <v>253</v>
      </c>
      <c r="GD17" s="50">
        <v>10.9</v>
      </c>
      <c r="GE17" s="162"/>
      <c r="GF17" s="14" t="s">
        <v>253</v>
      </c>
      <c r="GG17" s="50">
        <v>10.9</v>
      </c>
      <c r="GH17" s="162"/>
      <c r="GI17" s="14" t="s">
        <v>253</v>
      </c>
      <c r="GJ17" s="50">
        <v>11</v>
      </c>
      <c r="GK17" s="162"/>
      <c r="GL17" s="14" t="s">
        <v>268</v>
      </c>
      <c r="GM17" s="50">
        <v>10.8</v>
      </c>
      <c r="GN17" s="259"/>
      <c r="GO17" s="14" t="s">
        <v>253</v>
      </c>
      <c r="GP17" s="50">
        <v>11.1</v>
      </c>
      <c r="GQ17" s="162"/>
      <c r="GR17" s="14" t="s">
        <v>239</v>
      </c>
      <c r="GS17" s="50">
        <v>10.9</v>
      </c>
      <c r="GT17" s="162"/>
      <c r="GU17" s="14" t="s">
        <v>290</v>
      </c>
      <c r="GV17" s="50">
        <v>10.8</v>
      </c>
      <c r="GW17" s="162"/>
      <c r="GX17" s="14" t="s">
        <v>299</v>
      </c>
      <c r="GY17" s="50">
        <v>10.7</v>
      </c>
      <c r="GZ17" s="259"/>
      <c r="HA17" s="14" t="s">
        <v>313</v>
      </c>
      <c r="HB17" s="50">
        <v>11.1</v>
      </c>
      <c r="HC17" s="259"/>
      <c r="HD17" s="162"/>
      <c r="HE17" s="162"/>
      <c r="HF17" s="162"/>
      <c r="HG17" s="14"/>
      <c r="HH17" s="259"/>
      <c r="HI17" s="259"/>
      <c r="HJ17" s="14"/>
      <c r="HK17" s="259"/>
      <c r="HL17" s="259"/>
      <c r="HM17" s="14"/>
      <c r="HN17" s="260"/>
      <c r="HO17" s="162"/>
      <c r="HP17" s="14"/>
      <c r="HQ17" s="259"/>
      <c r="HR17" s="259"/>
      <c r="HS17" s="14" t="s">
        <v>358</v>
      </c>
      <c r="HT17" s="50">
        <v>12.6</v>
      </c>
      <c r="HU17" s="259"/>
      <c r="HV17" s="163" t="s">
        <v>369</v>
      </c>
      <c r="HW17" s="51">
        <v>12.3</v>
      </c>
      <c r="HX17" s="162"/>
      <c r="HY17" s="14" t="s">
        <v>359</v>
      </c>
      <c r="HZ17" s="50">
        <v>13.1</v>
      </c>
      <c r="IA17" s="162"/>
      <c r="IB17" s="14" t="s">
        <v>313</v>
      </c>
      <c r="IC17" s="50">
        <v>12.3</v>
      </c>
      <c r="ID17" s="162"/>
      <c r="IE17" s="14" t="s">
        <v>389</v>
      </c>
      <c r="IF17" s="50">
        <v>12.1</v>
      </c>
      <c r="IG17" s="229"/>
      <c r="IH17" s="230" t="s">
        <v>400</v>
      </c>
      <c r="II17" s="261">
        <v>11.9</v>
      </c>
      <c r="IJ17" s="259"/>
      <c r="IK17" s="14" t="s">
        <v>389</v>
      </c>
      <c r="IL17" s="50">
        <v>12</v>
      </c>
      <c r="IM17" s="162"/>
      <c r="IN17" s="14" t="s">
        <v>414</v>
      </c>
      <c r="IO17" s="50">
        <v>12.2</v>
      </c>
      <c r="IP17" s="259"/>
      <c r="IQ17" s="14" t="s">
        <v>389</v>
      </c>
      <c r="IR17" s="50">
        <v>12.1</v>
      </c>
      <c r="IS17" s="259"/>
      <c r="IT17" s="14" t="s">
        <v>389</v>
      </c>
      <c r="IU17" s="50">
        <v>12.4</v>
      </c>
      <c r="IV17" s="259"/>
      <c r="IW17" s="14" t="s">
        <v>389</v>
      </c>
      <c r="IX17" s="50">
        <v>12.4</v>
      </c>
      <c r="IY17" s="259"/>
      <c r="IZ17" s="14" t="s">
        <v>414</v>
      </c>
      <c r="JA17" s="50">
        <v>12.9</v>
      </c>
      <c r="JB17" s="259"/>
      <c r="JC17" s="14" t="s">
        <v>414</v>
      </c>
      <c r="JD17" s="50">
        <v>12.7</v>
      </c>
      <c r="JE17" s="259"/>
      <c r="JF17" s="14" t="s">
        <v>414</v>
      </c>
      <c r="JG17" s="50">
        <v>12.4</v>
      </c>
      <c r="JH17" s="259"/>
      <c r="JI17" s="14" t="s">
        <v>414</v>
      </c>
      <c r="JJ17" s="50">
        <v>12.2</v>
      </c>
      <c r="JK17" s="259"/>
      <c r="JL17" s="14" t="s">
        <v>414</v>
      </c>
      <c r="JM17" s="50">
        <v>12.4</v>
      </c>
      <c r="JN17" s="259"/>
      <c r="JO17" s="14" t="s">
        <v>389</v>
      </c>
      <c r="JP17" s="50">
        <v>12.2</v>
      </c>
      <c r="JQ17" s="50"/>
      <c r="JR17" s="14" t="s">
        <v>414</v>
      </c>
      <c r="JS17" s="50">
        <v>12</v>
      </c>
      <c r="JT17" s="229"/>
      <c r="JU17" s="14" t="s">
        <v>400</v>
      </c>
      <c r="JV17" s="50">
        <v>12.1</v>
      </c>
      <c r="JW17" s="229"/>
      <c r="JX17" s="14" t="s">
        <v>389</v>
      </c>
      <c r="JY17" s="50">
        <v>12</v>
      </c>
      <c r="JZ17" s="50"/>
      <c r="KA17" s="14" t="s">
        <v>414</v>
      </c>
      <c r="KB17" s="50">
        <v>11.9</v>
      </c>
      <c r="KC17" s="231"/>
      <c r="KD17" s="14" t="s">
        <v>454</v>
      </c>
      <c r="KE17" s="50">
        <v>11.6</v>
      </c>
      <c r="KF17" s="259"/>
      <c r="KG17" s="14" t="s">
        <v>459</v>
      </c>
      <c r="KH17" s="50">
        <v>11.4</v>
      </c>
      <c r="KI17" s="259"/>
      <c r="KJ17" s="14" t="s">
        <v>471</v>
      </c>
      <c r="KK17" s="50">
        <v>11.3</v>
      </c>
      <c r="KL17" s="22"/>
    </row>
    <row r="18" spans="1:298" ht="15" customHeight="1" x14ac:dyDescent="0.2">
      <c r="A18" s="60" t="s">
        <v>44</v>
      </c>
      <c r="B18" s="99">
        <v>142.69999999999999</v>
      </c>
      <c r="C18" s="61"/>
      <c r="D18" s="60" t="s">
        <v>44</v>
      </c>
      <c r="E18" s="99">
        <v>118.5</v>
      </c>
      <c r="F18" s="61"/>
      <c r="G18" s="60" t="s">
        <v>20</v>
      </c>
      <c r="H18" s="99">
        <v>104.9</v>
      </c>
      <c r="I18" s="61"/>
      <c r="J18" s="60" t="s">
        <v>47</v>
      </c>
      <c r="K18" s="99">
        <v>100.3</v>
      </c>
      <c r="L18" s="61"/>
      <c r="M18" s="60" t="s">
        <v>44</v>
      </c>
      <c r="N18" s="99">
        <v>111.5</v>
      </c>
      <c r="O18" s="61"/>
      <c r="P18" s="60" t="s">
        <v>47</v>
      </c>
      <c r="Q18" s="99">
        <v>118.4</v>
      </c>
      <c r="R18" s="61"/>
      <c r="S18" s="60" t="s">
        <v>44</v>
      </c>
      <c r="T18" s="99">
        <v>123.6</v>
      </c>
      <c r="U18" s="61"/>
      <c r="V18" s="60" t="s">
        <v>44</v>
      </c>
      <c r="W18" s="99">
        <v>115</v>
      </c>
      <c r="X18" s="61"/>
      <c r="Y18" s="60" t="s">
        <v>44</v>
      </c>
      <c r="Z18" s="99">
        <v>112.5</v>
      </c>
      <c r="AA18" s="61"/>
      <c r="AB18" s="60" t="s">
        <v>21</v>
      </c>
      <c r="AC18" s="99">
        <v>101.8</v>
      </c>
      <c r="AD18" s="61"/>
      <c r="AE18" s="60" t="s">
        <v>21</v>
      </c>
      <c r="AF18" s="99">
        <v>115.4</v>
      </c>
      <c r="AG18" s="61"/>
      <c r="AH18" s="60" t="s">
        <v>27</v>
      </c>
      <c r="AI18" s="99">
        <v>86.8</v>
      </c>
      <c r="AJ18" s="61"/>
      <c r="AK18" s="60" t="s">
        <v>66</v>
      </c>
      <c r="AL18" s="99">
        <v>79.599999999999994</v>
      </c>
      <c r="AM18" s="61"/>
      <c r="AN18" s="60" t="s">
        <v>66</v>
      </c>
      <c r="AO18" s="99">
        <v>86.7</v>
      </c>
      <c r="AP18" s="61"/>
      <c r="AQ18" s="60" t="s">
        <v>44</v>
      </c>
      <c r="AR18" s="99">
        <v>75.099999999999994</v>
      </c>
      <c r="AS18" s="61"/>
      <c r="AT18" s="60" t="s">
        <v>81</v>
      </c>
      <c r="AU18" s="99">
        <v>67.5</v>
      </c>
      <c r="AV18" s="61"/>
      <c r="AW18" s="60" t="s">
        <v>75</v>
      </c>
      <c r="AX18" s="99">
        <v>75.5</v>
      </c>
      <c r="AY18" s="61"/>
      <c r="AZ18" s="60" t="s">
        <v>75</v>
      </c>
      <c r="BA18" s="99">
        <v>75.2</v>
      </c>
      <c r="BB18" s="61"/>
      <c r="BC18" s="60" t="s">
        <v>75</v>
      </c>
      <c r="BD18" s="99">
        <v>72.2</v>
      </c>
      <c r="BE18" s="61"/>
      <c r="BF18" s="60" t="s">
        <v>81</v>
      </c>
      <c r="BG18" s="99">
        <v>55.2</v>
      </c>
      <c r="BH18" s="61"/>
      <c r="BI18" s="60" t="s">
        <v>81</v>
      </c>
      <c r="BJ18" s="100">
        <v>53.7</v>
      </c>
      <c r="BK18" s="61"/>
      <c r="BL18" s="60" t="s">
        <v>44</v>
      </c>
      <c r="BM18" s="99">
        <v>50.7</v>
      </c>
      <c r="BN18" s="61"/>
      <c r="BO18" s="60" t="s">
        <v>47</v>
      </c>
      <c r="BP18" s="99">
        <v>38.9</v>
      </c>
      <c r="BQ18" s="61"/>
      <c r="BR18" s="60" t="s">
        <v>20</v>
      </c>
      <c r="BS18" s="99">
        <v>39.1</v>
      </c>
      <c r="BT18" s="61"/>
      <c r="BU18" s="60" t="s">
        <v>66</v>
      </c>
      <c r="BV18" s="99">
        <v>33.700000000000003</v>
      </c>
      <c r="BW18" s="61"/>
      <c r="BX18" s="60" t="s">
        <v>111</v>
      </c>
      <c r="BY18" s="99">
        <v>38.6</v>
      </c>
      <c r="BZ18" s="61"/>
      <c r="CA18" s="60" t="s">
        <v>47</v>
      </c>
      <c r="CB18" s="99">
        <v>32.9</v>
      </c>
      <c r="CC18" s="61"/>
      <c r="CD18" s="60" t="s">
        <v>81</v>
      </c>
      <c r="CE18" s="99">
        <v>27.1</v>
      </c>
      <c r="CF18" s="61"/>
      <c r="CG18" s="60" t="s">
        <v>81</v>
      </c>
      <c r="CH18" s="99">
        <v>26.4</v>
      </c>
      <c r="CI18" s="61"/>
      <c r="CJ18" s="60" t="s">
        <v>75</v>
      </c>
      <c r="CK18" s="99">
        <v>23.3</v>
      </c>
      <c r="CL18" s="61"/>
      <c r="CM18" s="62" t="s">
        <v>81</v>
      </c>
      <c r="CN18" s="99">
        <v>26</v>
      </c>
      <c r="CO18" s="61"/>
      <c r="CP18" s="60" t="s">
        <v>75</v>
      </c>
      <c r="CQ18" s="99">
        <v>20.5</v>
      </c>
      <c r="CR18" s="90"/>
      <c r="CU18" s="39"/>
      <c r="ES18" s="79"/>
      <c r="ET18" s="90"/>
      <c r="FG18" s="77"/>
      <c r="FM18" s="32"/>
      <c r="FN18" s="32"/>
      <c r="FT18" s="21"/>
      <c r="FU18" s="38"/>
      <c r="FV18" s="38"/>
      <c r="FY18" s="38"/>
      <c r="FZ18" s="21"/>
      <c r="GA18" s="38"/>
      <c r="GC18" s="21"/>
      <c r="GD18" s="38"/>
      <c r="GF18" s="21"/>
      <c r="GG18" s="38"/>
      <c r="GI18" s="21"/>
      <c r="GJ18" s="38"/>
      <c r="GK18" s="182"/>
      <c r="GL18" s="21"/>
      <c r="GM18" s="38"/>
      <c r="GN18" s="182"/>
      <c r="GO18" s="21"/>
      <c r="GP18" s="38"/>
      <c r="GR18" s="21"/>
      <c r="GS18" s="38"/>
      <c r="GZ18" s="182"/>
      <c r="HA18" s="21"/>
      <c r="HB18" s="21"/>
      <c r="HC18" s="182"/>
      <c r="HG18" s="21"/>
      <c r="HH18" s="182"/>
      <c r="HI18" s="182"/>
      <c r="HJ18" s="21"/>
      <c r="HK18" s="182"/>
      <c r="HL18" s="182"/>
      <c r="HM18" s="21"/>
      <c r="HN18" s="33"/>
      <c r="HR18" s="182"/>
      <c r="HS18" s="21"/>
      <c r="HT18" s="182"/>
      <c r="HU18" s="182"/>
      <c r="IB18" s="21"/>
      <c r="IC18" s="33"/>
      <c r="IE18" s="21" t="s">
        <v>393</v>
      </c>
      <c r="IF18" s="38">
        <v>3.6</v>
      </c>
      <c r="IG18" s="182"/>
      <c r="IH18" s="21" t="s">
        <v>403</v>
      </c>
      <c r="II18" s="38">
        <v>4.2</v>
      </c>
      <c r="IJ18" s="182"/>
      <c r="IK18" s="21" t="s">
        <v>393</v>
      </c>
      <c r="IL18" s="38">
        <v>4.5999999999999996</v>
      </c>
      <c r="IM18" s="182"/>
      <c r="IN18" s="21" t="s">
        <v>416</v>
      </c>
      <c r="IO18" s="38">
        <v>5</v>
      </c>
      <c r="IP18" s="182"/>
      <c r="IQ18" s="21" t="s">
        <v>416</v>
      </c>
      <c r="IR18" s="38">
        <v>5.7</v>
      </c>
      <c r="IS18" s="182"/>
      <c r="IT18" s="21" t="s">
        <v>393</v>
      </c>
      <c r="IU18" s="38">
        <v>6.4</v>
      </c>
      <c r="IV18" s="182"/>
      <c r="IW18" s="21" t="s">
        <v>393</v>
      </c>
      <c r="IX18" s="38">
        <v>7.2</v>
      </c>
      <c r="IY18" s="182"/>
      <c r="IZ18" s="5" t="s">
        <v>416</v>
      </c>
      <c r="JA18" s="37">
        <v>7.8</v>
      </c>
      <c r="JB18" s="238"/>
      <c r="JC18" s="5" t="s">
        <v>416</v>
      </c>
      <c r="JD18" s="37">
        <v>8.1999999999999993</v>
      </c>
      <c r="JE18" s="238"/>
      <c r="JF18" s="5" t="s">
        <v>416</v>
      </c>
      <c r="JG18" s="37">
        <v>8.6</v>
      </c>
      <c r="JH18" s="238"/>
      <c r="JI18" s="5" t="s">
        <v>416</v>
      </c>
      <c r="JJ18" s="37">
        <v>7.8</v>
      </c>
      <c r="JK18" s="238"/>
      <c r="JL18" s="5" t="s">
        <v>435</v>
      </c>
      <c r="JM18" s="37">
        <v>7.7</v>
      </c>
      <c r="JN18" s="238"/>
      <c r="KL18" s="22"/>
    </row>
    <row r="19" spans="1:298" ht="15" customHeight="1" x14ac:dyDescent="0.2">
      <c r="J19" s="92"/>
      <c r="K19" s="53"/>
      <c r="L19" s="92"/>
      <c r="M19" s="92"/>
      <c r="BB19" s="39"/>
      <c r="BC19" s="39"/>
      <c r="BD19" s="39"/>
      <c r="BE19" s="39"/>
      <c r="BF19" s="39"/>
      <c r="BG19" s="39"/>
      <c r="BH19" s="39"/>
      <c r="BK19" s="39"/>
      <c r="CL19" s="39"/>
      <c r="CM19" s="39"/>
      <c r="CN19" s="39"/>
      <c r="CO19" s="39"/>
      <c r="CP19" s="39"/>
      <c r="CQ19" s="39"/>
      <c r="CR19" s="39"/>
      <c r="CU19" s="39"/>
      <c r="DW19" s="187"/>
      <c r="DX19" s="187"/>
      <c r="DY19" s="187"/>
      <c r="DZ19" s="187"/>
      <c r="EA19" s="187"/>
      <c r="EB19" s="187"/>
      <c r="EC19" s="187"/>
      <c r="ED19" s="187"/>
      <c r="EE19" s="187"/>
      <c r="EF19" s="187"/>
      <c r="EG19" s="187"/>
      <c r="EH19" s="187"/>
      <c r="EI19" s="187"/>
      <c r="EJ19" s="187"/>
      <c r="EK19" s="187"/>
      <c r="EL19" s="187"/>
      <c r="EM19" s="187"/>
      <c r="EN19" s="187"/>
      <c r="EO19" s="187"/>
      <c r="EP19" s="187"/>
      <c r="EQ19" s="187"/>
      <c r="ER19" s="187"/>
      <c r="ES19" s="187"/>
      <c r="ET19" s="187"/>
      <c r="EU19" s="187"/>
      <c r="EV19" s="187"/>
      <c r="EW19" s="187"/>
      <c r="EX19" s="187"/>
      <c r="EY19" s="187"/>
      <c r="EZ19" s="187"/>
      <c r="FA19" s="187"/>
      <c r="FB19" s="187"/>
      <c r="FC19" s="187"/>
      <c r="FD19" s="187"/>
      <c r="FE19" s="187"/>
      <c r="FF19" s="187"/>
      <c r="FG19" s="187"/>
      <c r="FH19" s="187"/>
      <c r="FI19" s="187"/>
      <c r="FJ19" s="187"/>
      <c r="FK19" s="187"/>
      <c r="FL19" s="187"/>
      <c r="FM19" s="187"/>
      <c r="FN19" s="187"/>
      <c r="FO19" s="187"/>
      <c r="FT19" s="21"/>
      <c r="FU19" s="21"/>
      <c r="FV19" s="38"/>
      <c r="FW19" s="38"/>
      <c r="FX19" s="38"/>
      <c r="FY19" s="38"/>
      <c r="FZ19" s="21"/>
      <c r="GA19" s="38"/>
      <c r="GF19" s="21"/>
      <c r="GG19" s="38"/>
      <c r="GI19" s="21"/>
      <c r="GJ19" s="38"/>
      <c r="GK19" s="182"/>
      <c r="GL19" s="21"/>
      <c r="GM19" s="38"/>
      <c r="GN19" s="182"/>
      <c r="GS19" s="38"/>
      <c r="GX19" s="21"/>
      <c r="GY19" s="33"/>
      <c r="GZ19" s="182"/>
      <c r="HA19" s="194"/>
      <c r="HB19" s="38"/>
      <c r="HC19" s="182"/>
      <c r="HG19" s="21"/>
      <c r="HH19" s="182"/>
      <c r="HI19" s="182"/>
      <c r="HJ19" s="21"/>
      <c r="HK19" s="182"/>
      <c r="HL19" s="182"/>
      <c r="HM19" s="21"/>
      <c r="HN19" s="33"/>
      <c r="HP19" s="21"/>
      <c r="HQ19" s="38"/>
      <c r="HR19" s="182"/>
      <c r="HS19" s="21"/>
      <c r="HT19" s="182"/>
      <c r="HU19" s="182"/>
      <c r="IB19" s="21"/>
      <c r="IC19" s="33"/>
      <c r="IH19" s="21" t="s">
        <v>384</v>
      </c>
      <c r="II19" s="38">
        <v>24.7</v>
      </c>
      <c r="IJ19" s="78"/>
      <c r="IK19" s="21" t="s">
        <v>384</v>
      </c>
      <c r="IL19" s="38">
        <v>25.6</v>
      </c>
      <c r="IM19" s="182"/>
      <c r="IN19" s="21" t="s">
        <v>427</v>
      </c>
      <c r="IO19" s="38">
        <v>25.8</v>
      </c>
      <c r="IP19" s="182"/>
      <c r="IQ19" s="21" t="s">
        <v>384</v>
      </c>
      <c r="IR19" s="38">
        <v>28.3</v>
      </c>
      <c r="IS19" s="182"/>
      <c r="IT19" s="21" t="s">
        <v>384</v>
      </c>
      <c r="IU19" s="38">
        <v>29.3</v>
      </c>
      <c r="IV19" s="182"/>
      <c r="IW19" s="21" t="s">
        <v>384</v>
      </c>
      <c r="IX19" s="38">
        <v>31.4</v>
      </c>
      <c r="IY19" s="182"/>
      <c r="IZ19" s="5" t="s">
        <v>397</v>
      </c>
      <c r="JA19" s="37">
        <v>31.9</v>
      </c>
      <c r="JB19" s="238"/>
      <c r="JC19" s="5" t="s">
        <v>397</v>
      </c>
      <c r="JD19" s="37">
        <v>32.299999999999997</v>
      </c>
      <c r="JE19" s="238"/>
      <c r="JF19" s="5" t="s">
        <v>397</v>
      </c>
      <c r="JG19" s="37">
        <v>33.9</v>
      </c>
      <c r="JH19" s="238"/>
      <c r="JI19" s="5" t="s">
        <v>384</v>
      </c>
      <c r="JJ19" s="37">
        <v>34.200000000000003</v>
      </c>
      <c r="JK19" s="238"/>
      <c r="JL19" s="5" t="s">
        <v>427</v>
      </c>
      <c r="JM19" s="37">
        <v>34.9</v>
      </c>
      <c r="JN19" s="238"/>
      <c r="JO19" s="5"/>
      <c r="JP19" s="9"/>
      <c r="JQ19" s="37"/>
      <c r="JR19" s="5"/>
      <c r="JS19" s="238"/>
      <c r="JT19" s="238"/>
      <c r="JU19" s="5"/>
      <c r="JV19" s="238"/>
      <c r="JW19" s="238"/>
      <c r="JX19" s="5" t="s">
        <v>397</v>
      </c>
      <c r="JY19" s="37">
        <v>39</v>
      </c>
      <c r="JZ19" s="37"/>
      <c r="KA19" s="5" t="s">
        <v>427</v>
      </c>
      <c r="KB19" s="37">
        <v>39.200000000000003</v>
      </c>
      <c r="KC19" s="238"/>
      <c r="KD19" s="5" t="s">
        <v>448</v>
      </c>
      <c r="KE19" s="37">
        <v>40</v>
      </c>
      <c r="KF19" s="238"/>
      <c r="KG19" s="5" t="s">
        <v>448</v>
      </c>
      <c r="KH19" s="37">
        <v>40.700000000000003</v>
      </c>
      <c r="KI19" s="238"/>
      <c r="KJ19" s="5" t="s">
        <v>469</v>
      </c>
      <c r="KK19" s="37">
        <v>41.7</v>
      </c>
      <c r="KL19" s="22"/>
    </row>
    <row r="20" spans="1:298" ht="102" x14ac:dyDescent="0.2">
      <c r="JF20" s="10"/>
      <c r="JG20" s="7"/>
      <c r="JH20" s="232"/>
      <c r="JI20" s="5"/>
      <c r="JJ20" s="238"/>
      <c r="JK20" s="35"/>
      <c r="JL20" s="5"/>
      <c r="JM20" s="238"/>
      <c r="JN20" s="35"/>
      <c r="JO20" s="5" t="s">
        <v>438</v>
      </c>
      <c r="JP20" s="37">
        <v>11.7</v>
      </c>
      <c r="JQ20" s="37"/>
      <c r="JR20" s="5" t="s">
        <v>437</v>
      </c>
      <c r="JS20" s="37">
        <v>13.2</v>
      </c>
      <c r="JT20" s="238"/>
      <c r="JU20" s="5" t="s">
        <v>440</v>
      </c>
      <c r="JV20" s="37">
        <v>14.5</v>
      </c>
      <c r="JW20" s="238"/>
      <c r="JX20" s="5" t="s">
        <v>438</v>
      </c>
      <c r="JY20" s="37">
        <v>16.2</v>
      </c>
      <c r="JZ20" s="37"/>
      <c r="KA20" s="5" t="s">
        <v>444</v>
      </c>
      <c r="KB20" s="37">
        <v>16.399999999999999</v>
      </c>
      <c r="KC20" s="238"/>
      <c r="KD20" s="5" t="s">
        <v>453</v>
      </c>
      <c r="KE20" s="37">
        <v>11.7</v>
      </c>
      <c r="KF20" s="238"/>
      <c r="KG20" s="8"/>
      <c r="KH20" s="238"/>
      <c r="KI20" s="238"/>
      <c r="KJ20" s="8"/>
      <c r="KK20" s="238"/>
      <c r="KL20" s="22"/>
    </row>
    <row r="21" spans="1:298" ht="12.75" customHeight="1" x14ac:dyDescent="0.2">
      <c r="JO21" s="5"/>
      <c r="JP21" s="37"/>
      <c r="JQ21" s="9"/>
      <c r="JR21" s="5"/>
      <c r="JS21" s="238"/>
      <c r="JT21" s="238"/>
      <c r="JU21" s="5"/>
      <c r="JV21" s="238"/>
      <c r="JW21" s="238"/>
      <c r="JZ21" s="37"/>
      <c r="KA21" s="5"/>
      <c r="KB21" s="37"/>
      <c r="KC21" s="238"/>
      <c r="KD21" s="5"/>
      <c r="KE21" s="238"/>
      <c r="KF21" s="238"/>
      <c r="KG21" s="5"/>
      <c r="KH21" s="238"/>
      <c r="KI21" s="238"/>
      <c r="KJ21" s="5"/>
      <c r="KK21" s="238"/>
      <c r="KL21" s="22"/>
    </row>
    <row r="22" spans="1:298" ht="12.75" customHeight="1" x14ac:dyDescent="0.2">
      <c r="JF22" s="10"/>
      <c r="JG22" s="9"/>
      <c r="JH22" s="7"/>
      <c r="JI22" s="5"/>
      <c r="JJ22" s="238"/>
      <c r="JK22" s="238"/>
      <c r="JL22" s="5"/>
      <c r="JM22" s="238"/>
      <c r="JN22" s="238"/>
      <c r="JO22" s="6"/>
      <c r="JP22" s="37"/>
      <c r="JQ22" s="37"/>
      <c r="JR22" s="6"/>
      <c r="JS22" s="238"/>
      <c r="JT22" s="238"/>
      <c r="JU22" s="8"/>
      <c r="JV22" s="238"/>
      <c r="JW22" s="238"/>
      <c r="JX22" s="6"/>
      <c r="JY22" s="37"/>
      <c r="JZ22" s="37"/>
      <c r="KA22" s="5"/>
      <c r="KB22" s="37"/>
      <c r="KC22" s="238"/>
      <c r="KD22" s="5"/>
      <c r="KE22" s="238"/>
      <c r="KF22" s="238"/>
      <c r="KG22" s="5"/>
      <c r="KH22" s="238"/>
      <c r="KI22" s="238"/>
      <c r="KJ22" s="8"/>
      <c r="KK22" s="238"/>
      <c r="KL22" s="22"/>
    </row>
    <row r="23" spans="1:298" ht="12.75" customHeight="1" x14ac:dyDescent="0.2">
      <c r="JF23" s="10"/>
      <c r="JG23" s="7"/>
      <c r="JH23" s="9"/>
      <c r="JI23" s="5"/>
      <c r="JJ23" s="238"/>
      <c r="JK23" s="238"/>
      <c r="JL23" s="6"/>
      <c r="JM23" s="238"/>
      <c r="JN23" s="238"/>
      <c r="JO23" s="6"/>
      <c r="JP23" s="37"/>
      <c r="JQ23" s="37"/>
      <c r="JR23" s="6"/>
      <c r="JS23" s="238"/>
      <c r="JT23" s="238"/>
      <c r="JU23" s="8"/>
      <c r="JV23" s="238"/>
      <c r="JW23" s="238"/>
      <c r="JX23" s="5"/>
      <c r="JY23" s="37"/>
      <c r="JZ23" s="37"/>
      <c r="KA23" s="6"/>
      <c r="KB23" s="37"/>
      <c r="KC23" s="238"/>
      <c r="KD23" s="8"/>
      <c r="KE23" s="238"/>
      <c r="KF23" s="238"/>
      <c r="KG23" s="8"/>
      <c r="KH23" s="238"/>
      <c r="KI23" s="238"/>
      <c r="KJ23" s="8"/>
      <c r="KK23" s="238"/>
      <c r="KL23" s="22"/>
    </row>
    <row r="24" spans="1:298" ht="12.75" customHeight="1" x14ac:dyDescent="0.2">
      <c r="JF24" s="10"/>
      <c r="JG24" s="7"/>
      <c r="JH24" s="7"/>
      <c r="JI24" s="5"/>
      <c r="JJ24" s="238"/>
      <c r="JK24" s="238"/>
      <c r="JL24" s="5"/>
      <c r="JM24" s="238"/>
      <c r="JN24" s="238"/>
      <c r="JO24" s="5"/>
      <c r="JP24" s="37"/>
      <c r="JQ24" s="37"/>
      <c r="JR24" s="5"/>
      <c r="JS24" s="238"/>
      <c r="JT24" s="238"/>
      <c r="JU24" s="5"/>
      <c r="JV24" s="238"/>
      <c r="JW24" s="238"/>
      <c r="JX24" s="6"/>
      <c r="JY24" s="37"/>
      <c r="JZ24" s="37"/>
      <c r="KA24" s="6"/>
      <c r="KB24" s="37"/>
      <c r="KC24" s="238"/>
      <c r="KD24" s="8"/>
      <c r="KE24" s="238"/>
      <c r="KF24" s="238"/>
      <c r="KG24" s="8"/>
      <c r="KH24" s="238"/>
      <c r="KI24" s="238"/>
      <c r="KJ24" s="5"/>
      <c r="KK24" s="238"/>
      <c r="KL24" s="22"/>
    </row>
    <row r="25" spans="1:298" ht="12.75" customHeight="1" x14ac:dyDescent="0.2">
      <c r="JF25" s="10"/>
      <c r="JG25" s="7"/>
      <c r="JH25" s="7"/>
      <c r="JI25" s="5"/>
      <c r="JJ25" s="238"/>
      <c r="JK25" s="238"/>
      <c r="JL25" s="6"/>
      <c r="JM25" s="238"/>
      <c r="JN25" s="238"/>
      <c r="JO25" s="5"/>
      <c r="JP25" s="37"/>
      <c r="JQ25" s="37"/>
      <c r="JR25" s="5"/>
      <c r="JS25" s="238"/>
      <c r="JT25" s="238"/>
      <c r="JU25" s="5"/>
      <c r="JV25" s="238"/>
      <c r="JW25" s="238"/>
      <c r="JX25" s="6"/>
      <c r="JY25" s="37"/>
      <c r="JZ25" s="37"/>
      <c r="KA25" s="5"/>
      <c r="KB25" s="37"/>
      <c r="KC25" s="238"/>
      <c r="KD25" s="5"/>
      <c r="KE25" s="238"/>
      <c r="KF25" s="238"/>
      <c r="KG25" s="5"/>
      <c r="KH25" s="238"/>
      <c r="KI25" s="238"/>
      <c r="KJ25" s="5"/>
      <c r="KK25" s="238"/>
      <c r="KL25" s="22"/>
    </row>
    <row r="26" spans="1:298" ht="12.75" customHeight="1" x14ac:dyDescent="0.2">
      <c r="JF26" s="10"/>
      <c r="JG26" s="7"/>
      <c r="JH26" s="7"/>
      <c r="JI26" s="5"/>
      <c r="JJ26" s="238"/>
      <c r="JK26" s="238"/>
      <c r="JL26" s="6"/>
      <c r="JM26" s="238"/>
      <c r="JN26" s="238"/>
      <c r="JO26" s="5"/>
      <c r="JP26" s="37"/>
      <c r="JQ26" s="37"/>
      <c r="JR26" s="5"/>
      <c r="JS26" s="238"/>
      <c r="JT26" s="238"/>
      <c r="JU26" s="5"/>
      <c r="JV26" s="238"/>
      <c r="JW26" s="238"/>
      <c r="JX26" s="5"/>
      <c r="JY26" s="37"/>
      <c r="JZ26" s="37"/>
      <c r="KA26" s="5"/>
      <c r="KB26" s="37"/>
      <c r="KC26" s="238"/>
      <c r="KD26" s="5"/>
      <c r="KE26" s="238"/>
      <c r="KF26" s="238"/>
      <c r="KG26" s="5"/>
      <c r="KH26" s="238"/>
      <c r="KI26" s="238"/>
      <c r="KJ26" s="5"/>
      <c r="KK26" s="238"/>
      <c r="KL26" s="22"/>
    </row>
    <row r="27" spans="1:298" ht="12.75" customHeight="1" x14ac:dyDescent="0.2">
      <c r="JF27" s="10"/>
      <c r="JG27" s="7"/>
      <c r="JH27" s="7"/>
      <c r="JI27" s="5"/>
      <c r="JJ27" s="238"/>
      <c r="JK27" s="238"/>
      <c r="JL27" s="5"/>
      <c r="JM27" s="238"/>
      <c r="JN27" s="238"/>
      <c r="JO27" s="5"/>
      <c r="JP27" s="37"/>
      <c r="JQ27" s="37"/>
      <c r="JR27" s="5"/>
      <c r="JS27" s="238"/>
      <c r="JT27" s="238"/>
      <c r="JU27" s="5"/>
      <c r="JV27" s="238"/>
      <c r="JW27" s="238"/>
      <c r="JX27" s="5"/>
      <c r="JY27" s="37"/>
      <c r="JZ27" s="37"/>
      <c r="KA27" s="5"/>
      <c r="KB27" s="37"/>
      <c r="KC27" s="238"/>
      <c r="KD27" s="5"/>
      <c r="KE27" s="238"/>
      <c r="KF27" s="238"/>
      <c r="KG27" s="5"/>
      <c r="KH27" s="238"/>
      <c r="KI27" s="238"/>
      <c r="KJ27" s="5"/>
      <c r="KK27" s="238"/>
      <c r="KL27" s="22"/>
    </row>
    <row r="28" spans="1:298" ht="12.75" customHeight="1" x14ac:dyDescent="0.2">
      <c r="JF28" s="10"/>
      <c r="JG28" s="7"/>
      <c r="JH28" s="7"/>
      <c r="JI28" s="5"/>
      <c r="JJ28" s="238"/>
      <c r="JK28" s="238"/>
      <c r="JL28" s="5"/>
      <c r="JM28" s="238"/>
      <c r="JN28" s="238"/>
      <c r="JO28" s="5"/>
      <c r="JP28" s="37"/>
      <c r="JQ28" s="37"/>
      <c r="JR28" s="5"/>
      <c r="JS28" s="238"/>
      <c r="JT28" s="238"/>
      <c r="JU28" s="5"/>
      <c r="JV28" s="238"/>
      <c r="JW28" s="238"/>
      <c r="JX28" s="5"/>
      <c r="JY28" s="37"/>
      <c r="JZ28" s="37"/>
      <c r="KA28" s="5"/>
      <c r="KB28" s="37"/>
      <c r="KC28" s="238"/>
      <c r="KD28" s="5"/>
      <c r="KE28" s="238"/>
      <c r="KF28" s="238"/>
      <c r="KG28" s="5"/>
      <c r="KH28" s="238"/>
      <c r="KI28" s="238"/>
      <c r="KJ28" s="5"/>
      <c r="KK28" s="238"/>
      <c r="KL28" s="22"/>
    </row>
    <row r="29" spans="1:298" ht="12.75" customHeight="1" x14ac:dyDescent="0.2">
      <c r="JF29" s="10"/>
      <c r="JG29" s="7"/>
      <c r="JH29" s="7"/>
      <c r="JI29" s="5"/>
      <c r="JJ29" s="238"/>
      <c r="JK29" s="238"/>
      <c r="JL29" s="5"/>
      <c r="JM29" s="238"/>
      <c r="JN29" s="238"/>
      <c r="JO29" s="5"/>
      <c r="JP29" s="37"/>
      <c r="JQ29" s="37"/>
      <c r="JR29" s="5"/>
      <c r="JS29" s="238"/>
      <c r="JT29" s="238"/>
      <c r="JU29" s="5"/>
      <c r="JV29" s="238"/>
      <c r="JW29" s="238"/>
      <c r="JX29" s="5"/>
      <c r="JY29" s="37"/>
      <c r="JZ29" s="37"/>
      <c r="KA29" s="5"/>
      <c r="KB29" s="37"/>
      <c r="KC29" s="238"/>
      <c r="KD29" s="5"/>
      <c r="KE29" s="238"/>
      <c r="KF29" s="238"/>
      <c r="KG29" s="5"/>
      <c r="KH29" s="238"/>
      <c r="KI29" s="238"/>
      <c r="KJ29" s="5"/>
      <c r="KK29" s="238"/>
      <c r="KL29" s="22"/>
    </row>
    <row r="30" spans="1:298" ht="12.75" customHeight="1" x14ac:dyDescent="0.2">
      <c r="JF30" s="10"/>
      <c r="JG30" s="7"/>
      <c r="JH30" s="7"/>
      <c r="JI30" s="5"/>
      <c r="JJ30" s="238"/>
      <c r="JK30" s="238"/>
      <c r="JL30" s="5"/>
      <c r="JM30" s="238"/>
      <c r="JN30" s="238"/>
      <c r="JO30" s="5"/>
      <c r="JP30" s="37"/>
      <c r="JQ30" s="37"/>
      <c r="JR30" s="5"/>
      <c r="JS30" s="238"/>
      <c r="JT30" s="238"/>
      <c r="JU30" s="5"/>
      <c r="JV30" s="238"/>
      <c r="JW30" s="238"/>
      <c r="JX30" s="5"/>
      <c r="JY30" s="37"/>
      <c r="JZ30" s="37"/>
      <c r="KA30" s="5"/>
      <c r="KB30" s="37"/>
      <c r="KC30" s="238"/>
      <c r="KD30" s="5"/>
      <c r="KE30" s="238"/>
      <c r="KF30" s="238"/>
      <c r="KG30" s="5"/>
      <c r="KH30" s="238"/>
      <c r="KI30" s="238"/>
      <c r="KJ30" s="5"/>
      <c r="KK30" s="238"/>
      <c r="KL30" s="22"/>
    </row>
    <row r="31" spans="1:298" ht="12.75" customHeight="1" x14ac:dyDescent="0.2">
      <c r="JF31" s="10"/>
      <c r="JG31" s="7"/>
      <c r="JH31" s="7"/>
      <c r="JI31" s="5"/>
      <c r="JJ31" s="238"/>
      <c r="JK31" s="238"/>
      <c r="JL31" s="5"/>
      <c r="JM31" s="238"/>
      <c r="JN31" s="238"/>
      <c r="JO31" s="5"/>
      <c r="JP31" s="37"/>
      <c r="JQ31" s="37"/>
      <c r="JR31" s="5"/>
      <c r="JS31" s="238"/>
      <c r="JT31" s="35"/>
      <c r="JU31" s="5"/>
      <c r="JV31" s="238"/>
      <c r="JW31" s="36"/>
      <c r="JX31" s="5"/>
      <c r="JY31" s="37"/>
      <c r="JZ31" s="37"/>
      <c r="KA31" s="5"/>
      <c r="KB31" s="37"/>
      <c r="KC31" s="232"/>
      <c r="KD31" s="5"/>
      <c r="KE31" s="238"/>
      <c r="KF31" s="35"/>
      <c r="KG31" s="5"/>
      <c r="KH31" s="238"/>
      <c r="KI31" s="26"/>
      <c r="KJ31" s="5"/>
      <c r="KK31" s="238"/>
      <c r="KL31" s="22"/>
    </row>
    <row r="32" spans="1:298" ht="12.75" customHeight="1" x14ac:dyDescent="0.2">
      <c r="JF32" s="10"/>
      <c r="JG32" s="7"/>
      <c r="JH32" s="7"/>
      <c r="JI32" s="5"/>
      <c r="JJ32" s="238"/>
      <c r="JK32" s="238"/>
      <c r="JL32" s="5"/>
      <c r="JM32" s="238"/>
      <c r="JN32" s="238"/>
      <c r="JO32" s="232"/>
      <c r="JP32" s="232"/>
      <c r="JQ32" s="37"/>
      <c r="JR32" s="35"/>
      <c r="JS32" s="35"/>
      <c r="JT32" s="238"/>
      <c r="JU32" s="36"/>
      <c r="JV32" s="36"/>
      <c r="JW32" s="238"/>
      <c r="JX32" s="5"/>
      <c r="JY32" s="37"/>
      <c r="JZ32" s="232"/>
      <c r="KA32" s="232"/>
      <c r="KB32" s="232"/>
      <c r="KC32" s="7"/>
      <c r="KD32" s="35"/>
      <c r="KE32" s="35"/>
      <c r="KF32" s="238"/>
      <c r="KG32" s="26"/>
      <c r="KH32" s="26"/>
      <c r="KI32" s="238"/>
      <c r="KJ32" s="26"/>
      <c r="KK32" s="26"/>
      <c r="KL32" s="211"/>
    </row>
    <row r="33" spans="266:298" ht="12.75" customHeight="1" x14ac:dyDescent="0.2">
      <c r="JF33" s="10"/>
      <c r="JG33" s="7"/>
      <c r="JH33" s="7"/>
      <c r="JI33" s="5"/>
      <c r="JJ33" s="238"/>
      <c r="JK33" s="238"/>
      <c r="JL33" s="5"/>
      <c r="JM33" s="238"/>
      <c r="JN33" s="238"/>
      <c r="JO33" s="10"/>
      <c r="JP33" s="9"/>
      <c r="JQ33" s="37"/>
      <c r="JR33" s="5"/>
      <c r="JS33" s="238"/>
      <c r="JT33" s="238"/>
      <c r="JU33" s="5"/>
      <c r="JV33" s="238"/>
      <c r="JW33" s="238"/>
      <c r="JX33" s="5"/>
      <c r="JY33" s="37"/>
      <c r="JZ33" s="7"/>
      <c r="KA33" s="10"/>
      <c r="KB33" s="7"/>
      <c r="KC33" s="7"/>
      <c r="KD33" s="5"/>
      <c r="KE33" s="238"/>
      <c r="KF33" s="238"/>
      <c r="KG33" s="5"/>
      <c r="KH33" s="238"/>
      <c r="KI33" s="238"/>
      <c r="KJ33" s="5"/>
      <c r="KK33" s="238"/>
      <c r="KL33" s="22"/>
    </row>
    <row r="34" spans="266:298" ht="12.75" customHeight="1" x14ac:dyDescent="0.2">
      <c r="JF34" s="10"/>
      <c r="JG34" s="7"/>
      <c r="JH34" s="7"/>
      <c r="JI34" s="5"/>
      <c r="JJ34" s="238"/>
      <c r="JK34" s="238"/>
      <c r="JL34" s="5"/>
      <c r="JM34" s="238"/>
      <c r="JN34" s="238"/>
      <c r="JO34" s="10"/>
      <c r="JP34" s="9"/>
      <c r="JQ34" s="232"/>
      <c r="JR34" s="5"/>
      <c r="JS34" s="238"/>
      <c r="JT34" s="238"/>
      <c r="JU34" s="5"/>
      <c r="JV34" s="238"/>
      <c r="JW34" s="238"/>
      <c r="JX34" s="232"/>
      <c r="JY34" s="232"/>
      <c r="JZ34" s="7"/>
      <c r="KA34" s="10"/>
      <c r="KB34" s="7"/>
      <c r="KC34" s="9"/>
      <c r="KD34" s="5"/>
      <c r="KE34" s="238"/>
      <c r="KF34" s="238"/>
      <c r="KG34" s="5"/>
      <c r="KH34" s="238"/>
      <c r="KI34" s="238"/>
      <c r="KJ34" s="5"/>
      <c r="KK34" s="238"/>
      <c r="KL34" s="22"/>
    </row>
    <row r="35" spans="266:298" ht="12.75" customHeight="1" x14ac:dyDescent="0.2">
      <c r="JF35" s="10"/>
      <c r="JG35" s="7"/>
      <c r="JH35" s="7"/>
      <c r="JI35" s="5"/>
      <c r="JJ35" s="238"/>
      <c r="JK35" s="238"/>
      <c r="JL35" s="5"/>
      <c r="JM35" s="238"/>
      <c r="JN35" s="238"/>
      <c r="JO35" s="10"/>
      <c r="JP35" s="9"/>
      <c r="JQ35" s="7"/>
      <c r="JR35" s="5"/>
      <c r="JS35" s="238"/>
      <c r="JT35" s="238"/>
      <c r="JU35" s="5"/>
      <c r="JV35" s="238"/>
      <c r="JW35" s="238"/>
      <c r="JX35" s="564"/>
      <c r="JY35" s="9"/>
      <c r="JZ35" s="9"/>
      <c r="KA35" s="10"/>
      <c r="KB35" s="9"/>
      <c r="KC35" s="7"/>
      <c r="KD35" s="5"/>
      <c r="KE35" s="238"/>
      <c r="KF35" s="238"/>
      <c r="KG35" s="5"/>
      <c r="KH35" s="238"/>
      <c r="KI35" s="238"/>
      <c r="KJ35" s="5"/>
      <c r="KK35" s="238"/>
      <c r="KL35" s="22"/>
    </row>
    <row r="36" spans="266:298" ht="12.75" customHeight="1" x14ac:dyDescent="0.2">
      <c r="JF36" s="10"/>
      <c r="JG36" s="7"/>
      <c r="JH36" s="7"/>
      <c r="JI36" s="5"/>
      <c r="JJ36" s="238"/>
      <c r="JK36" s="238"/>
      <c r="JL36" s="5"/>
      <c r="JM36" s="238"/>
      <c r="JN36" s="238"/>
      <c r="JO36" s="10"/>
      <c r="JP36" s="9"/>
      <c r="JQ36" s="7"/>
      <c r="JR36" s="5"/>
      <c r="JS36" s="238"/>
      <c r="JT36" s="238"/>
      <c r="JU36" s="5"/>
      <c r="JV36" s="238"/>
      <c r="JW36" s="238"/>
      <c r="JX36" s="564"/>
      <c r="JY36" s="9"/>
      <c r="JZ36" s="7"/>
      <c r="KA36" s="10"/>
      <c r="KB36" s="7"/>
      <c r="KC36" s="7"/>
      <c r="KD36" s="6"/>
      <c r="KE36" s="238"/>
      <c r="KF36" s="238"/>
      <c r="KG36" s="6"/>
      <c r="KH36" s="238"/>
      <c r="KI36" s="238"/>
      <c r="KJ36" s="6"/>
      <c r="KK36" s="238"/>
      <c r="KL36" s="22"/>
    </row>
    <row r="37" spans="266:298" ht="12.75" customHeight="1" x14ac:dyDescent="0.2">
      <c r="JF37" s="10"/>
      <c r="JG37" s="7"/>
      <c r="JH37" s="7"/>
      <c r="JI37" s="5"/>
      <c r="JJ37" s="238"/>
      <c r="JK37" s="238"/>
      <c r="JL37" s="5"/>
      <c r="JM37" s="238"/>
      <c r="JN37" s="238"/>
      <c r="JO37" s="10"/>
      <c r="JP37" s="9"/>
      <c r="JQ37" s="9"/>
      <c r="JR37" s="5"/>
      <c r="JS37" s="238"/>
      <c r="JT37" s="238"/>
      <c r="JU37" s="5"/>
      <c r="JV37" s="238"/>
      <c r="JW37" s="238"/>
      <c r="JX37" s="564"/>
      <c r="JY37" s="9"/>
      <c r="JZ37" s="7"/>
      <c r="KA37" s="10"/>
      <c r="KB37" s="7"/>
      <c r="KC37" s="7"/>
      <c r="KD37" s="5"/>
      <c r="KE37" s="238"/>
      <c r="KF37" s="238"/>
      <c r="KG37" s="5"/>
      <c r="KH37" s="238"/>
      <c r="KI37" s="238"/>
      <c r="KJ37" s="5"/>
      <c r="KK37" s="238"/>
      <c r="KL37" s="22"/>
    </row>
    <row r="38" spans="266:298" ht="12.75" customHeight="1" x14ac:dyDescent="0.2">
      <c r="JF38" s="10"/>
      <c r="JG38" s="7"/>
      <c r="JH38" s="7"/>
      <c r="JI38" s="5"/>
      <c r="JJ38" s="238"/>
      <c r="JK38" s="238"/>
      <c r="JL38" s="5"/>
      <c r="JM38" s="238"/>
      <c r="JN38" s="238"/>
      <c r="JO38" s="10"/>
      <c r="JP38" s="9"/>
      <c r="JQ38" s="7"/>
      <c r="JR38" s="5"/>
      <c r="JS38" s="238"/>
      <c r="JT38" s="238"/>
      <c r="JU38" s="5"/>
      <c r="JV38" s="238"/>
      <c r="JW38" s="238"/>
      <c r="JX38" s="564"/>
      <c r="JY38" s="9"/>
      <c r="JZ38" s="7"/>
      <c r="KA38" s="10"/>
      <c r="KB38" s="7"/>
      <c r="KC38" s="7"/>
      <c r="KD38" s="5"/>
      <c r="KE38" s="238"/>
      <c r="KF38" s="238"/>
      <c r="KG38" s="5"/>
      <c r="KH38" s="238"/>
      <c r="KI38" s="238"/>
      <c r="KJ38" s="5"/>
      <c r="KK38" s="238"/>
      <c r="KL38" s="22"/>
    </row>
    <row r="39" spans="266:298" ht="12.75" customHeight="1" x14ac:dyDescent="0.2">
      <c r="JF39" s="10"/>
      <c r="JG39" s="262"/>
      <c r="JH39" s="7"/>
      <c r="JI39" s="234"/>
      <c r="JJ39" s="238"/>
      <c r="JK39" s="238"/>
      <c r="JL39" s="5"/>
      <c r="JM39" s="238"/>
      <c r="JN39" s="238"/>
      <c r="JO39" s="10"/>
      <c r="JP39" s="9"/>
      <c r="JQ39" s="7"/>
      <c r="JR39" s="5"/>
      <c r="JS39" s="238"/>
      <c r="JT39" s="238"/>
      <c r="JU39" s="5"/>
      <c r="JV39" s="238"/>
      <c r="JW39" s="238"/>
      <c r="JX39" s="564"/>
      <c r="JY39" s="9"/>
      <c r="JZ39" s="7"/>
      <c r="KA39" s="10"/>
      <c r="KB39" s="7"/>
      <c r="KC39" s="7"/>
      <c r="KD39" s="5"/>
      <c r="KE39" s="238"/>
      <c r="KF39" s="238"/>
      <c r="KG39" s="5"/>
      <c r="KH39" s="238"/>
      <c r="KI39" s="238"/>
      <c r="KJ39" s="5"/>
      <c r="KK39" s="238"/>
      <c r="KL39" s="22"/>
    </row>
    <row r="40" spans="266:298" ht="12.75" customHeight="1" x14ac:dyDescent="0.2">
      <c r="JF40" s="235"/>
      <c r="JG40" s="236"/>
      <c r="JH40" s="262"/>
      <c r="JI40" s="217"/>
      <c r="JJ40" s="217"/>
      <c r="JK40" s="238"/>
      <c r="JL40" s="263"/>
      <c r="JM40" s="263"/>
      <c r="JN40" s="238"/>
      <c r="JO40" s="10"/>
      <c r="JP40" s="9"/>
      <c r="JQ40" s="7"/>
      <c r="JR40" s="5"/>
      <c r="JS40" s="238"/>
      <c r="JT40" s="238"/>
      <c r="JU40" s="5"/>
      <c r="JV40" s="238"/>
      <c r="JW40" s="238"/>
      <c r="JX40" s="564"/>
      <c r="JY40" s="9"/>
      <c r="JZ40" s="7"/>
      <c r="KA40" s="10"/>
      <c r="KB40" s="7"/>
      <c r="KC40" s="7"/>
      <c r="KD40" s="5"/>
      <c r="KE40" s="238"/>
      <c r="KF40" s="238"/>
      <c r="KG40" s="5"/>
      <c r="KH40" s="238"/>
      <c r="KI40" s="238"/>
      <c r="KJ40" s="5"/>
      <c r="KK40" s="238"/>
      <c r="KL40" s="22"/>
    </row>
    <row r="41" spans="266:298" ht="12.75" customHeight="1" x14ac:dyDescent="0.2">
      <c r="JF41" s="264"/>
      <c r="JG41" s="264"/>
      <c r="JH41" s="236"/>
      <c r="JI41" s="6"/>
      <c r="JJ41" s="6"/>
      <c r="JK41" s="217"/>
      <c r="JL41" s="6"/>
      <c r="JM41" s="6"/>
      <c r="JN41" s="263"/>
      <c r="JO41" s="10"/>
      <c r="JP41" s="9"/>
      <c r="JQ41" s="7"/>
      <c r="JR41" s="5"/>
      <c r="JS41" s="238"/>
      <c r="JT41" s="238"/>
      <c r="JU41" s="5"/>
      <c r="JV41" s="238"/>
      <c r="JW41" s="238"/>
      <c r="JX41" s="564"/>
      <c r="JY41" s="9"/>
      <c r="JZ41" s="7"/>
      <c r="KA41" s="10"/>
      <c r="KB41" s="7"/>
      <c r="KC41" s="7"/>
      <c r="KD41" s="5"/>
      <c r="KE41" s="238"/>
      <c r="KF41" s="238"/>
      <c r="KG41" s="5"/>
      <c r="KH41" s="238"/>
      <c r="KI41" s="238"/>
      <c r="KJ41" s="5"/>
      <c r="KK41" s="238"/>
      <c r="KL41" s="22"/>
    </row>
    <row r="42" spans="266:298" ht="12.75" customHeight="1" x14ac:dyDescent="0.2">
      <c r="JF42" s="6"/>
      <c r="JG42" s="6"/>
      <c r="JH42" s="264"/>
      <c r="JI42" s="6"/>
      <c r="JK42" s="6"/>
      <c r="JN42" s="6"/>
      <c r="JO42" s="10"/>
      <c r="JP42" s="9"/>
      <c r="JQ42" s="7"/>
      <c r="JR42" s="5"/>
      <c r="JS42" s="238"/>
      <c r="JT42" s="238"/>
      <c r="JU42" s="5"/>
      <c r="JV42" s="238"/>
      <c r="JW42" s="238"/>
      <c r="JX42" s="564"/>
      <c r="JY42" s="9"/>
      <c r="JZ42" s="7"/>
      <c r="KA42" s="10"/>
      <c r="KB42" s="7"/>
      <c r="KC42" s="7"/>
      <c r="KD42" s="6"/>
      <c r="KE42" s="238"/>
      <c r="KF42" s="238"/>
      <c r="KG42" s="6"/>
      <c r="KH42" s="238"/>
      <c r="KI42" s="238"/>
      <c r="KJ42" s="8"/>
      <c r="KK42" s="238"/>
      <c r="KL42" s="22"/>
    </row>
    <row r="43" spans="266:298" ht="12.75" customHeight="1" x14ac:dyDescent="0.2">
      <c r="JH43" s="6"/>
      <c r="JO43" s="10"/>
      <c r="JP43" s="9"/>
      <c r="JQ43" s="7"/>
      <c r="JR43" s="5"/>
      <c r="JS43" s="238"/>
      <c r="JT43" s="238"/>
      <c r="JU43" s="5"/>
      <c r="JV43" s="238"/>
      <c r="JW43" s="238"/>
      <c r="JX43" s="564"/>
      <c r="JY43" s="9"/>
      <c r="JZ43" s="7"/>
      <c r="KA43" s="10"/>
      <c r="KB43" s="7"/>
      <c r="KC43" s="7"/>
      <c r="KD43" s="8"/>
      <c r="KE43" s="238"/>
      <c r="KF43" s="238"/>
      <c r="KG43" s="8"/>
      <c r="KH43" s="238"/>
      <c r="KI43" s="238"/>
      <c r="KJ43" s="8"/>
      <c r="KK43" s="238"/>
      <c r="KL43" s="22"/>
    </row>
    <row r="44" spans="266:298" ht="12.75" customHeight="1" x14ac:dyDescent="0.2">
      <c r="JO44" s="10"/>
      <c r="JP44" s="9"/>
      <c r="JQ44" s="7"/>
      <c r="JR44" s="5"/>
      <c r="JS44" s="238"/>
      <c r="JT44" s="238"/>
      <c r="JU44" s="5"/>
      <c r="JV44" s="238"/>
      <c r="JW44" s="238"/>
      <c r="JX44" s="564"/>
      <c r="JY44" s="9"/>
      <c r="JZ44" s="7"/>
      <c r="KA44" s="10"/>
      <c r="KB44" s="7"/>
      <c r="KC44" s="7"/>
      <c r="KD44" s="5"/>
      <c r="KE44" s="238"/>
      <c r="KF44" s="238"/>
      <c r="KG44" s="5"/>
      <c r="KH44" s="238"/>
      <c r="KI44" s="238"/>
      <c r="KJ44" s="5"/>
      <c r="KK44" s="238"/>
      <c r="KL44" s="22"/>
    </row>
    <row r="45" spans="266:298" ht="12.75" customHeight="1" x14ac:dyDescent="0.2">
      <c r="JO45" s="10"/>
      <c r="JP45" s="9"/>
      <c r="JQ45" s="7"/>
      <c r="JR45" s="5"/>
      <c r="JS45" s="238"/>
      <c r="JT45" s="238"/>
      <c r="JU45" s="5"/>
      <c r="JV45" s="238"/>
      <c r="JW45" s="238"/>
      <c r="JX45" s="564"/>
      <c r="JY45" s="9"/>
      <c r="JZ45" s="7"/>
      <c r="KA45" s="10"/>
      <c r="KB45" s="7"/>
      <c r="KC45" s="7"/>
      <c r="KD45" s="5"/>
      <c r="KE45" s="238"/>
      <c r="KF45" s="238"/>
      <c r="KG45" s="5"/>
      <c r="KH45" s="238"/>
      <c r="KI45" s="238"/>
      <c r="KJ45" s="5"/>
      <c r="KK45" s="238"/>
      <c r="KL45" s="22"/>
    </row>
    <row r="46" spans="266:298" ht="12.75" customHeight="1" x14ac:dyDescent="0.2">
      <c r="JO46" s="10"/>
      <c r="JP46" s="9"/>
      <c r="JQ46" s="7"/>
      <c r="JR46" s="5"/>
      <c r="JS46" s="238"/>
      <c r="JT46" s="238"/>
      <c r="JU46" s="5"/>
      <c r="JV46" s="238"/>
      <c r="JW46" s="238"/>
      <c r="JX46" s="564"/>
      <c r="JY46" s="9"/>
      <c r="JZ46" s="265"/>
      <c r="KA46" s="10"/>
      <c r="KB46" s="7"/>
      <c r="KC46" s="262"/>
      <c r="KD46" s="5"/>
      <c r="KE46" s="238"/>
      <c r="KF46" s="238"/>
      <c r="KG46" s="5"/>
      <c r="KH46" s="238"/>
      <c r="KI46" s="238"/>
      <c r="KJ46" s="5"/>
      <c r="KK46" s="238"/>
      <c r="KL46" s="22"/>
    </row>
    <row r="47" spans="266:298" x14ac:dyDescent="0.2">
      <c r="JO47" s="10"/>
      <c r="JP47" s="10"/>
      <c r="JQ47" s="7"/>
      <c r="JR47" s="234"/>
      <c r="JS47" s="238"/>
      <c r="JU47" s="234"/>
      <c r="JV47" s="238"/>
      <c r="JX47" s="564"/>
      <c r="JY47" s="9"/>
      <c r="JZ47" s="262"/>
      <c r="KA47" s="10"/>
      <c r="KB47" s="262"/>
      <c r="KC47" s="237"/>
      <c r="KD47" s="234"/>
      <c r="KE47" s="238"/>
      <c r="KG47" s="234"/>
      <c r="KH47" s="238"/>
      <c r="KJ47" s="234"/>
      <c r="KK47" s="238"/>
      <c r="KL47" s="22"/>
    </row>
    <row r="48" spans="266:298" x14ac:dyDescent="0.2">
      <c r="JO48" s="235"/>
      <c r="JP48" s="9"/>
      <c r="JQ48" s="7"/>
      <c r="JR48" s="7"/>
      <c r="JX48" s="564"/>
      <c r="JY48" s="9"/>
      <c r="JZ48" s="237"/>
      <c r="KA48" s="235"/>
      <c r="KB48" s="237"/>
      <c r="KD48" s="9"/>
    </row>
    <row r="49" spans="277:285" x14ac:dyDescent="0.2">
      <c r="JQ49" s="262"/>
      <c r="JR49" s="7"/>
      <c r="JX49" s="564"/>
      <c r="JY49" s="10"/>
    </row>
    <row r="50" spans="277:285" x14ac:dyDescent="0.2">
      <c r="JQ50" s="237"/>
      <c r="JR50" s="262"/>
      <c r="JX50" s="235"/>
      <c r="JY50" s="9"/>
    </row>
    <row r="51" spans="277:285" x14ac:dyDescent="0.2">
      <c r="JR51" s="237"/>
    </row>
  </sheetData>
  <mergeCells count="1">
    <mergeCell ref="JX35:JX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X305"/>
  <sheetViews>
    <sheetView topLeftCell="A115" zoomScaleNormal="100" workbookViewId="0">
      <selection activeCell="AC124" sqref="AC124"/>
    </sheetView>
  </sheetViews>
  <sheetFormatPr defaultColWidth="9.125" defaultRowHeight="12.75" x14ac:dyDescent="0.2"/>
  <cols>
    <col min="1" max="7" width="10.75" style="112" customWidth="1"/>
    <col min="8" max="9" width="10.75" style="112" hidden="1" customWidth="1"/>
    <col min="10" max="10" width="10.75" style="525" hidden="1" customWidth="1"/>
    <col min="11" max="11" width="10.75" style="544" customWidth="1"/>
    <col min="12" max="26" width="10.75" style="112" hidden="1" customWidth="1"/>
    <col min="27" max="65" width="10.75" style="112" customWidth="1"/>
    <col min="66" max="66" width="10.75" style="113" customWidth="1"/>
    <col min="67" max="106" width="10.75" style="112" customWidth="1"/>
    <col min="107" max="138" width="10.75" style="91" customWidth="1"/>
    <col min="139" max="139" width="10.75" style="112" customWidth="1"/>
    <col min="140" max="151" width="10.75" style="91" customWidth="1"/>
    <col min="152" max="263" width="10.75" style="85" customWidth="1"/>
    <col min="264" max="301" width="10.75" style="187" customWidth="1"/>
    <col min="302" max="16384" width="9.125" style="114"/>
  </cols>
  <sheetData>
    <row r="1" spans="1:302" ht="59.25" customHeight="1" x14ac:dyDescent="0.2">
      <c r="A1" s="267" t="s">
        <v>475</v>
      </c>
      <c r="B1" s="268" t="s">
        <v>54</v>
      </c>
      <c r="C1" s="269" t="s">
        <v>36</v>
      </c>
      <c r="D1" s="270" t="s">
        <v>56</v>
      </c>
      <c r="E1" s="271" t="s">
        <v>46</v>
      </c>
      <c r="F1" s="269" t="s">
        <v>39</v>
      </c>
      <c r="G1" s="272" t="s">
        <v>48</v>
      </c>
      <c r="H1" s="273" t="s">
        <v>51</v>
      </c>
      <c r="I1" s="274" t="s">
        <v>41</v>
      </c>
      <c r="J1" s="279" t="s">
        <v>510</v>
      </c>
      <c r="K1" s="534"/>
      <c r="L1" s="300" t="s">
        <v>474</v>
      </c>
      <c r="M1" s="276" t="s">
        <v>59</v>
      </c>
      <c r="N1" s="449" t="s">
        <v>425</v>
      </c>
      <c r="O1" s="320" t="s">
        <v>114</v>
      </c>
      <c r="P1" s="501" t="s">
        <v>62</v>
      </c>
      <c r="Q1" s="506" t="s">
        <v>411</v>
      </c>
      <c r="R1" s="385" t="s">
        <v>413</v>
      </c>
      <c r="S1" s="375" t="s">
        <v>415</v>
      </c>
      <c r="T1" s="396" t="s">
        <v>188</v>
      </c>
      <c r="U1" s="412" t="s">
        <v>477</v>
      </c>
      <c r="V1" s="279" t="s">
        <v>44</v>
      </c>
      <c r="W1" s="496" t="s">
        <v>416</v>
      </c>
      <c r="X1" s="492" t="s">
        <v>384</v>
      </c>
      <c r="Y1" s="277"/>
      <c r="AA1" s="3"/>
      <c r="AB1" t="s">
        <v>3</v>
      </c>
      <c r="AC1" t="s">
        <v>84</v>
      </c>
      <c r="AD1" t="s">
        <v>1</v>
      </c>
      <c r="AE1" t="s">
        <v>0</v>
      </c>
      <c r="AF1" t="s">
        <v>4</v>
      </c>
      <c r="AG1" t="s">
        <v>2</v>
      </c>
      <c r="AH1"/>
      <c r="AI1" s="112" t="str">
        <f>AB1</f>
        <v>Accidents</v>
      </c>
      <c r="AJ1" s="112" t="str">
        <f t="shared" ref="AJ1:AN1" si="0">AC1</f>
        <v>All causes</v>
      </c>
      <c r="AK1" s="112" t="str">
        <f t="shared" si="0"/>
        <v>Cancer</v>
      </c>
      <c r="AL1" s="112" t="str">
        <f t="shared" si="0"/>
        <v>Heart Disease</v>
      </c>
      <c r="AM1" s="112" t="str">
        <f t="shared" si="0"/>
        <v>Influenza and Pneumonia</v>
      </c>
      <c r="AN1" s="112" t="str">
        <f t="shared" si="0"/>
        <v>Stroke</v>
      </c>
      <c r="JJ1" s="233"/>
      <c r="JK1" s="7"/>
      <c r="JL1" s="7"/>
      <c r="JM1" s="5"/>
      <c r="JN1" s="238"/>
      <c r="JO1" s="238"/>
      <c r="JP1" s="5"/>
      <c r="JQ1" s="238"/>
      <c r="JR1" s="238"/>
      <c r="JS1" s="5"/>
      <c r="JT1" s="37"/>
      <c r="JU1" s="37"/>
      <c r="JV1" s="5"/>
      <c r="JW1" s="238"/>
      <c r="JX1" s="238"/>
      <c r="JY1" s="5"/>
      <c r="JZ1" s="238"/>
      <c r="KA1" s="238"/>
      <c r="KB1" s="5"/>
      <c r="KC1" s="37"/>
      <c r="KD1" s="37"/>
      <c r="KE1" s="5"/>
      <c r="KF1" s="37"/>
      <c r="KG1" s="238"/>
      <c r="KH1" s="5"/>
      <c r="KI1" s="238"/>
      <c r="KJ1" s="238"/>
      <c r="KK1" s="5"/>
      <c r="KL1" s="238"/>
      <c r="KM1" s="238"/>
      <c r="KN1" s="5"/>
      <c r="KO1" s="238"/>
      <c r="KP1" s="22"/>
    </row>
    <row r="2" spans="1:302" ht="12.75" customHeight="1" x14ac:dyDescent="0.2">
      <c r="A2" s="280">
        <v>1900</v>
      </c>
      <c r="B2" s="281">
        <v>72.3</v>
      </c>
      <c r="C2" s="282">
        <v>1719.1</v>
      </c>
      <c r="D2" s="283">
        <v>64</v>
      </c>
      <c r="E2" s="284">
        <v>137.4</v>
      </c>
      <c r="F2" s="282">
        <v>202.2</v>
      </c>
      <c r="G2" s="285">
        <v>106.9</v>
      </c>
      <c r="H2" s="286">
        <v>88.6</v>
      </c>
      <c r="I2" s="287">
        <v>194.4</v>
      </c>
      <c r="J2" s="290">
        <f t="shared" ref="J2:J33" si="1">C2-I2-F2-H2-G2-E2-D2-B2</f>
        <v>853.29999999999984</v>
      </c>
      <c r="K2" s="535"/>
      <c r="L2" s="275"/>
      <c r="M2" s="288">
        <v>50.2</v>
      </c>
      <c r="N2" s="323"/>
      <c r="O2" s="277"/>
      <c r="P2" s="502">
        <v>40.299999999999997</v>
      </c>
      <c r="Q2" s="323"/>
      <c r="R2" s="277"/>
      <c r="S2" s="277"/>
      <c r="T2" s="277"/>
      <c r="U2" s="277"/>
      <c r="V2" s="290">
        <v>142.69999999999999</v>
      </c>
      <c r="W2" s="290"/>
      <c r="X2" s="277"/>
      <c r="Y2" s="277"/>
      <c r="AA2" s="2">
        <v>1900</v>
      </c>
      <c r="AB2">
        <v>90.3</v>
      </c>
      <c r="AC2">
        <v>2518</v>
      </c>
      <c r="AD2">
        <v>114.8</v>
      </c>
      <c r="AE2">
        <v>265.39999999999998</v>
      </c>
      <c r="AF2">
        <v>297.5</v>
      </c>
      <c r="AG2">
        <v>244.2</v>
      </c>
      <c r="AH2" s="4"/>
      <c r="AI2" s="112">
        <f>AB2/B2</f>
        <v>1.2489626556016598</v>
      </c>
      <c r="AJ2" s="112">
        <f t="shared" ref="AJ2:AN2" si="2">AC2/C2</f>
        <v>1.4647199115816416</v>
      </c>
      <c r="AK2" s="112">
        <f t="shared" si="2"/>
        <v>1.79375</v>
      </c>
      <c r="AL2" s="112">
        <f t="shared" si="2"/>
        <v>1.9315866084425033</v>
      </c>
      <c r="AM2" s="112">
        <f t="shared" si="2"/>
        <v>1.4713155291790307</v>
      </c>
      <c r="AN2" s="112">
        <f t="shared" si="2"/>
        <v>2.284377923292797</v>
      </c>
      <c r="JJ2" s="233"/>
      <c r="JK2" s="7"/>
      <c r="JL2" s="7"/>
      <c r="JM2" s="5"/>
      <c r="JN2" s="238"/>
      <c r="JO2" s="238"/>
      <c r="JP2" s="5"/>
      <c r="JQ2" s="238"/>
      <c r="JR2" s="238"/>
      <c r="JS2" s="5"/>
      <c r="JT2" s="37"/>
      <c r="JU2" s="37"/>
      <c r="JV2" s="5"/>
      <c r="JW2" s="238"/>
      <c r="JX2" s="238"/>
      <c r="JY2" s="5"/>
      <c r="JZ2" s="238"/>
      <c r="KA2" s="238"/>
      <c r="KB2" s="5"/>
      <c r="KC2" s="37"/>
      <c r="KD2" s="37"/>
      <c r="KE2" s="5"/>
      <c r="KF2" s="37"/>
      <c r="KG2" s="238"/>
      <c r="KH2" s="5"/>
      <c r="KI2" s="238"/>
      <c r="KJ2" s="238"/>
      <c r="KK2" s="5"/>
      <c r="KL2" s="238"/>
      <c r="KM2" s="238"/>
      <c r="KN2" s="5"/>
      <c r="KO2" s="238"/>
      <c r="KP2" s="22"/>
    </row>
    <row r="3" spans="1:302" ht="12.75" customHeight="1" x14ac:dyDescent="0.2">
      <c r="A3" s="280">
        <v>1901</v>
      </c>
      <c r="B3" s="281">
        <v>83.8</v>
      </c>
      <c r="C3" s="282">
        <v>1641.5</v>
      </c>
      <c r="D3" s="283">
        <v>66.400000000000006</v>
      </c>
      <c r="E3" s="284">
        <v>140</v>
      </c>
      <c r="F3" s="282">
        <v>197.2</v>
      </c>
      <c r="G3" s="285">
        <v>106.9</v>
      </c>
      <c r="H3" s="286">
        <v>89.9</v>
      </c>
      <c r="I3" s="287">
        <v>189.9</v>
      </c>
      <c r="J3" s="290">
        <f t="shared" si="1"/>
        <v>767.39999999999975</v>
      </c>
      <c r="K3" s="535"/>
      <c r="L3" s="275"/>
      <c r="M3" s="288">
        <v>48.3</v>
      </c>
      <c r="N3" s="323"/>
      <c r="O3" s="277"/>
      <c r="P3" s="502">
        <v>40.4</v>
      </c>
      <c r="Q3" s="323"/>
      <c r="R3" s="277"/>
      <c r="S3" s="277"/>
      <c r="T3" s="277"/>
      <c r="U3" s="277"/>
      <c r="V3" s="290">
        <v>118.5</v>
      </c>
      <c r="W3" s="290"/>
      <c r="X3" s="277"/>
      <c r="Y3" s="277"/>
      <c r="AA3" s="2">
        <f t="shared" ref="AA3:AA34" si="3">AA2+1</f>
        <v>1901</v>
      </c>
      <c r="AB3">
        <v>109.3</v>
      </c>
      <c r="AC3">
        <v>2473.1</v>
      </c>
      <c r="AD3">
        <v>118.1</v>
      </c>
      <c r="AE3">
        <v>272.60000000000002</v>
      </c>
      <c r="AF3">
        <v>312.89999999999998</v>
      </c>
      <c r="AG3">
        <v>243.6</v>
      </c>
      <c r="AH3" s="4"/>
      <c r="AI3" s="112">
        <f t="shared" ref="AI3:AI66" si="4">AB3/B3</f>
        <v>1.3042959427207637</v>
      </c>
      <c r="AJ3" s="112">
        <f t="shared" ref="AJ3:AJ66" si="5">AC3/C3</f>
        <v>1.5066098081023453</v>
      </c>
      <c r="AK3" s="112">
        <f t="shared" ref="AK3:AK66" si="6">AD3/D3</f>
        <v>1.778614457831325</v>
      </c>
      <c r="AL3" s="112">
        <f t="shared" ref="AL3:AL66" si="7">AE3/E3</f>
        <v>1.9471428571428573</v>
      </c>
      <c r="AM3" s="112">
        <f t="shared" ref="AM3:AM66" si="8">AF3/F3</f>
        <v>1.5867139959432048</v>
      </c>
      <c r="AN3" s="112">
        <f t="shared" ref="AN3:AN66" si="9">AG3/G3</f>
        <v>2.2787652011225443</v>
      </c>
      <c r="JJ3" s="233"/>
      <c r="JK3" s="7"/>
      <c r="JL3" s="7"/>
      <c r="JM3" s="5"/>
      <c r="JN3" s="238"/>
      <c r="JO3" s="238"/>
      <c r="JP3" s="5"/>
      <c r="JQ3" s="238"/>
      <c r="JR3" s="238"/>
      <c r="JS3" s="5"/>
      <c r="JT3" s="37"/>
      <c r="JU3" s="37"/>
      <c r="JV3" s="5"/>
      <c r="JW3" s="238"/>
      <c r="JX3" s="238"/>
      <c r="JY3" s="5"/>
      <c r="JZ3" s="238"/>
      <c r="KA3" s="238"/>
      <c r="KB3" s="5"/>
      <c r="KC3" s="37"/>
      <c r="KD3" s="37"/>
      <c r="KE3" s="5"/>
      <c r="KF3" s="37"/>
      <c r="KG3" s="238"/>
      <c r="KH3" s="5"/>
      <c r="KI3" s="238"/>
      <c r="KJ3" s="238"/>
      <c r="KK3" s="5"/>
      <c r="KL3" s="238"/>
      <c r="KM3" s="238"/>
      <c r="KN3" s="5"/>
      <c r="KO3" s="238"/>
      <c r="KP3" s="22"/>
    </row>
    <row r="4" spans="1:302" ht="12.75" customHeight="1" x14ac:dyDescent="0.2">
      <c r="A4" s="280">
        <v>1902</v>
      </c>
      <c r="B4" s="281">
        <v>72.5</v>
      </c>
      <c r="C4" s="282">
        <v>1548.1</v>
      </c>
      <c r="D4" s="283">
        <v>66.3</v>
      </c>
      <c r="E4" s="284">
        <v>145.4</v>
      </c>
      <c r="F4" s="282">
        <v>161.30000000000001</v>
      </c>
      <c r="G4" s="285">
        <v>103.9</v>
      </c>
      <c r="H4" s="286">
        <v>90.6</v>
      </c>
      <c r="I4" s="287">
        <v>174.2</v>
      </c>
      <c r="J4" s="290">
        <f t="shared" si="1"/>
        <v>733.90000000000009</v>
      </c>
      <c r="K4" s="535"/>
      <c r="L4" s="275"/>
      <c r="M4" s="288">
        <v>45.2</v>
      </c>
      <c r="N4" s="323"/>
      <c r="O4" s="277"/>
      <c r="P4" s="502">
        <v>39.4</v>
      </c>
      <c r="Q4" s="323"/>
      <c r="R4" s="277"/>
      <c r="S4" s="277"/>
      <c r="T4" s="277"/>
      <c r="U4" s="277"/>
      <c r="V4" s="290">
        <v>104.9</v>
      </c>
      <c r="W4" s="290"/>
      <c r="X4" s="277"/>
      <c r="Y4" s="277"/>
      <c r="AA4" s="2">
        <f t="shared" si="3"/>
        <v>1902</v>
      </c>
      <c r="AB4">
        <v>93.6</v>
      </c>
      <c r="AC4">
        <v>2301.3000000000002</v>
      </c>
      <c r="AD4">
        <v>119.7</v>
      </c>
      <c r="AE4">
        <v>285.2</v>
      </c>
      <c r="AF4">
        <v>219.3</v>
      </c>
      <c r="AG4">
        <v>237.8</v>
      </c>
      <c r="AH4" s="4"/>
      <c r="AI4" s="112">
        <f t="shared" si="4"/>
        <v>1.2910344827586206</v>
      </c>
      <c r="AJ4" s="112">
        <f t="shared" si="5"/>
        <v>1.4865318777856729</v>
      </c>
      <c r="AK4" s="112">
        <f t="shared" si="6"/>
        <v>1.8054298642533937</v>
      </c>
      <c r="AL4" s="112">
        <f t="shared" si="7"/>
        <v>1.9614855570839063</v>
      </c>
      <c r="AM4" s="112">
        <f t="shared" si="8"/>
        <v>1.3595784252944823</v>
      </c>
      <c r="AN4" s="112">
        <f t="shared" si="9"/>
        <v>2.2887391722810393</v>
      </c>
      <c r="JJ4" s="233"/>
      <c r="JK4" s="7"/>
      <c r="JL4" s="7"/>
      <c r="JM4" s="5"/>
      <c r="JN4" s="238"/>
      <c r="JO4" s="238"/>
      <c r="JP4" s="5"/>
      <c r="JQ4" s="238"/>
      <c r="JR4" s="238"/>
      <c r="JS4" s="5"/>
      <c r="JT4" s="37"/>
      <c r="JU4" s="37"/>
      <c r="JV4" s="5"/>
      <c r="JW4" s="238"/>
      <c r="JX4" s="238"/>
      <c r="JY4" s="5"/>
      <c r="JZ4" s="238"/>
      <c r="KA4" s="238"/>
      <c r="KB4" s="5"/>
      <c r="KC4" s="37"/>
      <c r="KD4" s="37"/>
      <c r="KE4" s="5"/>
      <c r="KF4" s="37"/>
      <c r="KG4" s="238"/>
      <c r="KH4" s="5"/>
      <c r="KI4" s="238"/>
      <c r="KJ4" s="238"/>
      <c r="KK4" s="5"/>
      <c r="KL4" s="238"/>
      <c r="KM4" s="238"/>
      <c r="KN4" s="5"/>
      <c r="KO4" s="238"/>
      <c r="KP4" s="22"/>
    </row>
    <row r="5" spans="1:302" ht="12.75" customHeight="1" x14ac:dyDescent="0.2">
      <c r="A5" s="280">
        <v>1903</v>
      </c>
      <c r="B5" s="281">
        <v>81.400000000000006</v>
      </c>
      <c r="C5" s="282">
        <v>1562.8</v>
      </c>
      <c r="D5" s="283">
        <v>70</v>
      </c>
      <c r="E5" s="284">
        <v>151.80000000000001</v>
      </c>
      <c r="F5" s="282">
        <v>169.3</v>
      </c>
      <c r="G5" s="285">
        <v>105.2</v>
      </c>
      <c r="H5" s="286">
        <v>96.3</v>
      </c>
      <c r="I5" s="287">
        <v>177.2</v>
      </c>
      <c r="J5" s="290">
        <f t="shared" si="1"/>
        <v>711.6</v>
      </c>
      <c r="K5" s="535"/>
      <c r="L5" s="275"/>
      <c r="M5" s="288">
        <v>41.1</v>
      </c>
      <c r="N5" s="323"/>
      <c r="O5" s="277"/>
      <c r="P5" s="502">
        <v>35.799999999999997</v>
      </c>
      <c r="Q5" s="323"/>
      <c r="R5" s="277"/>
      <c r="S5" s="277"/>
      <c r="T5" s="277"/>
      <c r="U5" s="277"/>
      <c r="V5" s="290">
        <v>100.3</v>
      </c>
      <c r="W5" s="290"/>
      <c r="X5" s="277"/>
      <c r="Y5" s="277"/>
      <c r="AA5" s="2">
        <f t="shared" si="3"/>
        <v>1903</v>
      </c>
      <c r="AB5">
        <v>106.9</v>
      </c>
      <c r="AC5">
        <v>2379</v>
      </c>
      <c r="AD5">
        <v>125.2</v>
      </c>
      <c r="AE5">
        <v>304.5</v>
      </c>
      <c r="AF5">
        <v>251.1</v>
      </c>
      <c r="AG5">
        <v>244.6</v>
      </c>
      <c r="AH5" s="4"/>
      <c r="AI5" s="112">
        <f t="shared" si="4"/>
        <v>1.3132678132678133</v>
      </c>
      <c r="AJ5" s="112">
        <f t="shared" si="5"/>
        <v>1.5222677245968774</v>
      </c>
      <c r="AK5" s="112">
        <f t="shared" si="6"/>
        <v>1.7885714285714287</v>
      </c>
      <c r="AL5" s="112">
        <f t="shared" si="7"/>
        <v>2.0059288537549405</v>
      </c>
      <c r="AM5" s="112">
        <f t="shared" si="8"/>
        <v>1.4831659775546366</v>
      </c>
      <c r="AN5" s="112">
        <f t="shared" si="9"/>
        <v>2.3250950570342206</v>
      </c>
      <c r="JJ5" s="233"/>
      <c r="JK5" s="7"/>
      <c r="JL5" s="7"/>
      <c r="JM5" s="5"/>
      <c r="JN5" s="238"/>
      <c r="JO5" s="238"/>
      <c r="JP5" s="5"/>
      <c r="JQ5" s="238"/>
      <c r="JR5" s="238"/>
      <c r="JS5" s="5"/>
      <c r="JT5" s="37"/>
      <c r="JU5" s="37"/>
      <c r="JV5" s="5"/>
      <c r="JW5" s="238"/>
      <c r="JX5" s="35"/>
      <c r="JY5" s="5"/>
      <c r="JZ5" s="238"/>
      <c r="KA5" s="36"/>
      <c r="KB5" s="5"/>
      <c r="KC5" s="37"/>
      <c r="KD5" s="37"/>
      <c r="KE5" s="5"/>
      <c r="KF5" s="37"/>
      <c r="KG5" s="232"/>
      <c r="KH5" s="5"/>
      <c r="KI5" s="238"/>
      <c r="KJ5" s="35"/>
      <c r="KK5" s="5"/>
      <c r="KL5" s="238"/>
      <c r="KM5" s="26"/>
      <c r="KN5" s="5"/>
      <c r="KO5" s="238"/>
      <c r="KP5" s="22"/>
    </row>
    <row r="6" spans="1:302" ht="12.75" customHeight="1" x14ac:dyDescent="0.2">
      <c r="A6" s="302">
        <v>1904</v>
      </c>
      <c r="B6" s="281">
        <v>85.4</v>
      </c>
      <c r="C6" s="282">
        <v>1640</v>
      </c>
      <c r="D6" s="283">
        <v>71.5</v>
      </c>
      <c r="E6" s="284">
        <v>163.69999999999999</v>
      </c>
      <c r="F6" s="282">
        <v>192.1</v>
      </c>
      <c r="G6" s="285">
        <v>108.6</v>
      </c>
      <c r="H6" s="286">
        <v>102.4</v>
      </c>
      <c r="I6" s="287">
        <v>188.1</v>
      </c>
      <c r="J6" s="290">
        <f t="shared" si="1"/>
        <v>728.20000000000016</v>
      </c>
      <c r="K6" s="535"/>
      <c r="L6" s="303">
        <v>35.5</v>
      </c>
      <c r="M6" s="288">
        <v>40.799999999999997</v>
      </c>
      <c r="N6" s="323"/>
      <c r="O6" s="277"/>
      <c r="P6" s="503"/>
      <c r="Q6" s="275"/>
      <c r="R6" s="277"/>
      <c r="S6" s="277"/>
      <c r="T6" s="277"/>
      <c r="U6" s="277"/>
      <c r="V6" s="290">
        <v>111.5</v>
      </c>
      <c r="W6" s="290"/>
      <c r="X6" s="277"/>
      <c r="Y6" s="277"/>
      <c r="AA6" s="2">
        <f t="shared" si="3"/>
        <v>1904</v>
      </c>
      <c r="AB6">
        <v>112.8</v>
      </c>
      <c r="AC6">
        <v>2502.5</v>
      </c>
      <c r="AD6">
        <v>127.9</v>
      </c>
      <c r="AE6">
        <v>331.5</v>
      </c>
      <c r="AF6">
        <v>291.2</v>
      </c>
      <c r="AG6">
        <v>255.2</v>
      </c>
      <c r="AH6" s="4"/>
      <c r="AI6" s="112">
        <f t="shared" si="4"/>
        <v>1.3208430913348945</v>
      </c>
      <c r="AJ6" s="112">
        <f t="shared" si="5"/>
        <v>1.5259146341463414</v>
      </c>
      <c r="AK6" s="112">
        <f t="shared" si="6"/>
        <v>1.7888111888111888</v>
      </c>
      <c r="AL6" s="112">
        <f t="shared" si="7"/>
        <v>2.0250458155161883</v>
      </c>
      <c r="AM6" s="112">
        <f t="shared" si="8"/>
        <v>1.5158771473191046</v>
      </c>
      <c r="AN6" s="112">
        <f t="shared" si="9"/>
        <v>2.3499079189686927</v>
      </c>
      <c r="JJ6" s="233"/>
      <c r="JK6" s="7"/>
      <c r="JL6" s="7"/>
      <c r="JM6" s="5"/>
      <c r="JN6" s="238"/>
      <c r="JO6" s="238"/>
      <c r="JP6" s="5"/>
      <c r="JQ6" s="238"/>
      <c r="JR6" s="238"/>
      <c r="JS6" s="232"/>
      <c r="JT6" s="232"/>
      <c r="JU6" s="37"/>
      <c r="JV6" s="35"/>
      <c r="JW6" s="35"/>
      <c r="JX6" s="238"/>
      <c r="JY6" s="36"/>
      <c r="JZ6" s="36"/>
      <c r="KA6" s="238"/>
      <c r="KB6" s="5"/>
      <c r="KC6" s="37"/>
      <c r="KD6" s="232"/>
      <c r="KE6" s="232"/>
      <c r="KF6" s="232"/>
      <c r="KG6" s="7"/>
      <c r="KH6" s="35"/>
      <c r="KI6" s="35"/>
      <c r="KJ6" s="238"/>
      <c r="KK6" s="26"/>
      <c r="KL6" s="26"/>
      <c r="KM6" s="238"/>
      <c r="KN6" s="26"/>
      <c r="KO6" s="26"/>
      <c r="KP6" s="211"/>
    </row>
    <row r="7" spans="1:302" ht="12.75" customHeight="1" x14ac:dyDescent="0.2">
      <c r="A7" s="280">
        <v>1905</v>
      </c>
      <c r="B7" s="281">
        <v>81.3</v>
      </c>
      <c r="C7" s="282">
        <v>1588.9</v>
      </c>
      <c r="D7" s="283">
        <v>73.400000000000006</v>
      </c>
      <c r="E7" s="284">
        <v>161.9</v>
      </c>
      <c r="F7" s="282">
        <v>169.3</v>
      </c>
      <c r="G7" s="285">
        <v>105.9</v>
      </c>
      <c r="H7" s="286">
        <v>101.2</v>
      </c>
      <c r="I7" s="287">
        <v>179.9</v>
      </c>
      <c r="J7" s="290">
        <f t="shared" si="1"/>
        <v>716</v>
      </c>
      <c r="K7" s="535"/>
      <c r="L7" s="303">
        <v>33.299999999999997</v>
      </c>
      <c r="M7" s="288">
        <v>37.9</v>
      </c>
      <c r="N7" s="323"/>
      <c r="O7" s="277"/>
      <c r="P7" s="504"/>
      <c r="Q7" s="334"/>
      <c r="R7" s="277"/>
      <c r="S7" s="277"/>
      <c r="T7" s="277"/>
      <c r="U7" s="277"/>
      <c r="V7" s="290">
        <v>118.4</v>
      </c>
      <c r="W7" s="290"/>
      <c r="X7" s="277"/>
      <c r="Y7" s="277"/>
      <c r="AA7" s="2">
        <f t="shared" si="3"/>
        <v>1905</v>
      </c>
      <c r="AB7">
        <v>108.5</v>
      </c>
      <c r="AC7">
        <v>2423.6999999999998</v>
      </c>
      <c r="AD7">
        <v>132.5</v>
      </c>
      <c r="AE7">
        <v>327.8</v>
      </c>
      <c r="AF7">
        <v>257.8</v>
      </c>
      <c r="AG7">
        <v>247.3</v>
      </c>
      <c r="AH7" s="4"/>
      <c r="AI7" s="112">
        <f t="shared" si="4"/>
        <v>1.3345633456334565</v>
      </c>
      <c r="AJ7" s="112">
        <f t="shared" si="5"/>
        <v>1.5253949273082004</v>
      </c>
      <c r="AK7" s="112">
        <f t="shared" si="6"/>
        <v>1.8051771117166211</v>
      </c>
      <c r="AL7" s="112">
        <f t="shared" si="7"/>
        <v>2.0247066090179122</v>
      </c>
      <c r="AM7" s="112">
        <f t="shared" si="8"/>
        <v>1.5227406969875958</v>
      </c>
      <c r="AN7" s="112">
        <f t="shared" si="9"/>
        <v>2.3352219074598679</v>
      </c>
      <c r="JJ7" s="233"/>
      <c r="JK7" s="7"/>
      <c r="JL7" s="7"/>
      <c r="JM7" s="5"/>
      <c r="JN7" s="238"/>
      <c r="JO7" s="238"/>
      <c r="JP7" s="5"/>
      <c r="JQ7" s="238"/>
      <c r="JR7" s="238"/>
      <c r="JS7" s="233"/>
      <c r="JT7" s="9"/>
      <c r="JU7" s="37"/>
      <c r="JV7" s="5"/>
      <c r="JW7" s="238"/>
      <c r="JX7" s="238"/>
      <c r="JY7" s="5"/>
      <c r="JZ7" s="238"/>
      <c r="KA7" s="238"/>
      <c r="KB7" s="5"/>
      <c r="KC7" s="37"/>
      <c r="KD7" s="7"/>
      <c r="KE7" s="233"/>
      <c r="KF7" s="7"/>
      <c r="KG7" s="7"/>
      <c r="KH7" s="5"/>
      <c r="KI7" s="238"/>
      <c r="KJ7" s="238"/>
      <c r="KK7" s="5"/>
      <c r="KL7" s="238"/>
      <c r="KM7" s="238"/>
      <c r="KN7" s="5"/>
      <c r="KO7" s="238"/>
      <c r="KP7" s="22"/>
    </row>
    <row r="8" spans="1:302" ht="12.75" customHeight="1" x14ac:dyDescent="0.2">
      <c r="A8" s="280">
        <v>1906</v>
      </c>
      <c r="B8" s="281">
        <v>94</v>
      </c>
      <c r="C8" s="282">
        <v>1571.8</v>
      </c>
      <c r="D8" s="283">
        <v>69.3</v>
      </c>
      <c r="E8" s="284">
        <v>154.19999999999999</v>
      </c>
      <c r="F8" s="282">
        <v>156.30000000000001</v>
      </c>
      <c r="G8" s="285">
        <v>98.6</v>
      </c>
      <c r="H8" s="286">
        <v>95.9</v>
      </c>
      <c r="I8" s="287">
        <v>175.8</v>
      </c>
      <c r="J8" s="290">
        <f t="shared" si="1"/>
        <v>727.7</v>
      </c>
      <c r="K8" s="535"/>
      <c r="L8" s="303">
        <v>35.1</v>
      </c>
      <c r="M8" s="288">
        <v>33.4</v>
      </c>
      <c r="N8" s="323"/>
      <c r="O8" s="277"/>
      <c r="P8" s="504"/>
      <c r="Q8" s="334"/>
      <c r="R8" s="277"/>
      <c r="S8" s="277"/>
      <c r="T8" s="277"/>
      <c r="U8" s="277"/>
      <c r="V8" s="290">
        <v>123.6</v>
      </c>
      <c r="W8" s="290"/>
      <c r="X8" s="277"/>
      <c r="Y8" s="277"/>
      <c r="AA8" s="2">
        <f t="shared" si="3"/>
        <v>1906</v>
      </c>
      <c r="AB8">
        <v>121.2</v>
      </c>
      <c r="AC8">
        <v>2399</v>
      </c>
      <c r="AD8">
        <v>128.80000000000001</v>
      </c>
      <c r="AE8">
        <v>325.5</v>
      </c>
      <c r="AF8">
        <v>222.5</v>
      </c>
      <c r="AG8">
        <v>245.9</v>
      </c>
      <c r="AH8" s="4"/>
      <c r="AI8" s="112">
        <f t="shared" si="4"/>
        <v>1.2893617021276595</v>
      </c>
      <c r="AJ8" s="112">
        <f t="shared" si="5"/>
        <v>1.5262756075836621</v>
      </c>
      <c r="AK8" s="112">
        <f t="shared" si="6"/>
        <v>1.8585858585858588</v>
      </c>
      <c r="AL8" s="112">
        <f t="shared" si="7"/>
        <v>2.1108949416342413</v>
      </c>
      <c r="AM8" s="112">
        <f t="shared" si="8"/>
        <v>1.4235444657709533</v>
      </c>
      <c r="AN8" s="112">
        <f t="shared" si="9"/>
        <v>2.4939148073022315</v>
      </c>
      <c r="JJ8" s="233"/>
      <c r="JK8" s="7"/>
      <c r="JL8" s="7"/>
      <c r="JM8" s="5"/>
      <c r="JN8" s="238"/>
      <c r="JO8" s="238"/>
      <c r="JP8" s="5"/>
      <c r="JQ8" s="238"/>
      <c r="JR8" s="238"/>
      <c r="JS8" s="233"/>
      <c r="JT8" s="9"/>
      <c r="JU8" s="232"/>
      <c r="JV8" s="5"/>
      <c r="JW8" s="238"/>
      <c r="JX8" s="238"/>
      <c r="JY8" s="5"/>
      <c r="JZ8" s="238"/>
      <c r="KA8" s="238"/>
      <c r="KB8" s="232"/>
      <c r="KC8" s="232"/>
      <c r="KD8" s="7"/>
      <c r="KE8" s="233"/>
      <c r="KF8" s="7"/>
      <c r="KG8" s="9"/>
      <c r="KH8" s="5"/>
      <c r="KI8" s="238"/>
      <c r="KJ8" s="238"/>
      <c r="KK8" s="5"/>
      <c r="KL8" s="238"/>
      <c r="KM8" s="238"/>
      <c r="KN8" s="5"/>
      <c r="KO8" s="238"/>
      <c r="KP8" s="22"/>
    </row>
    <row r="9" spans="1:302" ht="12.75" customHeight="1" x14ac:dyDescent="0.2">
      <c r="A9" s="280">
        <v>1907</v>
      </c>
      <c r="B9" s="281">
        <v>94.1</v>
      </c>
      <c r="C9" s="282">
        <v>1592.5</v>
      </c>
      <c r="D9" s="283">
        <v>71.400000000000006</v>
      </c>
      <c r="E9" s="284">
        <v>166.6</v>
      </c>
      <c r="F9" s="282">
        <v>180</v>
      </c>
      <c r="G9" s="285">
        <v>104.5</v>
      </c>
      <c r="H9" s="286">
        <v>100.9</v>
      </c>
      <c r="I9" s="287">
        <v>174.2</v>
      </c>
      <c r="J9" s="290">
        <f t="shared" si="1"/>
        <v>700.79999999999984</v>
      </c>
      <c r="K9" s="535"/>
      <c r="L9" s="303">
        <v>36.299999999999997</v>
      </c>
      <c r="M9" s="288">
        <v>31.1</v>
      </c>
      <c r="N9" s="323"/>
      <c r="O9" s="277"/>
      <c r="P9" s="504"/>
      <c r="Q9" s="334"/>
      <c r="R9" s="277"/>
      <c r="S9" s="277"/>
      <c r="T9" s="277"/>
      <c r="U9" s="277"/>
      <c r="V9" s="290">
        <v>115</v>
      </c>
      <c r="W9" s="290"/>
      <c r="X9" s="277"/>
      <c r="Y9" s="277"/>
      <c r="AA9" s="2">
        <f t="shared" si="3"/>
        <v>1907</v>
      </c>
      <c r="AB9">
        <v>122.3</v>
      </c>
      <c r="AC9">
        <v>2494.4</v>
      </c>
      <c r="AD9">
        <v>133</v>
      </c>
      <c r="AE9">
        <v>356.5</v>
      </c>
      <c r="AF9">
        <v>285.39999999999998</v>
      </c>
      <c r="AG9">
        <v>261.8</v>
      </c>
      <c r="AH9" s="4"/>
      <c r="AI9" s="112">
        <f t="shared" si="4"/>
        <v>1.2996811902231669</v>
      </c>
      <c r="AJ9" s="112">
        <f t="shared" si="5"/>
        <v>1.566342229199372</v>
      </c>
      <c r="AK9" s="112">
        <f t="shared" si="6"/>
        <v>1.8627450980392155</v>
      </c>
      <c r="AL9" s="112">
        <f t="shared" si="7"/>
        <v>2.139855942376951</v>
      </c>
      <c r="AM9" s="112">
        <f t="shared" si="8"/>
        <v>1.5855555555555554</v>
      </c>
      <c r="AN9" s="112">
        <f t="shared" si="9"/>
        <v>2.5052631578947371</v>
      </c>
      <c r="JJ9" s="233"/>
      <c r="JK9" s="7"/>
      <c r="JL9" s="7"/>
      <c r="JM9" s="5"/>
      <c r="JN9" s="238"/>
      <c r="JO9" s="238"/>
      <c r="JP9" s="5"/>
      <c r="JQ9" s="238"/>
      <c r="JR9" s="238"/>
      <c r="JS9" s="233"/>
      <c r="JT9" s="9"/>
      <c r="JU9" s="7"/>
      <c r="JV9" s="5"/>
      <c r="JW9" s="238"/>
      <c r="JX9" s="238"/>
      <c r="JY9" s="5"/>
      <c r="JZ9" s="238"/>
      <c r="KA9" s="238"/>
      <c r="KB9" s="564"/>
      <c r="KC9" s="9"/>
      <c r="KD9" s="9"/>
      <c r="KE9" s="233"/>
      <c r="KF9" s="9"/>
      <c r="KG9" s="7"/>
      <c r="KH9" s="5"/>
      <c r="KI9" s="238"/>
      <c r="KJ9" s="238"/>
      <c r="KK9" s="5"/>
      <c r="KL9" s="238"/>
      <c r="KM9" s="238"/>
      <c r="KN9" s="5"/>
      <c r="KO9" s="238"/>
      <c r="KP9" s="22"/>
    </row>
    <row r="10" spans="1:302" ht="12.75" customHeight="1" x14ac:dyDescent="0.2">
      <c r="A10" s="280">
        <v>1908</v>
      </c>
      <c r="B10" s="281">
        <v>82.1</v>
      </c>
      <c r="C10" s="282">
        <v>1468.2</v>
      </c>
      <c r="D10" s="283">
        <v>71.5</v>
      </c>
      <c r="E10" s="284">
        <v>152</v>
      </c>
      <c r="F10" s="282">
        <v>150.9</v>
      </c>
      <c r="G10" s="285">
        <v>95.6</v>
      </c>
      <c r="H10" s="286">
        <v>91</v>
      </c>
      <c r="I10" s="287">
        <v>162.1</v>
      </c>
      <c r="J10" s="290">
        <f t="shared" si="1"/>
        <v>663</v>
      </c>
      <c r="K10" s="535"/>
      <c r="L10" s="303">
        <v>35.9</v>
      </c>
      <c r="M10" s="288">
        <v>29.2</v>
      </c>
      <c r="N10" s="323"/>
      <c r="O10" s="277"/>
      <c r="P10" s="504"/>
      <c r="Q10" s="334"/>
      <c r="R10" s="277"/>
      <c r="S10" s="277"/>
      <c r="T10" s="277"/>
      <c r="U10" s="277"/>
      <c r="V10" s="290">
        <v>112.5</v>
      </c>
      <c r="W10" s="290"/>
      <c r="X10" s="277"/>
      <c r="Y10" s="277"/>
      <c r="AA10" s="2">
        <f t="shared" si="3"/>
        <v>1908</v>
      </c>
      <c r="AB10">
        <v>108.8</v>
      </c>
      <c r="AC10">
        <v>2298.9</v>
      </c>
      <c r="AD10">
        <v>134.5</v>
      </c>
      <c r="AE10">
        <v>328.6</v>
      </c>
      <c r="AF10">
        <v>234.6</v>
      </c>
      <c r="AG10">
        <v>239</v>
      </c>
      <c r="AH10" s="4"/>
      <c r="AI10" s="112">
        <f t="shared" si="4"/>
        <v>1.3252131546894033</v>
      </c>
      <c r="AJ10" s="112">
        <f t="shared" si="5"/>
        <v>1.5657948508377606</v>
      </c>
      <c r="AK10" s="112">
        <f t="shared" si="6"/>
        <v>1.881118881118881</v>
      </c>
      <c r="AL10" s="112">
        <f t="shared" si="7"/>
        <v>2.1618421052631582</v>
      </c>
      <c r="AM10" s="112">
        <f t="shared" si="8"/>
        <v>1.5546719681908547</v>
      </c>
      <c r="AN10" s="112">
        <f t="shared" si="9"/>
        <v>2.5</v>
      </c>
      <c r="JJ10" s="233"/>
      <c r="JK10" s="7"/>
      <c r="JL10" s="7"/>
      <c r="JM10" s="5"/>
      <c r="JN10" s="238"/>
      <c r="JO10" s="238"/>
      <c r="JP10" s="5"/>
      <c r="JQ10" s="238"/>
      <c r="JR10" s="238"/>
      <c r="JS10" s="233"/>
      <c r="JT10" s="9"/>
      <c r="JU10" s="7"/>
      <c r="JV10" s="5"/>
      <c r="JW10" s="238"/>
      <c r="JX10" s="238"/>
      <c r="JY10" s="5"/>
      <c r="JZ10" s="238"/>
      <c r="KA10" s="238"/>
      <c r="KB10" s="564"/>
      <c r="KC10" s="9"/>
      <c r="KD10" s="7"/>
      <c r="KE10" s="233"/>
      <c r="KF10" s="7"/>
      <c r="KG10" s="7"/>
      <c r="KH10" s="6"/>
      <c r="KI10" s="238"/>
      <c r="KJ10" s="238"/>
      <c r="KK10" s="6"/>
      <c r="KL10" s="238"/>
      <c r="KM10" s="238"/>
      <c r="KN10" s="6"/>
      <c r="KO10" s="238"/>
      <c r="KP10" s="22"/>
    </row>
    <row r="11" spans="1:302" ht="12.75" customHeight="1" x14ac:dyDescent="0.2">
      <c r="A11" s="280">
        <v>1909</v>
      </c>
      <c r="B11" s="281">
        <v>78.7</v>
      </c>
      <c r="C11" s="269">
        <v>1424.7</v>
      </c>
      <c r="D11" s="283">
        <v>74</v>
      </c>
      <c r="E11" s="284">
        <v>153</v>
      </c>
      <c r="F11" s="282">
        <v>148.1</v>
      </c>
      <c r="G11" s="285">
        <v>95.5</v>
      </c>
      <c r="H11" s="286">
        <v>92.5</v>
      </c>
      <c r="I11" s="287">
        <v>156.30000000000001</v>
      </c>
      <c r="J11" s="290">
        <f t="shared" si="1"/>
        <v>626.60000000000014</v>
      </c>
      <c r="K11" s="535"/>
      <c r="L11" s="303">
        <v>36.5</v>
      </c>
      <c r="M11" s="288">
        <v>26.3</v>
      </c>
      <c r="N11" s="323"/>
      <c r="O11" s="277"/>
      <c r="P11" s="504"/>
      <c r="Q11" s="334"/>
      <c r="R11" s="277"/>
      <c r="S11" s="277"/>
      <c r="T11" s="277"/>
      <c r="U11" s="277"/>
      <c r="V11" s="290">
        <v>101.8</v>
      </c>
      <c r="W11" s="290"/>
      <c r="X11" s="277"/>
      <c r="Y11" s="277"/>
      <c r="AA11" s="2">
        <f t="shared" si="3"/>
        <v>1909</v>
      </c>
      <c r="AB11">
        <v>108</v>
      </c>
      <c r="AC11">
        <v>2249.1999999999998</v>
      </c>
      <c r="AD11">
        <v>138.1</v>
      </c>
      <c r="AE11">
        <v>329.2</v>
      </c>
      <c r="AF11">
        <v>221.2</v>
      </c>
      <c r="AG11">
        <v>237.5</v>
      </c>
      <c r="AH11" s="4"/>
      <c r="AI11" s="112">
        <f t="shared" si="4"/>
        <v>1.372299872935197</v>
      </c>
      <c r="AJ11" s="112">
        <f t="shared" si="5"/>
        <v>1.5787183266652627</v>
      </c>
      <c r="AK11" s="112">
        <f t="shared" si="6"/>
        <v>1.8662162162162161</v>
      </c>
      <c r="AL11" s="112">
        <f t="shared" si="7"/>
        <v>2.1516339869281045</v>
      </c>
      <c r="AM11" s="112">
        <f t="shared" si="8"/>
        <v>1.4935854152599595</v>
      </c>
      <c r="AN11" s="112">
        <f t="shared" si="9"/>
        <v>2.4869109947643979</v>
      </c>
      <c r="JJ11" s="233"/>
      <c r="JK11" s="7"/>
      <c r="JL11" s="7"/>
      <c r="JM11" s="5"/>
      <c r="JN11" s="238"/>
      <c r="JO11" s="238"/>
      <c r="JP11" s="5"/>
      <c r="JQ11" s="238"/>
      <c r="JR11" s="238"/>
      <c r="JS11" s="233"/>
      <c r="JT11" s="9"/>
      <c r="JU11" s="9"/>
      <c r="JV11" s="5"/>
      <c r="JW11" s="238"/>
      <c r="JX11" s="238"/>
      <c r="JY11" s="5"/>
      <c r="JZ11" s="238"/>
      <c r="KA11" s="238"/>
      <c r="KB11" s="564"/>
      <c r="KC11" s="9"/>
      <c r="KD11" s="7"/>
      <c r="KE11" s="233"/>
      <c r="KF11" s="7"/>
      <c r="KG11" s="7"/>
      <c r="KH11" s="5"/>
      <c r="KI11" s="238"/>
      <c r="KJ11" s="238"/>
      <c r="KK11" s="5"/>
      <c r="KL11" s="238"/>
      <c r="KM11" s="238"/>
      <c r="KN11" s="5"/>
      <c r="KO11" s="238"/>
      <c r="KP11" s="22"/>
    </row>
    <row r="12" spans="1:302" ht="12.75" customHeight="1" x14ac:dyDescent="0.2">
      <c r="A12" s="280">
        <v>1910</v>
      </c>
      <c r="B12" s="281">
        <v>82.7</v>
      </c>
      <c r="C12" s="269">
        <v>1468</v>
      </c>
      <c r="D12" s="283">
        <v>76.2</v>
      </c>
      <c r="E12" s="284">
        <v>158.9</v>
      </c>
      <c r="F12" s="282">
        <v>155.9</v>
      </c>
      <c r="G12" s="285">
        <v>95.8</v>
      </c>
      <c r="H12" s="286">
        <v>94.8</v>
      </c>
      <c r="I12" s="287">
        <v>153.80000000000001</v>
      </c>
      <c r="J12" s="290">
        <f t="shared" si="1"/>
        <v>649.9</v>
      </c>
      <c r="K12" s="535"/>
      <c r="L12" s="303">
        <v>37.700000000000003</v>
      </c>
      <c r="M12" s="288">
        <v>25.5</v>
      </c>
      <c r="N12" s="323"/>
      <c r="O12" s="277"/>
      <c r="P12" s="504"/>
      <c r="Q12" s="334"/>
      <c r="R12" s="277"/>
      <c r="S12" s="277"/>
      <c r="T12" s="277"/>
      <c r="U12" s="277"/>
      <c r="V12" s="290">
        <v>115.4</v>
      </c>
      <c r="W12" s="290"/>
      <c r="X12" s="277"/>
      <c r="Y12" s="277"/>
      <c r="AA12" s="2">
        <f t="shared" si="3"/>
        <v>1910</v>
      </c>
      <c r="AB12">
        <v>111.2</v>
      </c>
      <c r="AC12">
        <v>2317.1999999999998</v>
      </c>
      <c r="AD12">
        <v>143.1</v>
      </c>
      <c r="AE12">
        <v>345.1</v>
      </c>
      <c r="AF12">
        <v>238.4</v>
      </c>
      <c r="AG12">
        <v>238.5</v>
      </c>
      <c r="AH12" s="4"/>
      <c r="AI12" s="112">
        <f t="shared" si="4"/>
        <v>1.3446191051995162</v>
      </c>
      <c r="AJ12" s="112">
        <f t="shared" si="5"/>
        <v>1.5784741144414167</v>
      </c>
      <c r="AK12" s="112">
        <f t="shared" si="6"/>
        <v>1.8779527559055116</v>
      </c>
      <c r="AL12" s="112">
        <f t="shared" si="7"/>
        <v>2.1718061674008813</v>
      </c>
      <c r="AM12" s="112">
        <f t="shared" si="8"/>
        <v>1.5291853752405389</v>
      </c>
      <c r="AN12" s="112">
        <f t="shared" si="9"/>
        <v>2.489561586638831</v>
      </c>
      <c r="JJ12" s="233"/>
      <c r="JK12" s="7"/>
      <c r="JL12" s="7"/>
      <c r="JM12" s="5"/>
      <c r="JN12" s="238"/>
      <c r="JO12" s="238"/>
      <c r="JP12" s="5"/>
      <c r="JQ12" s="238"/>
      <c r="JR12" s="238"/>
      <c r="JS12" s="233"/>
      <c r="JT12" s="9"/>
      <c r="JU12" s="7"/>
      <c r="JV12" s="5"/>
      <c r="JW12" s="238"/>
      <c r="JX12" s="238"/>
      <c r="JY12" s="5"/>
      <c r="JZ12" s="238"/>
      <c r="KA12" s="238"/>
      <c r="KB12" s="564"/>
      <c r="KC12" s="9"/>
      <c r="KD12" s="7"/>
      <c r="KE12" s="233"/>
      <c r="KF12" s="7"/>
      <c r="KG12" s="7"/>
      <c r="KH12" s="5"/>
      <c r="KI12" s="238"/>
      <c r="KJ12" s="238"/>
      <c r="KK12" s="5"/>
      <c r="KL12" s="238"/>
      <c r="KM12" s="238"/>
      <c r="KN12" s="5"/>
      <c r="KO12" s="238"/>
      <c r="KP12" s="22"/>
    </row>
    <row r="13" spans="1:302" ht="12.75" customHeight="1" x14ac:dyDescent="0.2">
      <c r="A13" s="280">
        <v>1911</v>
      </c>
      <c r="B13" s="281">
        <v>82.3</v>
      </c>
      <c r="C13" s="269">
        <v>1390.5</v>
      </c>
      <c r="D13" s="283">
        <v>74.2</v>
      </c>
      <c r="E13" s="284">
        <v>156.4</v>
      </c>
      <c r="F13" s="282">
        <v>145.4</v>
      </c>
      <c r="G13" s="285">
        <v>91.8</v>
      </c>
      <c r="H13" s="286">
        <v>94.2</v>
      </c>
      <c r="I13" s="287">
        <v>155.1</v>
      </c>
      <c r="J13" s="290">
        <f t="shared" si="1"/>
        <v>591.1</v>
      </c>
      <c r="K13" s="535"/>
      <c r="L13" s="303">
        <v>39.799999999999997</v>
      </c>
      <c r="M13" s="288">
        <v>23.9</v>
      </c>
      <c r="N13" s="323"/>
      <c r="O13" s="277"/>
      <c r="P13" s="504"/>
      <c r="Q13" s="334"/>
      <c r="R13" s="277"/>
      <c r="S13" s="277"/>
      <c r="T13" s="277"/>
      <c r="U13" s="277"/>
      <c r="V13" s="290">
        <v>86.8</v>
      </c>
      <c r="W13" s="290"/>
      <c r="X13" s="277"/>
      <c r="Y13" s="277"/>
      <c r="AA13" s="2">
        <f t="shared" si="3"/>
        <v>1911</v>
      </c>
      <c r="AB13">
        <v>113.5</v>
      </c>
      <c r="AC13">
        <v>2245.4</v>
      </c>
      <c r="AD13">
        <v>140.4</v>
      </c>
      <c r="AE13">
        <v>341.8</v>
      </c>
      <c r="AF13">
        <v>234.1</v>
      </c>
      <c r="AG13">
        <v>230.2</v>
      </c>
      <c r="AH13" s="4"/>
      <c r="AI13" s="112">
        <f t="shared" si="4"/>
        <v>1.3791008505467801</v>
      </c>
      <c r="AJ13" s="112">
        <f t="shared" si="5"/>
        <v>1.6148148148148149</v>
      </c>
      <c r="AK13" s="112">
        <f t="shared" si="6"/>
        <v>1.8921832884097034</v>
      </c>
      <c r="AL13" s="112">
        <f t="shared" si="7"/>
        <v>2.1854219948849103</v>
      </c>
      <c r="AM13" s="112">
        <f t="shared" si="8"/>
        <v>1.6100412654745528</v>
      </c>
      <c r="AN13" s="112">
        <f t="shared" si="9"/>
        <v>2.5076252723311545</v>
      </c>
      <c r="JJ13" s="233"/>
      <c r="JK13" s="262"/>
      <c r="JL13" s="7"/>
      <c r="JM13" s="234"/>
      <c r="JN13" s="238"/>
      <c r="JO13" s="238"/>
      <c r="JP13" s="5"/>
      <c r="JQ13" s="238"/>
      <c r="JR13" s="238"/>
      <c r="JS13" s="233"/>
      <c r="JT13" s="9"/>
      <c r="JU13" s="7"/>
      <c r="JV13" s="5"/>
      <c r="JW13" s="238"/>
      <c r="JX13" s="238"/>
      <c r="JY13" s="5"/>
      <c r="JZ13" s="238"/>
      <c r="KA13" s="238"/>
      <c r="KB13" s="564"/>
      <c r="KC13" s="9"/>
      <c r="KD13" s="7"/>
      <c r="KE13" s="233"/>
      <c r="KF13" s="7"/>
      <c r="KG13" s="7"/>
      <c r="KH13" s="5"/>
      <c r="KI13" s="238"/>
      <c r="KJ13" s="238"/>
      <c r="KK13" s="5"/>
      <c r="KL13" s="238"/>
      <c r="KM13" s="238"/>
      <c r="KN13" s="5"/>
      <c r="KO13" s="238"/>
      <c r="KP13" s="22"/>
    </row>
    <row r="14" spans="1:302" ht="12.75" customHeight="1" x14ac:dyDescent="0.2">
      <c r="A14" s="280">
        <v>1912</v>
      </c>
      <c r="B14" s="526">
        <v>79</v>
      </c>
      <c r="C14" s="527">
        <v>1359.7</v>
      </c>
      <c r="D14" s="528">
        <v>77</v>
      </c>
      <c r="E14" s="529">
        <v>158.69999999999999</v>
      </c>
      <c r="F14" s="527">
        <v>138.4</v>
      </c>
      <c r="G14" s="530">
        <v>91.9</v>
      </c>
      <c r="H14" s="531">
        <v>99.7</v>
      </c>
      <c r="I14" s="532">
        <v>145.4</v>
      </c>
      <c r="J14" s="533">
        <f t="shared" si="1"/>
        <v>569.59999999999991</v>
      </c>
      <c r="K14" s="536"/>
      <c r="L14" s="303">
        <v>41.6</v>
      </c>
      <c r="M14" s="288">
        <v>24</v>
      </c>
      <c r="N14" s="323"/>
      <c r="O14" s="277"/>
      <c r="P14" s="504"/>
      <c r="Q14" s="334"/>
      <c r="R14" s="277"/>
      <c r="S14" s="277"/>
      <c r="T14" s="277"/>
      <c r="U14" s="277"/>
      <c r="V14" s="290">
        <v>79.599999999999994</v>
      </c>
      <c r="W14" s="290"/>
      <c r="X14" s="277"/>
      <c r="Y14" s="277"/>
      <c r="AA14" s="2">
        <f t="shared" si="3"/>
        <v>1912</v>
      </c>
      <c r="AB14">
        <v>107.1</v>
      </c>
      <c r="AC14">
        <v>2211.6999999999998</v>
      </c>
      <c r="AD14">
        <v>144.69999999999999</v>
      </c>
      <c r="AE14">
        <v>346</v>
      </c>
      <c r="AF14">
        <v>213.7</v>
      </c>
      <c r="AG14">
        <v>228.7</v>
      </c>
      <c r="AH14" s="4"/>
      <c r="AI14" s="112">
        <f t="shared" si="4"/>
        <v>1.3556962025316455</v>
      </c>
      <c r="AJ14" s="112">
        <f t="shared" si="5"/>
        <v>1.6266088107670809</v>
      </c>
      <c r="AK14" s="112">
        <f t="shared" si="6"/>
        <v>1.8792207792207791</v>
      </c>
      <c r="AL14" s="112">
        <f t="shared" si="7"/>
        <v>2.1802142407057343</v>
      </c>
      <c r="AM14" s="112">
        <f t="shared" si="8"/>
        <v>1.5440751445086704</v>
      </c>
      <c r="AN14" s="112">
        <f t="shared" si="9"/>
        <v>2.488574537540805</v>
      </c>
      <c r="JJ14" s="235"/>
      <c r="JK14" s="236"/>
      <c r="JL14" s="262"/>
      <c r="JM14" s="217"/>
      <c r="JN14" s="217"/>
      <c r="JO14" s="238"/>
      <c r="JP14" s="263"/>
      <c r="JQ14" s="263"/>
      <c r="JR14" s="238"/>
      <c r="JS14" s="233"/>
      <c r="JT14" s="9"/>
      <c r="JU14" s="7"/>
      <c r="JV14" s="5"/>
      <c r="JW14" s="238"/>
      <c r="JX14" s="238"/>
      <c r="JY14" s="5"/>
      <c r="JZ14" s="238"/>
      <c r="KA14" s="238"/>
      <c r="KB14" s="564"/>
      <c r="KC14" s="9"/>
      <c r="KD14" s="7"/>
      <c r="KE14" s="233"/>
      <c r="KF14" s="7"/>
      <c r="KG14" s="7"/>
      <c r="KH14" s="5"/>
      <c r="KI14" s="238"/>
      <c r="KJ14" s="238"/>
      <c r="KK14" s="5"/>
      <c r="KL14" s="238"/>
      <c r="KM14" s="238"/>
      <c r="KN14" s="5"/>
      <c r="KO14" s="238"/>
      <c r="KP14" s="22"/>
    </row>
    <row r="15" spans="1:302" ht="12.75" customHeight="1" x14ac:dyDescent="0.2">
      <c r="A15" s="280">
        <v>1913</v>
      </c>
      <c r="B15" s="281">
        <v>80.900000000000006</v>
      </c>
      <c r="C15" s="282">
        <v>1380.6</v>
      </c>
      <c r="D15" s="283">
        <v>78.5</v>
      </c>
      <c r="E15" s="284">
        <v>154.6</v>
      </c>
      <c r="F15" s="282">
        <v>140.80000000000001</v>
      </c>
      <c r="G15" s="307">
        <v>91.1</v>
      </c>
      <c r="H15" s="286">
        <v>99.7</v>
      </c>
      <c r="I15" s="287">
        <v>143.5</v>
      </c>
      <c r="J15" s="290">
        <f t="shared" si="1"/>
        <v>591.49999999999989</v>
      </c>
      <c r="K15" s="535"/>
      <c r="L15" s="303">
        <v>43.2</v>
      </c>
      <c r="M15" s="288">
        <v>22.3</v>
      </c>
      <c r="N15" s="323"/>
      <c r="O15" s="277"/>
      <c r="P15" s="504"/>
      <c r="Q15" s="334"/>
      <c r="R15" s="277"/>
      <c r="S15" s="277"/>
      <c r="T15" s="277"/>
      <c r="U15" s="277"/>
      <c r="V15" s="290">
        <v>86.7</v>
      </c>
      <c r="W15" s="290"/>
      <c r="X15" s="277"/>
      <c r="Y15" s="277"/>
      <c r="AA15" s="2">
        <f t="shared" si="3"/>
        <v>1913</v>
      </c>
      <c r="AB15">
        <v>108.2</v>
      </c>
      <c r="AC15">
        <v>2206.5</v>
      </c>
      <c r="AD15">
        <v>147.80000000000001</v>
      </c>
      <c r="AE15">
        <v>337.9</v>
      </c>
      <c r="AF15">
        <v>214.8</v>
      </c>
      <c r="AG15">
        <v>226.9</v>
      </c>
      <c r="AH15" s="4"/>
      <c r="AI15" s="112">
        <f t="shared" si="4"/>
        <v>1.3374536464771323</v>
      </c>
      <c r="AJ15" s="112">
        <f t="shared" si="5"/>
        <v>1.5982181660147763</v>
      </c>
      <c r="AK15" s="112">
        <f t="shared" si="6"/>
        <v>1.8828025477707009</v>
      </c>
      <c r="AL15" s="112">
        <f t="shared" si="7"/>
        <v>2.1856403622250968</v>
      </c>
      <c r="AM15" s="112">
        <f t="shared" si="8"/>
        <v>1.5255681818181819</v>
      </c>
      <c r="AN15" s="112">
        <f t="shared" si="9"/>
        <v>2.4906695938529091</v>
      </c>
      <c r="JJ15" s="264"/>
      <c r="JK15" s="264"/>
      <c r="JL15" s="236"/>
      <c r="JM15" s="6"/>
      <c r="JN15" s="6"/>
      <c r="JO15" s="217"/>
      <c r="JP15" s="6"/>
      <c r="JQ15" s="6"/>
      <c r="JR15" s="263"/>
      <c r="JS15" s="233"/>
      <c r="JT15" s="9"/>
      <c r="JU15" s="7"/>
      <c r="JV15" s="5"/>
      <c r="JW15" s="238"/>
      <c r="JX15" s="238"/>
      <c r="JY15" s="5"/>
      <c r="JZ15" s="238"/>
      <c r="KA15" s="238"/>
      <c r="KB15" s="564"/>
      <c r="KC15" s="9"/>
      <c r="KD15" s="7"/>
      <c r="KE15" s="233"/>
      <c r="KF15" s="7"/>
      <c r="KG15" s="7"/>
      <c r="KH15" s="5"/>
      <c r="KI15" s="238"/>
      <c r="KJ15" s="238"/>
      <c r="KK15" s="5"/>
      <c r="KL15" s="238"/>
      <c r="KM15" s="238"/>
      <c r="KN15" s="5"/>
      <c r="KO15" s="238"/>
      <c r="KP15" s="22"/>
    </row>
    <row r="16" spans="1:302" ht="12.75" customHeight="1" x14ac:dyDescent="0.2">
      <c r="A16" s="280">
        <v>1914</v>
      </c>
      <c r="B16" s="281">
        <v>73.5</v>
      </c>
      <c r="C16" s="282">
        <v>1330.2</v>
      </c>
      <c r="D16" s="283">
        <v>78.7</v>
      </c>
      <c r="E16" s="284">
        <v>158.19999999999999</v>
      </c>
      <c r="F16" s="282">
        <v>132.4</v>
      </c>
      <c r="G16" s="307">
        <v>93.6</v>
      </c>
      <c r="H16" s="286">
        <v>99.2</v>
      </c>
      <c r="I16" s="287">
        <v>141.69999999999999</v>
      </c>
      <c r="J16" s="290">
        <f t="shared" si="1"/>
        <v>552.89999999999986</v>
      </c>
      <c r="K16" s="535"/>
      <c r="L16" s="303">
        <v>42.8</v>
      </c>
      <c r="M16" s="288">
        <v>20.100000000000001</v>
      </c>
      <c r="N16" s="323"/>
      <c r="O16" s="277"/>
      <c r="P16" s="504"/>
      <c r="Q16" s="334"/>
      <c r="R16" s="277"/>
      <c r="S16" s="277"/>
      <c r="T16" s="277"/>
      <c r="U16" s="277"/>
      <c r="V16" s="290">
        <v>75.099999999999994</v>
      </c>
      <c r="W16" s="290"/>
      <c r="X16" s="277"/>
      <c r="Y16" s="277"/>
      <c r="AA16" s="2">
        <f t="shared" si="3"/>
        <v>1914</v>
      </c>
      <c r="AB16">
        <v>100.4</v>
      </c>
      <c r="AC16">
        <v>2149.3000000000002</v>
      </c>
      <c r="AD16">
        <v>146.6</v>
      </c>
      <c r="AE16">
        <v>346.4</v>
      </c>
      <c r="AF16">
        <v>202.4</v>
      </c>
      <c r="AG16">
        <v>231.3</v>
      </c>
      <c r="AH16" s="4"/>
      <c r="AI16" s="112">
        <f t="shared" si="4"/>
        <v>1.3659863945578232</v>
      </c>
      <c r="AJ16" s="112">
        <f t="shared" si="5"/>
        <v>1.6157720643512254</v>
      </c>
      <c r="AK16" s="112">
        <f t="shared" si="6"/>
        <v>1.8627700127064801</v>
      </c>
      <c r="AL16" s="112">
        <f t="shared" si="7"/>
        <v>2.1896333754740835</v>
      </c>
      <c r="AM16" s="112">
        <f t="shared" si="8"/>
        <v>1.5287009063444108</v>
      </c>
      <c r="AN16" s="112">
        <f t="shared" si="9"/>
        <v>2.4711538461538463</v>
      </c>
      <c r="JJ16" s="6"/>
      <c r="JK16" s="6"/>
      <c r="JL16" s="264"/>
      <c r="JM16" s="6"/>
      <c r="JO16" s="6"/>
      <c r="JR16" s="6"/>
      <c r="JS16" s="233"/>
      <c r="JT16" s="9"/>
      <c r="JU16" s="7"/>
      <c r="JV16" s="5"/>
      <c r="JW16" s="238"/>
      <c r="JX16" s="238"/>
      <c r="JY16" s="5"/>
      <c r="JZ16" s="238"/>
      <c r="KA16" s="238"/>
      <c r="KB16" s="564"/>
      <c r="KC16" s="9"/>
      <c r="KD16" s="7"/>
      <c r="KE16" s="233"/>
      <c r="KF16" s="7"/>
      <c r="KG16" s="7"/>
      <c r="KH16" s="6"/>
      <c r="KI16" s="238"/>
      <c r="KJ16" s="238"/>
      <c r="KK16" s="6"/>
      <c r="KL16" s="238"/>
      <c r="KM16" s="238"/>
      <c r="KN16" s="8"/>
      <c r="KO16" s="238"/>
      <c r="KP16" s="22"/>
    </row>
    <row r="17" spans="1:310" ht="12.75" customHeight="1" x14ac:dyDescent="0.2">
      <c r="A17" s="280">
        <v>1915</v>
      </c>
      <c r="B17" s="281">
        <v>68.7</v>
      </c>
      <c r="C17" s="282">
        <v>1317.6</v>
      </c>
      <c r="D17" s="283">
        <v>80.7</v>
      </c>
      <c r="E17" s="284">
        <v>163.9</v>
      </c>
      <c r="F17" s="282">
        <v>145.9</v>
      </c>
      <c r="G17" s="307">
        <v>94.5</v>
      </c>
      <c r="H17" s="286">
        <v>101.5</v>
      </c>
      <c r="I17" s="287">
        <v>140.1</v>
      </c>
      <c r="J17" s="290">
        <f t="shared" si="1"/>
        <v>522.29999999999984</v>
      </c>
      <c r="K17" s="535"/>
      <c r="L17" s="303">
        <v>43.2</v>
      </c>
      <c r="M17" s="288">
        <v>18.7</v>
      </c>
      <c r="N17" s="323"/>
      <c r="O17" s="277"/>
      <c r="P17" s="504"/>
      <c r="Q17" s="334"/>
      <c r="R17" s="277"/>
      <c r="S17" s="277"/>
      <c r="T17" s="277"/>
      <c r="U17" s="277"/>
      <c r="V17" s="290">
        <v>67.5</v>
      </c>
      <c r="W17" s="290"/>
      <c r="X17" s="277"/>
      <c r="Y17" s="277"/>
      <c r="AA17" s="2">
        <f t="shared" si="3"/>
        <v>1915</v>
      </c>
      <c r="AB17">
        <v>95.2</v>
      </c>
      <c r="AC17">
        <v>2174.8000000000002</v>
      </c>
      <c r="AD17">
        <v>149.5</v>
      </c>
      <c r="AE17">
        <v>361.5</v>
      </c>
      <c r="AF17">
        <v>238.1</v>
      </c>
      <c r="AG17">
        <v>234.5</v>
      </c>
      <c r="AH17" s="4"/>
      <c r="AI17" s="112">
        <f t="shared" si="4"/>
        <v>1.3857350800582242</v>
      </c>
      <c r="AJ17" s="112">
        <f t="shared" si="5"/>
        <v>1.6505768063145114</v>
      </c>
      <c r="AK17" s="112">
        <f t="shared" si="6"/>
        <v>1.8525402726146221</v>
      </c>
      <c r="AL17" s="112">
        <f t="shared" si="7"/>
        <v>2.2056131787675413</v>
      </c>
      <c r="AM17" s="112">
        <f t="shared" si="8"/>
        <v>1.6319396847155585</v>
      </c>
      <c r="AN17" s="112">
        <f t="shared" si="9"/>
        <v>2.4814814814814814</v>
      </c>
      <c r="JL17" s="6"/>
      <c r="JS17" s="233"/>
      <c r="JT17" s="9"/>
      <c r="JU17" s="7"/>
      <c r="JV17" s="5"/>
      <c r="JW17" s="238"/>
      <c r="JX17" s="238"/>
      <c r="JY17" s="5"/>
      <c r="JZ17" s="238"/>
      <c r="KA17" s="238"/>
      <c r="KB17" s="564"/>
      <c r="KC17" s="9"/>
      <c r="KD17" s="7"/>
      <c r="KE17" s="233"/>
      <c r="KF17" s="7"/>
      <c r="KG17" s="7"/>
      <c r="KH17" s="8"/>
      <c r="KI17" s="238"/>
      <c r="KJ17" s="238"/>
      <c r="KK17" s="8"/>
      <c r="KL17" s="238"/>
      <c r="KM17" s="238"/>
      <c r="KN17" s="8"/>
      <c r="KO17" s="238"/>
      <c r="KP17" s="22"/>
    </row>
    <row r="18" spans="1:310" ht="12.75" customHeight="1" x14ac:dyDescent="0.2">
      <c r="A18" s="280">
        <v>1916</v>
      </c>
      <c r="B18" s="281">
        <v>75.5</v>
      </c>
      <c r="C18" s="282">
        <v>1381.1</v>
      </c>
      <c r="D18" s="283">
        <v>81</v>
      </c>
      <c r="E18" s="284">
        <v>167.2</v>
      </c>
      <c r="F18" s="282">
        <v>163.30000000000001</v>
      </c>
      <c r="G18" s="307">
        <v>94.7</v>
      </c>
      <c r="H18" s="286">
        <v>103.1</v>
      </c>
      <c r="I18" s="287">
        <v>138.4</v>
      </c>
      <c r="J18" s="290">
        <f t="shared" si="1"/>
        <v>557.89999999999986</v>
      </c>
      <c r="K18" s="535"/>
      <c r="L18" s="303">
        <v>46.4</v>
      </c>
      <c r="M18" s="275"/>
      <c r="N18" s="275"/>
      <c r="O18" s="277"/>
      <c r="P18" s="502">
        <v>18.600000000000001</v>
      </c>
      <c r="Q18" s="323"/>
      <c r="R18" s="277"/>
      <c r="S18" s="277"/>
      <c r="T18" s="277"/>
      <c r="U18" s="277"/>
      <c r="V18" s="290">
        <v>75.5</v>
      </c>
      <c r="W18" s="290"/>
      <c r="X18" s="277"/>
      <c r="Y18" s="277"/>
      <c r="AA18" s="2">
        <f t="shared" si="3"/>
        <v>1916</v>
      </c>
      <c r="AB18">
        <v>104.3</v>
      </c>
      <c r="AC18">
        <v>2266.6</v>
      </c>
      <c r="AD18">
        <v>152.19999999999999</v>
      </c>
      <c r="AE18">
        <v>373.3</v>
      </c>
      <c r="AF18">
        <v>278.5</v>
      </c>
      <c r="AG18">
        <v>235.7</v>
      </c>
      <c r="AH18" s="4"/>
      <c r="AI18" s="112">
        <f t="shared" si="4"/>
        <v>1.381456953642384</v>
      </c>
      <c r="AJ18" s="112">
        <f t="shared" si="5"/>
        <v>1.6411556006082109</v>
      </c>
      <c r="AK18" s="112">
        <f t="shared" si="6"/>
        <v>1.8790123456790122</v>
      </c>
      <c r="AL18" s="112">
        <f t="shared" si="7"/>
        <v>2.2326555023923449</v>
      </c>
      <c r="AM18" s="112">
        <f t="shared" si="8"/>
        <v>1.7054500918554807</v>
      </c>
      <c r="AN18" s="112">
        <f t="shared" si="9"/>
        <v>2.4889123548046461</v>
      </c>
      <c r="JS18" s="233"/>
      <c r="JT18" s="9"/>
      <c r="JU18" s="7"/>
      <c r="JV18" s="5"/>
      <c r="JW18" s="238"/>
      <c r="JX18" s="238"/>
      <c r="JY18" s="5"/>
      <c r="JZ18" s="238"/>
      <c r="KA18" s="238"/>
      <c r="KB18" s="564"/>
      <c r="KC18" s="9"/>
      <c r="KD18" s="7"/>
      <c r="KE18" s="233"/>
      <c r="KF18" s="7"/>
      <c r="KG18" s="7"/>
      <c r="KH18" s="5"/>
      <c r="KI18" s="238"/>
      <c r="KJ18" s="238"/>
      <c r="KK18" s="5"/>
      <c r="KL18" s="238"/>
      <c r="KM18" s="238"/>
      <c r="KN18" s="5"/>
      <c r="KO18" s="238"/>
      <c r="KP18" s="22"/>
    </row>
    <row r="19" spans="1:310" ht="12.75" customHeight="1" x14ac:dyDescent="0.2">
      <c r="A19" s="280">
        <v>1917</v>
      </c>
      <c r="B19" s="281">
        <v>78.400000000000006</v>
      </c>
      <c r="C19" s="282">
        <v>1397.1</v>
      </c>
      <c r="D19" s="283">
        <v>80.8</v>
      </c>
      <c r="E19" s="284">
        <v>169.9</v>
      </c>
      <c r="F19" s="282">
        <v>164.5</v>
      </c>
      <c r="G19" s="307">
        <v>95.9</v>
      </c>
      <c r="H19" s="286">
        <v>104.9</v>
      </c>
      <c r="I19" s="287">
        <v>143.5</v>
      </c>
      <c r="J19" s="290">
        <f t="shared" si="1"/>
        <v>559.20000000000005</v>
      </c>
      <c r="K19" s="535"/>
      <c r="L19" s="303">
        <v>46.1</v>
      </c>
      <c r="M19" s="275"/>
      <c r="N19" s="275"/>
      <c r="O19" s="277"/>
      <c r="P19" s="502">
        <v>19.100000000000001</v>
      </c>
      <c r="Q19" s="323"/>
      <c r="R19" s="277"/>
      <c r="S19" s="277"/>
      <c r="T19" s="277"/>
      <c r="U19" s="277"/>
      <c r="V19" s="290">
        <v>75.2</v>
      </c>
      <c r="W19" s="290"/>
      <c r="X19" s="277"/>
      <c r="Y19" s="277"/>
      <c r="AA19" s="2">
        <f t="shared" si="3"/>
        <v>1917</v>
      </c>
      <c r="AB19">
        <v>107</v>
      </c>
      <c r="AC19">
        <v>2275.9</v>
      </c>
      <c r="AD19">
        <v>150.69999999999999</v>
      </c>
      <c r="AE19">
        <v>377.9</v>
      </c>
      <c r="AF19">
        <v>267</v>
      </c>
      <c r="AG19">
        <v>238.2</v>
      </c>
      <c r="AH19" s="4"/>
      <c r="AI19" s="112">
        <f t="shared" si="4"/>
        <v>1.3647959183673468</v>
      </c>
      <c r="AJ19" s="112">
        <f t="shared" si="5"/>
        <v>1.6290172500178943</v>
      </c>
      <c r="AK19" s="112">
        <f t="shared" si="6"/>
        <v>1.8650990099009901</v>
      </c>
      <c r="AL19" s="112">
        <f t="shared" si="7"/>
        <v>2.2242495585638609</v>
      </c>
      <c r="AM19" s="112">
        <f t="shared" si="8"/>
        <v>1.6231003039513678</v>
      </c>
      <c r="AN19" s="112">
        <f t="shared" si="9"/>
        <v>2.4838373305526589</v>
      </c>
      <c r="JS19" s="233"/>
      <c r="JT19" s="9"/>
      <c r="JU19" s="7"/>
      <c r="JV19" s="5"/>
      <c r="JW19" s="238"/>
      <c r="JX19" s="238"/>
      <c r="JY19" s="5"/>
      <c r="JZ19" s="238"/>
      <c r="KA19" s="238"/>
      <c r="KB19" s="564"/>
      <c r="KC19" s="9"/>
      <c r="KD19" s="7"/>
      <c r="KE19" s="233"/>
      <c r="KF19" s="7"/>
      <c r="KG19" s="7"/>
      <c r="KH19" s="5"/>
      <c r="KI19" s="238"/>
      <c r="KJ19" s="238"/>
      <c r="KK19" s="5"/>
      <c r="KL19" s="238"/>
      <c r="KM19" s="238"/>
      <c r="KN19" s="5"/>
      <c r="KO19" s="238"/>
      <c r="KP19" s="22"/>
    </row>
    <row r="20" spans="1:310" ht="12.75" customHeight="1" x14ac:dyDescent="0.2">
      <c r="A20" s="280">
        <v>1918</v>
      </c>
      <c r="B20" s="281">
        <v>73.2</v>
      </c>
      <c r="C20" s="309">
        <v>1810</v>
      </c>
      <c r="D20" s="283">
        <v>80.8</v>
      </c>
      <c r="E20" s="284">
        <v>171.6</v>
      </c>
      <c r="F20" s="282">
        <v>588.5</v>
      </c>
      <c r="G20" s="307">
        <v>94</v>
      </c>
      <c r="H20" s="286">
        <v>97.4</v>
      </c>
      <c r="I20" s="287">
        <v>149.80000000000001</v>
      </c>
      <c r="J20" s="290">
        <f t="shared" si="1"/>
        <v>554.70000000000005</v>
      </c>
      <c r="K20" s="535"/>
      <c r="L20" s="303">
        <v>47.3</v>
      </c>
      <c r="M20" s="275"/>
      <c r="N20" s="275"/>
      <c r="O20" s="277"/>
      <c r="P20" s="502">
        <v>22.3</v>
      </c>
      <c r="Q20" s="323"/>
      <c r="R20" s="277"/>
      <c r="S20" s="277"/>
      <c r="T20" s="277"/>
      <c r="U20" s="277"/>
      <c r="V20" s="290">
        <v>72.2</v>
      </c>
      <c r="W20" s="290"/>
      <c r="X20" s="277"/>
      <c r="Y20" s="277"/>
      <c r="AA20" s="2">
        <f t="shared" si="3"/>
        <v>1918</v>
      </c>
      <c r="AB20">
        <v>99.9</v>
      </c>
      <c r="AC20">
        <v>2541.6</v>
      </c>
      <c r="AD20">
        <v>148.4</v>
      </c>
      <c r="AE20">
        <v>366.2</v>
      </c>
      <c r="AF20">
        <v>612.4</v>
      </c>
      <c r="AG20">
        <v>228</v>
      </c>
      <c r="AH20" s="4"/>
      <c r="AI20" s="112">
        <f t="shared" si="4"/>
        <v>1.3647540983606559</v>
      </c>
      <c r="AJ20" s="112">
        <f t="shared" si="5"/>
        <v>1.4041988950276243</v>
      </c>
      <c r="AK20" s="112">
        <f t="shared" si="6"/>
        <v>1.8366336633663367</v>
      </c>
      <c r="AL20" s="112">
        <f t="shared" si="7"/>
        <v>2.1340326340326339</v>
      </c>
      <c r="AM20" s="112">
        <f t="shared" si="8"/>
        <v>1.0406117247238742</v>
      </c>
      <c r="AN20" s="112">
        <f t="shared" si="9"/>
        <v>2.4255319148936172</v>
      </c>
      <c r="JS20" s="233"/>
      <c r="JT20" s="9"/>
      <c r="JU20" s="7"/>
      <c r="JV20" s="5"/>
      <c r="JW20" s="238"/>
      <c r="JX20" s="238"/>
      <c r="JY20" s="5"/>
      <c r="JZ20" s="238"/>
      <c r="KA20" s="238"/>
      <c r="KB20" s="564"/>
      <c r="KC20" s="9"/>
      <c r="KD20" s="265"/>
      <c r="KE20" s="233"/>
      <c r="KF20" s="7"/>
      <c r="KG20" s="262"/>
      <c r="KH20" s="5"/>
      <c r="KI20" s="238"/>
      <c r="KJ20" s="238"/>
      <c r="KK20" s="5"/>
      <c r="KL20" s="238"/>
      <c r="KM20" s="238"/>
      <c r="KN20" s="5"/>
      <c r="KO20" s="238"/>
      <c r="KP20" s="22"/>
    </row>
    <row r="21" spans="1:310" ht="14.25" x14ac:dyDescent="0.2">
      <c r="A21" s="280">
        <v>1919</v>
      </c>
      <c r="B21" s="281">
        <v>62.8</v>
      </c>
      <c r="C21" s="282">
        <v>1289.4000000000001</v>
      </c>
      <c r="D21" s="283">
        <v>81</v>
      </c>
      <c r="E21" s="284">
        <v>147.9</v>
      </c>
      <c r="F21" s="282">
        <v>223</v>
      </c>
      <c r="G21" s="307">
        <v>89.9</v>
      </c>
      <c r="H21" s="286">
        <v>88.2</v>
      </c>
      <c r="I21" s="287">
        <v>125.6</v>
      </c>
      <c r="J21" s="290">
        <f t="shared" si="1"/>
        <v>471.00000000000017</v>
      </c>
      <c r="K21" s="535"/>
      <c r="L21" s="303">
        <v>40.9</v>
      </c>
      <c r="M21" s="275"/>
      <c r="N21" s="275"/>
      <c r="O21" s="277"/>
      <c r="P21" s="502">
        <v>16.899999999999999</v>
      </c>
      <c r="Q21" s="323"/>
      <c r="R21" s="277"/>
      <c r="S21" s="277"/>
      <c r="T21" s="277"/>
      <c r="U21" s="277"/>
      <c r="V21" s="290">
        <v>55.2</v>
      </c>
      <c r="W21" s="290"/>
      <c r="X21" s="277"/>
      <c r="Y21" s="277"/>
      <c r="AA21" s="2">
        <f t="shared" si="3"/>
        <v>1919</v>
      </c>
      <c r="AB21">
        <v>86.9</v>
      </c>
      <c r="AC21">
        <v>2057.1999999999998</v>
      </c>
      <c r="AD21">
        <v>152.1</v>
      </c>
      <c r="AE21">
        <v>335.7</v>
      </c>
      <c r="AF21">
        <v>270.89999999999998</v>
      </c>
      <c r="AG21">
        <v>225.6</v>
      </c>
      <c r="AH21" s="4"/>
      <c r="AI21" s="112">
        <f t="shared" si="4"/>
        <v>1.3837579617834397</v>
      </c>
      <c r="AJ21" s="112">
        <f t="shared" si="5"/>
        <v>1.5954707615945398</v>
      </c>
      <c r="AK21" s="112">
        <f t="shared" si="6"/>
        <v>1.8777777777777778</v>
      </c>
      <c r="AL21" s="112">
        <f t="shared" si="7"/>
        <v>2.2697768762677484</v>
      </c>
      <c r="AM21" s="112">
        <f t="shared" si="8"/>
        <v>1.2147982062780267</v>
      </c>
      <c r="AN21" s="112">
        <f t="shared" si="9"/>
        <v>2.5094549499443826</v>
      </c>
      <c r="JS21" s="233"/>
      <c r="JT21" s="233"/>
      <c r="JU21" s="7"/>
      <c r="JV21" s="234"/>
      <c r="JW21" s="238"/>
      <c r="JY21" s="234"/>
      <c r="JZ21" s="238"/>
      <c r="KB21" s="564"/>
      <c r="KC21" s="9"/>
      <c r="KD21" s="262"/>
      <c r="KE21" s="233"/>
      <c r="KF21" s="262"/>
      <c r="KG21" s="237"/>
      <c r="KH21" s="234"/>
      <c r="KI21" s="238"/>
      <c r="KK21" s="234"/>
      <c r="KL21" s="238"/>
      <c r="KN21" s="234"/>
      <c r="KO21" s="238"/>
      <c r="KP21" s="22"/>
    </row>
    <row r="22" spans="1:310" ht="14.25" x14ac:dyDescent="0.2">
      <c r="A22" s="310">
        <v>1920</v>
      </c>
      <c r="B22" s="311">
        <v>60.7</v>
      </c>
      <c r="C22" s="312">
        <v>1298.9000000000001</v>
      </c>
      <c r="D22" s="313">
        <v>83.4</v>
      </c>
      <c r="E22" s="314">
        <v>159.6</v>
      </c>
      <c r="F22" s="312">
        <v>207.3</v>
      </c>
      <c r="G22" s="315">
        <v>93</v>
      </c>
      <c r="H22" s="316">
        <v>88.8</v>
      </c>
      <c r="I22" s="317">
        <v>113.1</v>
      </c>
      <c r="J22" s="290">
        <f t="shared" si="1"/>
        <v>493.00000000000028</v>
      </c>
      <c r="K22" s="535"/>
      <c r="L22" s="318">
        <v>43.6</v>
      </c>
      <c r="M22" s="275"/>
      <c r="N22" s="275"/>
      <c r="O22" s="277"/>
      <c r="P22" s="505">
        <v>19</v>
      </c>
      <c r="Q22" s="512"/>
      <c r="R22" s="277"/>
      <c r="S22" s="277"/>
      <c r="T22" s="277"/>
      <c r="U22" s="277"/>
      <c r="V22" s="319">
        <v>53.7</v>
      </c>
      <c r="W22" s="319"/>
      <c r="X22" s="277"/>
      <c r="Y22" s="277"/>
      <c r="AA22" s="2">
        <f t="shared" si="3"/>
        <v>1920</v>
      </c>
      <c r="AB22">
        <v>87.5</v>
      </c>
      <c r="AC22">
        <v>2147.1</v>
      </c>
      <c r="AD22">
        <v>159</v>
      </c>
      <c r="AE22">
        <v>375</v>
      </c>
      <c r="AF22">
        <v>279.2</v>
      </c>
      <c r="AG22">
        <v>238.5</v>
      </c>
      <c r="AH22" s="4"/>
      <c r="AI22" s="112">
        <f t="shared" si="4"/>
        <v>1.4415156507413509</v>
      </c>
      <c r="AJ22" s="112">
        <f t="shared" si="5"/>
        <v>1.6530140888444067</v>
      </c>
      <c r="AK22" s="112">
        <f t="shared" si="6"/>
        <v>1.9064748201438848</v>
      </c>
      <c r="AL22" s="112">
        <f t="shared" si="7"/>
        <v>2.3496240601503762</v>
      </c>
      <c r="AM22" s="112">
        <f t="shared" si="8"/>
        <v>1.3468403280270138</v>
      </c>
      <c r="AN22" s="112">
        <f t="shared" si="9"/>
        <v>2.564516129032258</v>
      </c>
      <c r="JS22" s="235"/>
      <c r="JT22" s="9"/>
      <c r="JU22" s="7"/>
      <c r="JV22" s="7"/>
      <c r="KB22" s="564"/>
      <c r="KC22" s="9"/>
      <c r="KD22" s="237"/>
      <c r="KE22" s="235"/>
      <c r="KF22" s="237"/>
      <c r="KH22" s="9"/>
    </row>
    <row r="23" spans="1:310" s="187" customFormat="1" ht="14.25" x14ac:dyDescent="0.2">
      <c r="A23" s="280">
        <v>1921</v>
      </c>
      <c r="B23" s="281">
        <v>56.5</v>
      </c>
      <c r="C23" s="282">
        <v>1149.8</v>
      </c>
      <c r="D23" s="283">
        <v>85.5</v>
      </c>
      <c r="E23" s="284">
        <v>156.19999999999999</v>
      </c>
      <c r="F23" s="282">
        <v>98.7</v>
      </c>
      <c r="G23" s="307">
        <v>89.2</v>
      </c>
      <c r="H23" s="286">
        <v>84.3</v>
      </c>
      <c r="I23" s="287">
        <v>97.6</v>
      </c>
      <c r="J23" s="290">
        <f t="shared" si="1"/>
        <v>481.79999999999995</v>
      </c>
      <c r="K23" s="535"/>
      <c r="L23" s="303">
        <v>41.7</v>
      </c>
      <c r="M23" s="275"/>
      <c r="N23" s="275"/>
      <c r="O23" s="277"/>
      <c r="P23" s="502">
        <v>17.7</v>
      </c>
      <c r="Q23" s="323"/>
      <c r="R23" s="277"/>
      <c r="S23" s="277"/>
      <c r="T23" s="277"/>
      <c r="U23" s="277"/>
      <c r="V23" s="290">
        <v>50.7</v>
      </c>
      <c r="W23" s="290"/>
      <c r="X23" s="277"/>
      <c r="Y23" s="277"/>
      <c r="Z23" s="112"/>
      <c r="AA23" s="2">
        <f t="shared" si="3"/>
        <v>1921</v>
      </c>
      <c r="AB23">
        <v>83.2</v>
      </c>
      <c r="AC23">
        <v>1958.2</v>
      </c>
      <c r="AD23">
        <v>163.5</v>
      </c>
      <c r="AE23">
        <v>366.2</v>
      </c>
      <c r="AF23">
        <v>153.1</v>
      </c>
      <c r="AG23">
        <v>230.1</v>
      </c>
      <c r="AH23" s="4"/>
      <c r="AI23" s="112">
        <f t="shared" si="4"/>
        <v>1.4725663716814159</v>
      </c>
      <c r="AJ23" s="112">
        <f t="shared" si="5"/>
        <v>1.7030787963124023</v>
      </c>
      <c r="AK23" s="112">
        <f t="shared" si="6"/>
        <v>1.9122807017543859</v>
      </c>
      <c r="AL23" s="112">
        <f t="shared" si="7"/>
        <v>2.3444302176696543</v>
      </c>
      <c r="AM23" s="112">
        <f t="shared" si="8"/>
        <v>1.5511651469098278</v>
      </c>
      <c r="AN23" s="112">
        <f t="shared" si="9"/>
        <v>2.5795964125560538</v>
      </c>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3"/>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c r="DA23" s="112"/>
      <c r="DB23" s="112"/>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112"/>
      <c r="EJ23" s="91"/>
      <c r="EK23" s="91"/>
      <c r="EL23" s="91"/>
      <c r="EM23" s="91"/>
      <c r="EN23" s="91"/>
      <c r="EO23" s="91"/>
      <c r="EP23" s="91"/>
      <c r="EQ23" s="91"/>
      <c r="ER23" s="91"/>
      <c r="ES23" s="91"/>
      <c r="ET23" s="91"/>
      <c r="EU23" s="91"/>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c r="IR23" s="85"/>
      <c r="IS23" s="85"/>
      <c r="IT23" s="85"/>
      <c r="IU23" s="85"/>
      <c r="IV23" s="85"/>
      <c r="IW23" s="85"/>
      <c r="IX23" s="85"/>
      <c r="IY23" s="85"/>
      <c r="IZ23" s="85"/>
      <c r="JA23" s="85"/>
      <c r="JB23" s="85"/>
      <c r="JC23" s="85"/>
      <c r="JU23" s="262"/>
      <c r="JV23" s="7"/>
      <c r="KB23" s="564"/>
      <c r="KC23" s="233"/>
      <c r="KP23" s="114"/>
      <c r="KQ23" s="114"/>
      <c r="KR23" s="114"/>
      <c r="KS23" s="114"/>
      <c r="KT23" s="114"/>
      <c r="KU23" s="114"/>
      <c r="KV23" s="114"/>
      <c r="KW23" s="114"/>
      <c r="KX23" s="114"/>
    </row>
    <row r="24" spans="1:310" s="187" customFormat="1" ht="14.25" x14ac:dyDescent="0.2">
      <c r="A24" s="280">
        <v>1922</v>
      </c>
      <c r="B24" s="281">
        <v>56.9</v>
      </c>
      <c r="C24" s="282">
        <v>1169.3</v>
      </c>
      <c r="D24" s="283">
        <v>86.2</v>
      </c>
      <c r="E24" s="284">
        <v>165</v>
      </c>
      <c r="F24" s="282">
        <v>132.30000000000001</v>
      </c>
      <c r="G24" s="307">
        <v>92.1</v>
      </c>
      <c r="H24" s="286">
        <v>87.7</v>
      </c>
      <c r="I24" s="287">
        <v>95.3</v>
      </c>
      <c r="J24" s="290">
        <f t="shared" si="1"/>
        <v>453.8</v>
      </c>
      <c r="K24" s="535"/>
      <c r="L24" s="303">
        <v>39.4</v>
      </c>
      <c r="M24" s="275"/>
      <c r="N24" s="275"/>
      <c r="O24" s="321">
        <v>18.3</v>
      </c>
      <c r="P24" s="503"/>
      <c r="Q24" s="275"/>
      <c r="R24" s="277"/>
      <c r="S24" s="277"/>
      <c r="T24" s="277"/>
      <c r="U24" s="277"/>
      <c r="V24" s="290">
        <v>38.9</v>
      </c>
      <c r="W24" s="290"/>
      <c r="X24" s="277"/>
      <c r="Y24" s="277"/>
      <c r="Z24" s="112"/>
      <c r="AA24" s="2">
        <f t="shared" si="3"/>
        <v>1922</v>
      </c>
      <c r="AB24">
        <v>85.4</v>
      </c>
      <c r="AC24">
        <v>2049.5</v>
      </c>
      <c r="AD24">
        <v>165.6</v>
      </c>
      <c r="AE24">
        <v>392.1</v>
      </c>
      <c r="AF24">
        <v>207.6</v>
      </c>
      <c r="AG24">
        <v>238.9</v>
      </c>
      <c r="AH24" s="4"/>
      <c r="AI24" s="112">
        <f t="shared" si="4"/>
        <v>1.5008787346221442</v>
      </c>
      <c r="AJ24" s="112">
        <f t="shared" si="5"/>
        <v>1.752758060378004</v>
      </c>
      <c r="AK24" s="112">
        <f t="shared" si="6"/>
        <v>1.9211136890951275</v>
      </c>
      <c r="AL24" s="112">
        <f t="shared" si="7"/>
        <v>2.3763636363636365</v>
      </c>
      <c r="AM24" s="112">
        <f t="shared" si="8"/>
        <v>1.5691609977324261</v>
      </c>
      <c r="AN24" s="112">
        <f t="shared" si="9"/>
        <v>2.5939196525515746</v>
      </c>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3"/>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c r="CR24" s="112"/>
      <c r="CS24" s="112"/>
      <c r="CT24" s="112"/>
      <c r="CU24" s="112"/>
      <c r="CV24" s="112"/>
      <c r="CW24" s="112"/>
      <c r="CX24" s="112"/>
      <c r="CY24" s="112"/>
      <c r="CZ24" s="112"/>
      <c r="DA24" s="112"/>
      <c r="DB24" s="112"/>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112"/>
      <c r="EJ24" s="91"/>
      <c r="EK24" s="91"/>
      <c r="EL24" s="91"/>
      <c r="EM24" s="91"/>
      <c r="EN24" s="91"/>
      <c r="EO24" s="91"/>
      <c r="EP24" s="91"/>
      <c r="EQ24" s="91"/>
      <c r="ER24" s="91"/>
      <c r="ES24" s="91"/>
      <c r="ET24" s="91"/>
      <c r="EU24" s="91"/>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c r="IR24" s="85"/>
      <c r="IS24" s="85"/>
      <c r="IT24" s="85"/>
      <c r="IU24" s="85"/>
      <c r="IV24" s="85"/>
      <c r="IW24" s="85"/>
      <c r="IX24" s="85"/>
      <c r="IY24" s="85"/>
      <c r="IZ24" s="85"/>
      <c r="JA24" s="85"/>
      <c r="JB24" s="85"/>
      <c r="JC24" s="85"/>
      <c r="JU24" s="237"/>
      <c r="JV24" s="262"/>
      <c r="KB24" s="235"/>
      <c r="KC24" s="9"/>
      <c r="KP24" s="114"/>
      <c r="KQ24" s="114"/>
      <c r="KR24" s="114"/>
      <c r="KS24" s="114"/>
      <c r="KT24" s="114"/>
      <c r="KU24" s="114"/>
      <c r="KV24" s="114"/>
      <c r="KW24" s="114"/>
      <c r="KX24" s="114"/>
    </row>
    <row r="25" spans="1:310" s="187" customFormat="1" ht="14.25" x14ac:dyDescent="0.2">
      <c r="A25" s="280">
        <v>1923</v>
      </c>
      <c r="B25" s="281">
        <v>60.8</v>
      </c>
      <c r="C25" s="269">
        <v>1213</v>
      </c>
      <c r="D25" s="283">
        <v>88.4</v>
      </c>
      <c r="E25" s="284">
        <v>174</v>
      </c>
      <c r="F25" s="282">
        <v>151.69999999999999</v>
      </c>
      <c r="G25" s="307">
        <v>95.7</v>
      </c>
      <c r="H25" s="286">
        <v>89</v>
      </c>
      <c r="I25" s="287">
        <v>91.7</v>
      </c>
      <c r="J25" s="290">
        <f t="shared" si="1"/>
        <v>461.69999999999987</v>
      </c>
      <c r="K25" s="535"/>
      <c r="L25" s="303">
        <v>38.799999999999997</v>
      </c>
      <c r="M25" s="275"/>
      <c r="N25" s="275"/>
      <c r="O25" s="322"/>
      <c r="P25" s="502">
        <v>17.899999999999999</v>
      </c>
      <c r="Q25" s="323"/>
      <c r="R25" s="277"/>
      <c r="S25" s="277"/>
      <c r="T25" s="277"/>
      <c r="U25" s="277"/>
      <c r="V25" s="290">
        <v>39.1</v>
      </c>
      <c r="W25" s="290"/>
      <c r="X25" s="277"/>
      <c r="Y25" s="277"/>
      <c r="Z25" s="112"/>
      <c r="AA25" s="2">
        <f t="shared" si="3"/>
        <v>1923</v>
      </c>
      <c r="AB25">
        <v>91.2</v>
      </c>
      <c r="AC25">
        <v>2141.4</v>
      </c>
      <c r="AD25">
        <v>168.8</v>
      </c>
      <c r="AE25">
        <v>410.3</v>
      </c>
      <c r="AF25">
        <v>253</v>
      </c>
      <c r="AG25">
        <v>245.6</v>
      </c>
      <c r="AH25" s="4"/>
      <c r="AI25" s="112">
        <f t="shared" si="4"/>
        <v>1.5000000000000002</v>
      </c>
      <c r="AJ25" s="112">
        <f t="shared" si="5"/>
        <v>1.7653751030502887</v>
      </c>
      <c r="AK25" s="112">
        <f t="shared" si="6"/>
        <v>1.909502262443439</v>
      </c>
      <c r="AL25" s="112">
        <f t="shared" si="7"/>
        <v>2.3580459770114941</v>
      </c>
      <c r="AM25" s="112">
        <f t="shared" si="8"/>
        <v>1.6677653263019119</v>
      </c>
      <c r="AN25" s="112">
        <f t="shared" si="9"/>
        <v>2.566353187042842</v>
      </c>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3"/>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c r="CR25" s="112"/>
      <c r="CS25" s="112"/>
      <c r="CT25" s="112"/>
      <c r="CU25" s="112"/>
      <c r="CV25" s="112"/>
      <c r="CW25" s="112"/>
      <c r="CX25" s="112"/>
      <c r="CY25" s="112"/>
      <c r="CZ25" s="112"/>
      <c r="DA25" s="112"/>
      <c r="DB25" s="112"/>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112"/>
      <c r="EJ25" s="91"/>
      <c r="EK25" s="91"/>
      <c r="EL25" s="91"/>
      <c r="EM25" s="91"/>
      <c r="EN25" s="91"/>
      <c r="EO25" s="91"/>
      <c r="EP25" s="91"/>
      <c r="EQ25" s="91"/>
      <c r="ER25" s="91"/>
      <c r="ES25" s="91"/>
      <c r="ET25" s="91"/>
      <c r="EU25" s="91"/>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c r="IR25" s="85"/>
      <c r="IS25" s="85"/>
      <c r="IT25" s="85"/>
      <c r="IU25" s="85"/>
      <c r="IV25" s="85"/>
      <c r="IW25" s="85"/>
      <c r="IX25" s="85"/>
      <c r="IY25" s="85"/>
      <c r="IZ25" s="85"/>
      <c r="JA25" s="85"/>
      <c r="JB25" s="85"/>
      <c r="JC25" s="85"/>
      <c r="JV25" s="237"/>
      <c r="KP25" s="114"/>
      <c r="KQ25" s="114"/>
      <c r="KR25" s="114"/>
      <c r="KS25" s="114"/>
      <c r="KT25" s="114"/>
      <c r="KU25" s="114"/>
      <c r="KV25" s="114"/>
      <c r="KW25" s="114"/>
      <c r="KX25" s="114"/>
    </row>
    <row r="26" spans="1:310" ht="14.25" x14ac:dyDescent="0.2">
      <c r="A26" s="280">
        <v>1924</v>
      </c>
      <c r="B26" s="281">
        <v>59.5</v>
      </c>
      <c r="C26" s="282">
        <v>1159</v>
      </c>
      <c r="D26" s="283">
        <v>90.4</v>
      </c>
      <c r="E26" s="284">
        <v>175.7</v>
      </c>
      <c r="F26" s="282">
        <v>115.2</v>
      </c>
      <c r="G26" s="307">
        <v>97.2</v>
      </c>
      <c r="H26" s="286">
        <v>87.8</v>
      </c>
      <c r="I26" s="287">
        <v>87.9</v>
      </c>
      <c r="J26" s="290">
        <f t="shared" si="1"/>
        <v>445.29999999999984</v>
      </c>
      <c r="K26" s="535"/>
      <c r="L26" s="303">
        <v>39.200000000000003</v>
      </c>
      <c r="M26" s="275"/>
      <c r="N26" s="275"/>
      <c r="O26" s="322"/>
      <c r="P26" s="502">
        <v>17.8</v>
      </c>
      <c r="Q26" s="323"/>
      <c r="R26" s="277"/>
      <c r="S26" s="277"/>
      <c r="T26" s="277"/>
      <c r="U26" s="277"/>
      <c r="V26" s="290">
        <v>33.700000000000003</v>
      </c>
      <c r="W26" s="290"/>
      <c r="X26" s="277"/>
      <c r="Y26" s="277"/>
      <c r="AA26" s="2">
        <f t="shared" si="3"/>
        <v>1924</v>
      </c>
      <c r="AB26">
        <v>89.6</v>
      </c>
      <c r="AC26">
        <v>2038</v>
      </c>
      <c r="AD26">
        <v>170.6</v>
      </c>
      <c r="AE26">
        <v>410.5</v>
      </c>
      <c r="AF26">
        <v>182</v>
      </c>
      <c r="AG26">
        <v>246.4</v>
      </c>
      <c r="AH26" s="4"/>
      <c r="AI26" s="112">
        <f t="shared" si="4"/>
        <v>1.5058823529411764</v>
      </c>
      <c r="AJ26" s="112">
        <f t="shared" si="5"/>
        <v>1.7584124245038826</v>
      </c>
      <c r="AK26" s="112">
        <f t="shared" si="6"/>
        <v>1.8871681415929202</v>
      </c>
      <c r="AL26" s="112">
        <f t="shared" si="7"/>
        <v>2.3363688104723961</v>
      </c>
      <c r="AM26" s="112">
        <f t="shared" si="8"/>
        <v>1.5798611111111112</v>
      </c>
      <c r="AN26" s="112">
        <f t="shared" si="9"/>
        <v>2.5349794238683128</v>
      </c>
    </row>
    <row r="27" spans="1:310" ht="14.25" x14ac:dyDescent="0.2">
      <c r="A27" s="280">
        <v>1925</v>
      </c>
      <c r="B27" s="281">
        <v>60.7</v>
      </c>
      <c r="C27" s="282">
        <v>1168.0999999999999</v>
      </c>
      <c r="D27" s="283">
        <v>92</v>
      </c>
      <c r="E27" s="284">
        <v>184.8</v>
      </c>
      <c r="F27" s="282">
        <v>121.7</v>
      </c>
      <c r="G27" s="307">
        <v>89.5</v>
      </c>
      <c r="H27" s="286">
        <v>95</v>
      </c>
      <c r="I27" s="287">
        <v>84.8</v>
      </c>
      <c r="J27" s="290">
        <f t="shared" si="1"/>
        <v>439.59999999999997</v>
      </c>
      <c r="K27" s="535"/>
      <c r="L27" s="303">
        <v>36.9</v>
      </c>
      <c r="M27" s="275"/>
      <c r="N27" s="275"/>
      <c r="O27" s="322"/>
      <c r="P27" s="502">
        <v>17.3</v>
      </c>
      <c r="Q27" s="323"/>
      <c r="R27" s="277"/>
      <c r="S27" s="277"/>
      <c r="T27" s="277"/>
      <c r="U27" s="277"/>
      <c r="V27" s="290">
        <v>38.6</v>
      </c>
      <c r="W27" s="290"/>
      <c r="X27" s="277"/>
      <c r="Y27" s="277"/>
      <c r="AA27" s="2">
        <f t="shared" si="3"/>
        <v>1925</v>
      </c>
      <c r="AB27">
        <v>92.2</v>
      </c>
      <c r="AC27">
        <v>2068.6999999999998</v>
      </c>
      <c r="AD27">
        <v>174.3</v>
      </c>
      <c r="AE27">
        <v>433.8</v>
      </c>
      <c r="AF27">
        <v>198.1</v>
      </c>
      <c r="AG27">
        <v>227.9</v>
      </c>
      <c r="AH27" s="4"/>
      <c r="AI27" s="112">
        <f t="shared" si="4"/>
        <v>1.5189456342668863</v>
      </c>
      <c r="AJ27" s="112">
        <f t="shared" si="5"/>
        <v>1.7709956339354507</v>
      </c>
      <c r="AK27" s="112">
        <f t="shared" si="6"/>
        <v>1.8945652173913046</v>
      </c>
      <c r="AL27" s="112">
        <f t="shared" si="7"/>
        <v>2.3474025974025974</v>
      </c>
      <c r="AM27" s="112">
        <f t="shared" si="8"/>
        <v>1.6277732128184059</v>
      </c>
      <c r="AN27" s="112">
        <f t="shared" si="9"/>
        <v>2.546368715083799</v>
      </c>
    </row>
    <row r="28" spans="1:310" ht="14.25" x14ac:dyDescent="0.2">
      <c r="A28" s="280">
        <v>1926</v>
      </c>
      <c r="B28" s="281">
        <v>60.3</v>
      </c>
      <c r="C28" s="282">
        <v>1211</v>
      </c>
      <c r="D28" s="283">
        <v>94.6</v>
      </c>
      <c r="E28" s="284">
        <v>198.6</v>
      </c>
      <c r="F28" s="282">
        <v>141.69999999999999</v>
      </c>
      <c r="G28" s="307">
        <v>91.3</v>
      </c>
      <c r="H28" s="286">
        <v>97.3</v>
      </c>
      <c r="I28" s="287">
        <v>85.5</v>
      </c>
      <c r="J28" s="290">
        <f t="shared" si="1"/>
        <v>441.7</v>
      </c>
      <c r="K28" s="535"/>
      <c r="L28" s="303">
        <v>36.6</v>
      </c>
      <c r="M28" s="114"/>
      <c r="N28" s="288">
        <v>19.899999999999999</v>
      </c>
      <c r="O28" s="322"/>
      <c r="P28" s="277"/>
      <c r="Q28" s="334"/>
      <c r="R28" s="277"/>
      <c r="S28" s="277"/>
      <c r="T28" s="277"/>
      <c r="U28" s="277"/>
      <c r="V28" s="290">
        <v>32.9</v>
      </c>
      <c r="W28" s="290"/>
      <c r="X28" s="277"/>
      <c r="Y28" s="277"/>
      <c r="AA28" s="2">
        <f t="shared" si="3"/>
        <v>1926</v>
      </c>
      <c r="AB28">
        <v>89.8</v>
      </c>
      <c r="AC28">
        <v>2146.1999999999998</v>
      </c>
      <c r="AD28">
        <v>177.3</v>
      </c>
      <c r="AE28">
        <v>465.7</v>
      </c>
      <c r="AF28">
        <v>233</v>
      </c>
      <c r="AG28">
        <v>228.2</v>
      </c>
      <c r="AH28" s="4"/>
      <c r="AI28" s="112">
        <f t="shared" si="4"/>
        <v>1.4892205638474296</v>
      </c>
      <c r="AJ28" s="112">
        <f t="shared" si="5"/>
        <v>1.7722543352601154</v>
      </c>
      <c r="AK28" s="112">
        <f t="shared" si="6"/>
        <v>1.8742071881606768</v>
      </c>
      <c r="AL28" s="112">
        <f t="shared" si="7"/>
        <v>2.3449144008056395</v>
      </c>
      <c r="AM28" s="112">
        <f t="shared" si="8"/>
        <v>1.6443189837685253</v>
      </c>
      <c r="AN28" s="112">
        <f t="shared" si="9"/>
        <v>2.4994523548740415</v>
      </c>
    </row>
    <row r="29" spans="1:310" ht="14.25" x14ac:dyDescent="0.2">
      <c r="A29" s="280">
        <v>1927</v>
      </c>
      <c r="B29" s="281">
        <v>56.3</v>
      </c>
      <c r="C29" s="282">
        <v>1131.5</v>
      </c>
      <c r="D29" s="283">
        <v>95.2</v>
      </c>
      <c r="E29" s="284">
        <v>195.3</v>
      </c>
      <c r="F29" s="282">
        <v>102.2</v>
      </c>
      <c r="G29" s="307">
        <v>88.1</v>
      </c>
      <c r="H29" s="286">
        <v>91.7</v>
      </c>
      <c r="I29" s="287">
        <v>79.599999999999994</v>
      </c>
      <c r="J29" s="290">
        <f t="shared" si="1"/>
        <v>423.09999999999991</v>
      </c>
      <c r="K29" s="535"/>
      <c r="L29" s="303">
        <v>34.799999999999997</v>
      </c>
      <c r="M29" s="114"/>
      <c r="N29" s="288">
        <v>21.6</v>
      </c>
      <c r="O29" s="322"/>
      <c r="P29" s="277"/>
      <c r="Q29" s="334"/>
      <c r="R29" s="277"/>
      <c r="S29" s="277"/>
      <c r="T29" s="277"/>
      <c r="U29" s="277"/>
      <c r="V29" s="290">
        <v>27.1</v>
      </c>
      <c r="W29" s="290"/>
      <c r="X29" s="277"/>
      <c r="Y29" s="277"/>
      <c r="AA29" s="2">
        <f t="shared" si="3"/>
        <v>1927</v>
      </c>
      <c r="AB29">
        <v>86.3</v>
      </c>
      <c r="AC29">
        <v>1989.5</v>
      </c>
      <c r="AD29">
        <v>177.8</v>
      </c>
      <c r="AE29">
        <v>448.8</v>
      </c>
      <c r="AF29">
        <v>164</v>
      </c>
      <c r="AG29">
        <v>216.3</v>
      </c>
      <c r="AH29" s="4"/>
      <c r="AI29" s="112">
        <f t="shared" si="4"/>
        <v>1.5328596802841918</v>
      </c>
      <c r="AJ29" s="112">
        <f t="shared" si="5"/>
        <v>1.758285461776403</v>
      </c>
      <c r="AK29" s="112">
        <f t="shared" si="6"/>
        <v>1.8676470588235294</v>
      </c>
      <c r="AL29" s="112">
        <f t="shared" si="7"/>
        <v>2.2980030721966207</v>
      </c>
      <c r="AM29" s="112">
        <f t="shared" si="8"/>
        <v>1.6046966731898238</v>
      </c>
      <c r="AN29" s="112">
        <f t="shared" si="9"/>
        <v>2.4551645856980708</v>
      </c>
    </row>
    <row r="30" spans="1:310" ht="14.25" x14ac:dyDescent="0.2">
      <c r="A30" s="280">
        <v>1928</v>
      </c>
      <c r="B30" s="281">
        <v>55.7</v>
      </c>
      <c r="C30" s="282">
        <v>1198.5999999999999</v>
      </c>
      <c r="D30" s="283">
        <v>95.7</v>
      </c>
      <c r="E30" s="284">
        <v>207.7</v>
      </c>
      <c r="F30" s="282">
        <v>142.5</v>
      </c>
      <c r="G30" s="307">
        <v>92</v>
      </c>
      <c r="H30" s="286">
        <v>94.9</v>
      </c>
      <c r="I30" s="287">
        <v>78.3</v>
      </c>
      <c r="J30" s="290">
        <f t="shared" si="1"/>
        <v>431.80000000000007</v>
      </c>
      <c r="K30" s="535"/>
      <c r="L30" s="303">
        <v>34.5</v>
      </c>
      <c r="M30" s="114"/>
      <c r="N30" s="288">
        <v>23.2</v>
      </c>
      <c r="O30" s="322"/>
      <c r="P30" s="277"/>
      <c r="Q30" s="334"/>
      <c r="R30" s="277"/>
      <c r="S30" s="277"/>
      <c r="T30" s="277"/>
      <c r="U30" s="277"/>
      <c r="V30" s="290">
        <v>26.4</v>
      </c>
      <c r="W30" s="290"/>
      <c r="X30" s="277"/>
      <c r="Y30" s="277"/>
      <c r="AA30" s="2">
        <f t="shared" si="3"/>
        <v>1928</v>
      </c>
      <c r="AB30">
        <v>86.1</v>
      </c>
      <c r="AC30">
        <v>2124.6</v>
      </c>
      <c r="AD30">
        <v>177.8</v>
      </c>
      <c r="AE30">
        <v>478.9</v>
      </c>
      <c r="AF30">
        <v>236.4</v>
      </c>
      <c r="AG30">
        <v>223.4</v>
      </c>
      <c r="AH30" s="4"/>
      <c r="AI30" s="112">
        <f t="shared" si="4"/>
        <v>1.5457809694793534</v>
      </c>
      <c r="AJ30" s="112">
        <f t="shared" si="5"/>
        <v>1.772567995995328</v>
      </c>
      <c r="AK30" s="112">
        <f t="shared" si="6"/>
        <v>1.8578892371995821</v>
      </c>
      <c r="AL30" s="112">
        <f t="shared" si="7"/>
        <v>2.3057294174289842</v>
      </c>
      <c r="AM30" s="112">
        <f t="shared" si="8"/>
        <v>1.6589473684210527</v>
      </c>
      <c r="AN30" s="112">
        <f t="shared" si="9"/>
        <v>2.4282608695652175</v>
      </c>
    </row>
    <row r="31" spans="1:310" ht="14.25" x14ac:dyDescent="0.2">
      <c r="A31" s="280">
        <v>1929</v>
      </c>
      <c r="B31" s="281">
        <v>55</v>
      </c>
      <c r="C31" s="309">
        <v>1187.8</v>
      </c>
      <c r="D31" s="283">
        <v>95.8</v>
      </c>
      <c r="E31" s="284">
        <v>211.2</v>
      </c>
      <c r="F31" s="282">
        <v>146.5</v>
      </c>
      <c r="G31" s="307">
        <v>90.8</v>
      </c>
      <c r="H31" s="286">
        <v>91.1</v>
      </c>
      <c r="I31" s="287">
        <v>75.3</v>
      </c>
      <c r="J31" s="290">
        <f t="shared" si="1"/>
        <v>422.10000000000008</v>
      </c>
      <c r="K31" s="535"/>
      <c r="L31" s="303">
        <v>32.9</v>
      </c>
      <c r="M31" s="114"/>
      <c r="N31" s="288">
        <v>25.5</v>
      </c>
      <c r="O31" s="322"/>
      <c r="P31" s="277"/>
      <c r="Q31" s="334"/>
      <c r="R31" s="277"/>
      <c r="S31" s="277"/>
      <c r="T31" s="277"/>
      <c r="U31" s="277"/>
      <c r="V31" s="290">
        <v>23.3</v>
      </c>
      <c r="W31" s="290"/>
      <c r="X31" s="277"/>
      <c r="Y31" s="277"/>
      <c r="AA31" s="2">
        <f t="shared" si="3"/>
        <v>1929</v>
      </c>
      <c r="AB31">
        <v>84.3</v>
      </c>
      <c r="AC31">
        <v>2081.1999999999998</v>
      </c>
      <c r="AD31">
        <v>175.3</v>
      </c>
      <c r="AE31">
        <v>476.2</v>
      </c>
      <c r="AF31">
        <v>247.5</v>
      </c>
      <c r="AG31">
        <v>213.3</v>
      </c>
      <c r="AH31" s="4"/>
      <c r="AI31" s="112">
        <f t="shared" si="4"/>
        <v>1.5327272727272727</v>
      </c>
      <c r="AJ31" s="112">
        <f t="shared" si="5"/>
        <v>1.7521468260649939</v>
      </c>
      <c r="AK31" s="112">
        <f t="shared" si="6"/>
        <v>1.8298538622129439</v>
      </c>
      <c r="AL31" s="112">
        <f t="shared" si="7"/>
        <v>2.2547348484848486</v>
      </c>
      <c r="AM31" s="112">
        <f t="shared" si="8"/>
        <v>1.689419795221843</v>
      </c>
      <c r="AN31" s="112">
        <f t="shared" si="9"/>
        <v>2.3491189427312777</v>
      </c>
    </row>
    <row r="32" spans="1:310" ht="14.25" x14ac:dyDescent="0.2">
      <c r="A32" s="280">
        <v>1930</v>
      </c>
      <c r="B32" s="281">
        <v>53.8</v>
      </c>
      <c r="C32" s="309">
        <v>1132.0999999999999</v>
      </c>
      <c r="D32" s="283">
        <v>97.4</v>
      </c>
      <c r="E32" s="284">
        <v>214.2</v>
      </c>
      <c r="F32" s="282">
        <v>102.5</v>
      </c>
      <c r="G32" s="307">
        <v>89</v>
      </c>
      <c r="H32" s="286">
        <v>91</v>
      </c>
      <c r="I32" s="287">
        <v>71.099999999999994</v>
      </c>
      <c r="J32" s="290">
        <f t="shared" si="1"/>
        <v>413.09999999999997</v>
      </c>
      <c r="K32" s="535"/>
      <c r="L32" s="303">
        <v>31.5</v>
      </c>
      <c r="M32" s="114"/>
      <c r="N32" s="288">
        <v>26.7</v>
      </c>
      <c r="O32" s="322"/>
      <c r="P32" s="289"/>
      <c r="Q32" s="323"/>
      <c r="R32" s="277"/>
      <c r="S32" s="277"/>
      <c r="T32" s="277"/>
      <c r="U32" s="277"/>
      <c r="V32" s="290">
        <v>26</v>
      </c>
      <c r="W32" s="290"/>
      <c r="X32" s="277"/>
      <c r="Y32" s="277"/>
      <c r="AA32" s="2">
        <f t="shared" si="3"/>
        <v>1930</v>
      </c>
      <c r="AB32">
        <v>84.2</v>
      </c>
      <c r="AC32">
        <v>1943.8</v>
      </c>
      <c r="AD32">
        <v>174.5</v>
      </c>
      <c r="AE32">
        <v>467.9</v>
      </c>
      <c r="AF32">
        <v>159.80000000000001</v>
      </c>
      <c r="AG32">
        <v>203.9</v>
      </c>
      <c r="AH32" s="4"/>
      <c r="AI32" s="112">
        <f t="shared" si="4"/>
        <v>1.5650557620817844</v>
      </c>
      <c r="AJ32" s="112">
        <f t="shared" si="5"/>
        <v>1.7169861319671409</v>
      </c>
      <c r="AK32" s="112">
        <f t="shared" si="6"/>
        <v>1.7915811088295688</v>
      </c>
      <c r="AL32" s="112">
        <f t="shared" si="7"/>
        <v>2.1844070961718018</v>
      </c>
      <c r="AM32" s="112">
        <f t="shared" si="8"/>
        <v>1.5590243902439025</v>
      </c>
      <c r="AN32" s="112">
        <f t="shared" si="9"/>
        <v>2.2910112359550561</v>
      </c>
    </row>
    <row r="33" spans="1:40" ht="14.25" x14ac:dyDescent="0.2">
      <c r="A33" s="280">
        <v>1931</v>
      </c>
      <c r="B33" s="281">
        <v>51.3</v>
      </c>
      <c r="C33" s="282">
        <v>1106.5</v>
      </c>
      <c r="D33" s="283">
        <v>99</v>
      </c>
      <c r="E33" s="284">
        <v>213.4</v>
      </c>
      <c r="F33" s="282">
        <v>107.5</v>
      </c>
      <c r="G33" s="307">
        <v>86.8</v>
      </c>
      <c r="H33" s="286">
        <v>87.4</v>
      </c>
      <c r="I33" s="287">
        <v>67.8</v>
      </c>
      <c r="J33" s="290">
        <f t="shared" si="1"/>
        <v>393.30000000000013</v>
      </c>
      <c r="K33" s="535"/>
      <c r="L33" s="303">
        <v>28.8</v>
      </c>
      <c r="M33" s="114"/>
      <c r="N33" s="288">
        <v>27.1</v>
      </c>
      <c r="O33" s="322"/>
      <c r="P33" s="289"/>
      <c r="Q33" s="323"/>
      <c r="R33" s="277"/>
      <c r="S33" s="277"/>
      <c r="T33" s="277"/>
      <c r="U33" s="277"/>
      <c r="V33" s="290">
        <v>20.5</v>
      </c>
      <c r="W33" s="290"/>
      <c r="X33" s="277"/>
      <c r="Y33" s="277"/>
      <c r="AA33" s="2">
        <f t="shared" si="3"/>
        <v>1931</v>
      </c>
      <c r="AB33">
        <v>81.2</v>
      </c>
      <c r="AC33">
        <v>1895.1</v>
      </c>
      <c r="AD33">
        <v>175.8</v>
      </c>
      <c r="AE33">
        <v>459.6</v>
      </c>
      <c r="AF33">
        <v>170.2</v>
      </c>
      <c r="AG33">
        <v>195</v>
      </c>
      <c r="AH33" s="4"/>
      <c r="AI33" s="112">
        <f t="shared" si="4"/>
        <v>1.5828460038986356</v>
      </c>
      <c r="AJ33" s="112">
        <f t="shared" si="5"/>
        <v>1.7126976954360595</v>
      </c>
      <c r="AK33" s="112">
        <f t="shared" si="6"/>
        <v>1.7757575757575759</v>
      </c>
      <c r="AL33" s="112">
        <f t="shared" si="7"/>
        <v>2.1537019681349578</v>
      </c>
      <c r="AM33" s="112">
        <f t="shared" si="8"/>
        <v>1.5832558139534882</v>
      </c>
      <c r="AN33" s="112">
        <f t="shared" si="9"/>
        <v>2.2465437788018434</v>
      </c>
    </row>
    <row r="34" spans="1:40" ht="14.25" x14ac:dyDescent="0.2">
      <c r="A34" s="267">
        <v>1932</v>
      </c>
      <c r="B34" s="281">
        <v>47.7</v>
      </c>
      <c r="C34" s="282">
        <v>1087.7</v>
      </c>
      <c r="D34" s="283">
        <v>102.3</v>
      </c>
      <c r="E34" s="284">
        <v>224.1</v>
      </c>
      <c r="F34" s="282">
        <v>107.3</v>
      </c>
      <c r="G34" s="307">
        <v>87.5</v>
      </c>
      <c r="H34" s="286">
        <v>87.4</v>
      </c>
      <c r="I34" s="287">
        <v>62.5</v>
      </c>
      <c r="J34" s="290">
        <f t="shared" ref="J34:J65" si="10">C34-I34-F34-H34-G34-E34-D34-B34</f>
        <v>368.90000000000009</v>
      </c>
      <c r="K34" s="535"/>
      <c r="L34" s="303">
        <v>27.5</v>
      </c>
      <c r="M34" s="114"/>
      <c r="N34" s="288">
        <v>23.6</v>
      </c>
      <c r="O34" s="321">
        <v>22</v>
      </c>
      <c r="P34" s="277"/>
      <c r="Q34" s="334"/>
      <c r="R34" s="277"/>
      <c r="S34" s="277"/>
      <c r="T34" s="277"/>
      <c r="U34" s="277"/>
      <c r="V34" s="277"/>
      <c r="W34" s="277"/>
      <c r="X34" s="277"/>
      <c r="Y34" s="277"/>
      <c r="AA34" s="2">
        <f t="shared" si="3"/>
        <v>1932</v>
      </c>
      <c r="AB34">
        <v>76.599999999999994</v>
      </c>
      <c r="AC34">
        <v>1897.1</v>
      </c>
      <c r="AD34">
        <v>179.2</v>
      </c>
      <c r="AE34">
        <v>482.8</v>
      </c>
      <c r="AF34">
        <v>180</v>
      </c>
      <c r="AG34">
        <v>194.4</v>
      </c>
      <c r="AH34" s="4"/>
      <c r="AI34" s="112">
        <f t="shared" si="4"/>
        <v>1.6058700209643604</v>
      </c>
      <c r="AJ34" s="112">
        <f t="shared" si="5"/>
        <v>1.7441390089179001</v>
      </c>
      <c r="AK34" s="112">
        <f t="shared" si="6"/>
        <v>1.7517106549364614</v>
      </c>
      <c r="AL34" s="112">
        <f t="shared" si="7"/>
        <v>2.1543953592146363</v>
      </c>
      <c r="AM34" s="112">
        <f t="shared" si="8"/>
        <v>1.6775396085740915</v>
      </c>
      <c r="AN34" s="112">
        <f t="shared" si="9"/>
        <v>2.221714285714286</v>
      </c>
    </row>
    <row r="35" spans="1:40" ht="14.25" x14ac:dyDescent="0.2">
      <c r="A35" s="280">
        <v>1933</v>
      </c>
      <c r="B35" s="281">
        <v>47.4</v>
      </c>
      <c r="C35" s="282">
        <v>1068.7</v>
      </c>
      <c r="D35" s="283">
        <v>102.3</v>
      </c>
      <c r="E35" s="284">
        <v>228</v>
      </c>
      <c r="F35" s="282">
        <v>95.7</v>
      </c>
      <c r="G35" s="307">
        <v>84.1</v>
      </c>
      <c r="H35" s="286">
        <v>83</v>
      </c>
      <c r="I35" s="287">
        <v>59.6</v>
      </c>
      <c r="J35" s="290">
        <f t="shared" si="10"/>
        <v>368.59999999999997</v>
      </c>
      <c r="K35" s="535"/>
      <c r="L35" s="303">
        <v>26.2</v>
      </c>
      <c r="M35" s="114"/>
      <c r="N35" s="288">
        <v>25</v>
      </c>
      <c r="O35" s="321">
        <v>21.4</v>
      </c>
      <c r="P35" s="277"/>
      <c r="Q35" s="334"/>
      <c r="R35" s="277"/>
      <c r="S35" s="277"/>
      <c r="T35" s="277"/>
      <c r="U35" s="277"/>
      <c r="V35" s="277"/>
      <c r="W35" s="277"/>
      <c r="X35" s="277"/>
      <c r="Y35" s="277"/>
      <c r="AA35" s="2">
        <f t="shared" ref="AA35:AA66" si="11">AA34+1</f>
        <v>1933</v>
      </c>
      <c r="AB35">
        <v>76.2</v>
      </c>
      <c r="AC35">
        <v>1850.1</v>
      </c>
      <c r="AD35">
        <v>178.2</v>
      </c>
      <c r="AE35">
        <v>483.8</v>
      </c>
      <c r="AF35">
        <v>156.5</v>
      </c>
      <c r="AG35">
        <v>185</v>
      </c>
      <c r="AH35" s="4"/>
      <c r="AI35" s="112">
        <f t="shared" si="4"/>
        <v>1.6075949367088609</v>
      </c>
      <c r="AJ35" s="112">
        <f t="shared" si="5"/>
        <v>1.7311687096472348</v>
      </c>
      <c r="AK35" s="112">
        <f t="shared" si="6"/>
        <v>1.7419354838709677</v>
      </c>
      <c r="AL35" s="112">
        <f t="shared" si="7"/>
        <v>2.1219298245614038</v>
      </c>
      <c r="AM35" s="112">
        <f t="shared" si="8"/>
        <v>1.6353187042842214</v>
      </c>
      <c r="AN35" s="112">
        <f t="shared" si="9"/>
        <v>2.1997621878715816</v>
      </c>
    </row>
    <row r="36" spans="1:40" ht="14.25" x14ac:dyDescent="0.2">
      <c r="A36" s="335">
        <v>1934</v>
      </c>
      <c r="B36" s="281">
        <v>51.3</v>
      </c>
      <c r="C36" s="282">
        <v>1105.4000000000001</v>
      </c>
      <c r="D36" s="283">
        <v>106.4</v>
      </c>
      <c r="E36" s="284">
        <v>240.3</v>
      </c>
      <c r="F36" s="282">
        <v>96.9</v>
      </c>
      <c r="G36" s="307">
        <v>85.5</v>
      </c>
      <c r="H36" s="286">
        <v>84.3</v>
      </c>
      <c r="I36" s="287">
        <v>56.7</v>
      </c>
      <c r="J36" s="290">
        <f t="shared" si="10"/>
        <v>384.00000000000006</v>
      </c>
      <c r="K36" s="535"/>
      <c r="L36" s="303">
        <v>27.8</v>
      </c>
      <c r="M36" s="114"/>
      <c r="N36" s="288">
        <v>28.6</v>
      </c>
      <c r="O36" s="321">
        <v>22.2</v>
      </c>
      <c r="P36" s="334"/>
      <c r="Q36" s="334"/>
      <c r="R36" s="277"/>
      <c r="S36" s="277"/>
      <c r="T36" s="277"/>
      <c r="U36" s="277"/>
      <c r="V36" s="334"/>
      <c r="W36" s="334"/>
      <c r="X36" s="277"/>
      <c r="Y36" s="277"/>
      <c r="AA36" s="2">
        <f t="shared" si="11"/>
        <v>1934</v>
      </c>
      <c r="AB36">
        <v>82.7</v>
      </c>
      <c r="AC36">
        <v>1888.2</v>
      </c>
      <c r="AD36">
        <v>181.6</v>
      </c>
      <c r="AE36">
        <v>502.9</v>
      </c>
      <c r="AF36">
        <v>152.9</v>
      </c>
      <c r="AG36">
        <v>184.5</v>
      </c>
      <c r="AH36" s="4"/>
      <c r="AI36" s="112">
        <f t="shared" si="4"/>
        <v>1.6120857699805069</v>
      </c>
      <c r="AJ36" s="112">
        <f t="shared" si="5"/>
        <v>1.7081599421024063</v>
      </c>
      <c r="AK36" s="112">
        <f t="shared" si="6"/>
        <v>1.7067669172932329</v>
      </c>
      <c r="AL36" s="112">
        <f t="shared" si="7"/>
        <v>2.0928006658343734</v>
      </c>
      <c r="AM36" s="112">
        <f t="shared" si="8"/>
        <v>1.5779153766769864</v>
      </c>
      <c r="AN36" s="112">
        <f t="shared" si="9"/>
        <v>2.1578947368421053</v>
      </c>
    </row>
    <row r="37" spans="1:40" ht="14.25" x14ac:dyDescent="0.2">
      <c r="A37" s="336">
        <v>1935</v>
      </c>
      <c r="B37" s="281">
        <v>49.8</v>
      </c>
      <c r="C37" s="282">
        <v>1094.5</v>
      </c>
      <c r="D37" s="283">
        <v>108.2</v>
      </c>
      <c r="E37" s="284">
        <v>245.4</v>
      </c>
      <c r="F37" s="282">
        <v>104.2</v>
      </c>
      <c r="G37" s="307">
        <v>85.7</v>
      </c>
      <c r="H37" s="286">
        <v>81.3</v>
      </c>
      <c r="I37" s="287">
        <v>55.1</v>
      </c>
      <c r="J37" s="290">
        <f t="shared" si="10"/>
        <v>364.80000000000007</v>
      </c>
      <c r="K37" s="535"/>
      <c r="L37" s="303">
        <v>26</v>
      </c>
      <c r="M37" s="114"/>
      <c r="N37" s="288">
        <v>28.6</v>
      </c>
      <c r="O37" s="321">
        <v>22.3</v>
      </c>
      <c r="P37" s="334"/>
      <c r="Q37" s="334"/>
      <c r="R37" s="277"/>
      <c r="S37" s="277"/>
      <c r="T37" s="277"/>
      <c r="U37" s="277"/>
      <c r="V37" s="334"/>
      <c r="W37" s="334"/>
      <c r="X37" s="277"/>
      <c r="Y37" s="277"/>
      <c r="AA37" s="2">
        <f t="shared" si="11"/>
        <v>1935</v>
      </c>
      <c r="AB37">
        <v>80.8</v>
      </c>
      <c r="AC37">
        <v>1860.1</v>
      </c>
      <c r="AD37">
        <v>183.4</v>
      </c>
      <c r="AE37">
        <v>506.8</v>
      </c>
      <c r="AF37">
        <v>163.80000000000001</v>
      </c>
      <c r="AG37">
        <v>181.2</v>
      </c>
      <c r="AH37" s="4"/>
      <c r="AI37" s="112">
        <f t="shared" si="4"/>
        <v>1.6224899598393574</v>
      </c>
      <c r="AJ37" s="112">
        <f t="shared" si="5"/>
        <v>1.6994974874371858</v>
      </c>
      <c r="AK37" s="112">
        <f t="shared" si="6"/>
        <v>1.6950092421441774</v>
      </c>
      <c r="AL37" s="112">
        <f t="shared" si="7"/>
        <v>2.0651996740016298</v>
      </c>
      <c r="AM37" s="112">
        <f t="shared" si="8"/>
        <v>1.5719769673704416</v>
      </c>
      <c r="AN37" s="112">
        <f t="shared" si="9"/>
        <v>2.114352392065344</v>
      </c>
    </row>
    <row r="38" spans="1:40" ht="14.25" x14ac:dyDescent="0.2">
      <c r="A38" s="335">
        <v>1936</v>
      </c>
      <c r="B38" s="281">
        <v>56.2</v>
      </c>
      <c r="C38" s="282">
        <v>1155.2</v>
      </c>
      <c r="D38" s="283">
        <v>111.4</v>
      </c>
      <c r="E38" s="284">
        <v>266.60000000000002</v>
      </c>
      <c r="F38" s="282">
        <v>119.6</v>
      </c>
      <c r="G38" s="307">
        <v>91</v>
      </c>
      <c r="H38" s="286">
        <v>83.5</v>
      </c>
      <c r="I38" s="287">
        <v>55.9</v>
      </c>
      <c r="J38" s="290">
        <f t="shared" si="10"/>
        <v>370.99999999999994</v>
      </c>
      <c r="K38" s="535"/>
      <c r="L38" s="303">
        <v>26.3</v>
      </c>
      <c r="M38" s="114"/>
      <c r="N38" s="288">
        <v>29.7</v>
      </c>
      <c r="O38" s="321">
        <v>23.7</v>
      </c>
      <c r="P38" s="334"/>
      <c r="Q38" s="334"/>
      <c r="R38" s="277"/>
      <c r="S38" s="277"/>
      <c r="T38" s="277"/>
      <c r="U38" s="277"/>
      <c r="V38" s="334"/>
      <c r="W38" s="334"/>
      <c r="X38" s="277"/>
      <c r="Y38" s="277"/>
      <c r="AA38" s="2">
        <f t="shared" si="11"/>
        <v>1936</v>
      </c>
      <c r="AB38">
        <v>92.4</v>
      </c>
      <c r="AC38">
        <v>1963.7</v>
      </c>
      <c r="AD38">
        <v>186.8</v>
      </c>
      <c r="AE38">
        <v>546.20000000000005</v>
      </c>
      <c r="AF38">
        <v>186.7</v>
      </c>
      <c r="AG38">
        <v>189.8</v>
      </c>
      <c r="AH38" s="4"/>
      <c r="AI38" s="112">
        <f t="shared" si="4"/>
        <v>1.6441281138790036</v>
      </c>
      <c r="AJ38" s="112">
        <f t="shared" si="5"/>
        <v>1.699878808864266</v>
      </c>
      <c r="AK38" s="112">
        <f t="shared" si="6"/>
        <v>1.6768402154398563</v>
      </c>
      <c r="AL38" s="112">
        <f t="shared" si="7"/>
        <v>2.0487621905476368</v>
      </c>
      <c r="AM38" s="112">
        <f t="shared" si="8"/>
        <v>1.5610367892976589</v>
      </c>
      <c r="AN38" s="112">
        <f t="shared" si="9"/>
        <v>2.0857142857142859</v>
      </c>
    </row>
    <row r="39" spans="1:40" ht="14.25" x14ac:dyDescent="0.2">
      <c r="A39" s="335">
        <v>1937</v>
      </c>
      <c r="B39" s="281">
        <v>50.9</v>
      </c>
      <c r="C39" s="282">
        <v>1125.9000000000001</v>
      </c>
      <c r="D39" s="283">
        <v>112.4</v>
      </c>
      <c r="E39" s="284">
        <v>268.89999999999998</v>
      </c>
      <c r="F39" s="282">
        <v>114.9</v>
      </c>
      <c r="G39" s="307">
        <v>86.7</v>
      </c>
      <c r="H39" s="286">
        <v>79.900000000000006</v>
      </c>
      <c r="I39" s="287">
        <v>53.8</v>
      </c>
      <c r="J39" s="290">
        <f t="shared" si="10"/>
        <v>358.4000000000002</v>
      </c>
      <c r="K39" s="535"/>
      <c r="L39" s="303">
        <v>26.1</v>
      </c>
      <c r="M39" s="114"/>
      <c r="N39" s="288">
        <v>30.8</v>
      </c>
      <c r="O39" s="321">
        <v>23.7</v>
      </c>
      <c r="P39" s="334"/>
      <c r="Q39" s="334"/>
      <c r="R39" s="277"/>
      <c r="S39" s="277"/>
      <c r="T39" s="277"/>
      <c r="U39" s="277"/>
      <c r="V39" s="334"/>
      <c r="W39" s="334"/>
      <c r="X39" s="277"/>
      <c r="Y39" s="277"/>
      <c r="AA39" s="2">
        <f t="shared" si="11"/>
        <v>1937</v>
      </c>
      <c r="AB39">
        <v>81.8</v>
      </c>
      <c r="AC39">
        <v>1882.6</v>
      </c>
      <c r="AD39">
        <v>184.6</v>
      </c>
      <c r="AE39">
        <v>538.79999999999995</v>
      </c>
      <c r="AF39">
        <v>181.8</v>
      </c>
      <c r="AG39">
        <v>176.6</v>
      </c>
      <c r="AH39" s="4"/>
      <c r="AI39" s="112">
        <f t="shared" si="4"/>
        <v>1.6070726915520628</v>
      </c>
      <c r="AJ39" s="112">
        <f t="shared" si="5"/>
        <v>1.6720845545785592</v>
      </c>
      <c r="AK39" s="112">
        <f t="shared" si="6"/>
        <v>1.6423487544483983</v>
      </c>
      <c r="AL39" s="112">
        <f t="shared" si="7"/>
        <v>2.0037188545927855</v>
      </c>
      <c r="AM39" s="112">
        <f t="shared" si="8"/>
        <v>1.5822454308093994</v>
      </c>
      <c r="AN39" s="112">
        <f t="shared" si="9"/>
        <v>2.0369088811995386</v>
      </c>
    </row>
    <row r="40" spans="1:40" ht="14.25" x14ac:dyDescent="0.2">
      <c r="A40" s="335">
        <v>1938</v>
      </c>
      <c r="B40" s="281">
        <v>47.2</v>
      </c>
      <c r="C40" s="282">
        <v>1064</v>
      </c>
      <c r="D40" s="283">
        <v>114.9</v>
      </c>
      <c r="E40" s="284">
        <v>269.7</v>
      </c>
      <c r="F40" s="282">
        <v>80.400000000000006</v>
      </c>
      <c r="G40" s="307">
        <v>85.9</v>
      </c>
      <c r="H40" s="286">
        <v>77.400000000000006</v>
      </c>
      <c r="I40" s="287">
        <v>49.1</v>
      </c>
      <c r="J40" s="290">
        <f t="shared" si="10"/>
        <v>339.40000000000003</v>
      </c>
      <c r="K40" s="535"/>
      <c r="L40" s="303">
        <v>25.2</v>
      </c>
      <c r="M40" s="114"/>
      <c r="N40" s="288">
        <v>25.1</v>
      </c>
      <c r="O40" s="321">
        <v>23.9</v>
      </c>
      <c r="P40" s="334"/>
      <c r="Q40" s="334"/>
      <c r="R40" s="277"/>
      <c r="S40" s="277"/>
      <c r="T40" s="277"/>
      <c r="U40" s="277"/>
      <c r="V40" s="334"/>
      <c r="W40" s="334"/>
      <c r="X40" s="277"/>
      <c r="Y40" s="277"/>
      <c r="AA40" s="2">
        <f t="shared" si="11"/>
        <v>1938</v>
      </c>
      <c r="AB40">
        <v>76.5</v>
      </c>
      <c r="AC40">
        <v>1764.3</v>
      </c>
      <c r="AD40">
        <v>185.7</v>
      </c>
      <c r="AE40">
        <v>528.9</v>
      </c>
      <c r="AF40">
        <v>124.3</v>
      </c>
      <c r="AG40">
        <v>171.4</v>
      </c>
      <c r="AH40" s="4"/>
      <c r="AI40" s="112">
        <f t="shared" si="4"/>
        <v>1.6207627118644068</v>
      </c>
      <c r="AJ40" s="112">
        <f t="shared" si="5"/>
        <v>1.6581766917293232</v>
      </c>
      <c r="AK40" s="112">
        <f t="shared" si="6"/>
        <v>1.6161879895561355</v>
      </c>
      <c r="AL40" s="112">
        <f t="shared" si="7"/>
        <v>1.9610678531701891</v>
      </c>
      <c r="AM40" s="112">
        <f t="shared" si="8"/>
        <v>1.5460199004975124</v>
      </c>
      <c r="AN40" s="112">
        <f t="shared" si="9"/>
        <v>1.9953434225844005</v>
      </c>
    </row>
    <row r="41" spans="1:40" ht="14.25" x14ac:dyDescent="0.2">
      <c r="A41" s="335">
        <v>1939</v>
      </c>
      <c r="B41" s="281">
        <v>46</v>
      </c>
      <c r="C41" s="282">
        <v>1060.4000000000001</v>
      </c>
      <c r="D41" s="283">
        <v>117.5</v>
      </c>
      <c r="E41" s="284">
        <v>275.5</v>
      </c>
      <c r="F41" s="282">
        <v>75.7</v>
      </c>
      <c r="G41" s="307">
        <v>87.8</v>
      </c>
      <c r="H41" s="286">
        <v>82.9</v>
      </c>
      <c r="I41" s="287">
        <v>47.1</v>
      </c>
      <c r="J41" s="290">
        <f t="shared" si="10"/>
        <v>327.90000000000009</v>
      </c>
      <c r="K41" s="535"/>
      <c r="L41" s="303">
        <v>24.6</v>
      </c>
      <c r="M41" s="114"/>
      <c r="N41" s="288">
        <v>24.7</v>
      </c>
      <c r="O41" s="321">
        <v>25.5</v>
      </c>
      <c r="P41" s="334"/>
      <c r="Q41" s="334"/>
      <c r="R41" s="277"/>
      <c r="S41" s="277"/>
      <c r="T41" s="277"/>
      <c r="U41" s="277"/>
      <c r="V41" s="334"/>
      <c r="W41" s="334"/>
      <c r="X41" s="277"/>
      <c r="Y41" s="277"/>
      <c r="AA41" s="2">
        <f t="shared" si="11"/>
        <v>1939</v>
      </c>
      <c r="AB41">
        <v>74.7</v>
      </c>
      <c r="AC41">
        <v>1766.9</v>
      </c>
      <c r="AD41">
        <v>187.1</v>
      </c>
      <c r="AE41">
        <v>534.5</v>
      </c>
      <c r="AF41">
        <v>124.4</v>
      </c>
      <c r="AG41">
        <v>173.2</v>
      </c>
      <c r="AH41" s="4"/>
      <c r="AI41" s="112">
        <f t="shared" si="4"/>
        <v>1.6239130434782609</v>
      </c>
      <c r="AJ41" s="112">
        <f t="shared" si="5"/>
        <v>1.666258015843078</v>
      </c>
      <c r="AK41" s="112">
        <f t="shared" si="6"/>
        <v>1.5923404255319149</v>
      </c>
      <c r="AL41" s="112">
        <f t="shared" si="7"/>
        <v>1.9401088929219601</v>
      </c>
      <c r="AM41" s="112">
        <f t="shared" si="8"/>
        <v>1.6433289299867899</v>
      </c>
      <c r="AN41" s="112">
        <f t="shared" si="9"/>
        <v>1.9726651480637813</v>
      </c>
    </row>
    <row r="42" spans="1:40" ht="14.25" x14ac:dyDescent="0.2">
      <c r="A42" s="335">
        <v>1940</v>
      </c>
      <c r="B42" s="281">
        <v>47.4</v>
      </c>
      <c r="C42" s="282">
        <v>1076.4000000000001</v>
      </c>
      <c r="D42" s="283">
        <v>120.3</v>
      </c>
      <c r="E42" s="284">
        <v>292.5</v>
      </c>
      <c r="F42" s="282">
        <v>70.3</v>
      </c>
      <c r="G42" s="307">
        <v>90.9</v>
      </c>
      <c r="H42" s="286">
        <v>81.5</v>
      </c>
      <c r="I42" s="287">
        <v>45.9</v>
      </c>
      <c r="J42" s="290">
        <f t="shared" si="10"/>
        <v>327.60000000000008</v>
      </c>
      <c r="K42" s="535"/>
      <c r="L42" s="303">
        <v>24.6</v>
      </c>
      <c r="M42" s="114"/>
      <c r="N42" s="288">
        <v>26.2</v>
      </c>
      <c r="O42" s="321">
        <v>26.6</v>
      </c>
      <c r="P42" s="334"/>
      <c r="Q42" s="334"/>
      <c r="R42" s="277"/>
      <c r="S42" s="277"/>
      <c r="T42" s="277"/>
      <c r="U42" s="277"/>
      <c r="V42" s="334"/>
      <c r="W42" s="334"/>
      <c r="X42" s="277"/>
      <c r="Y42" s="277"/>
      <c r="AA42" s="2">
        <f t="shared" si="11"/>
        <v>1940</v>
      </c>
      <c r="AB42">
        <v>76</v>
      </c>
      <c r="AC42">
        <v>1785</v>
      </c>
      <c r="AD42">
        <v>187.8</v>
      </c>
      <c r="AE42">
        <v>558.5</v>
      </c>
      <c r="AF42">
        <v>117.6</v>
      </c>
      <c r="AG42">
        <v>177.2</v>
      </c>
      <c r="AH42" s="4"/>
      <c r="AI42" s="112">
        <f t="shared" si="4"/>
        <v>1.6033755274261603</v>
      </c>
      <c r="AJ42" s="112">
        <f t="shared" si="5"/>
        <v>1.6583054626532887</v>
      </c>
      <c r="AK42" s="112">
        <f t="shared" si="6"/>
        <v>1.5610972568578554</v>
      </c>
      <c r="AL42" s="112">
        <f t="shared" si="7"/>
        <v>1.9094017094017095</v>
      </c>
      <c r="AM42" s="112">
        <f t="shared" si="8"/>
        <v>1.6728307254623045</v>
      </c>
      <c r="AN42" s="112">
        <f t="shared" si="9"/>
        <v>1.9493949394939492</v>
      </c>
    </row>
    <row r="43" spans="1:40" ht="14.25" x14ac:dyDescent="0.2">
      <c r="A43" s="335">
        <v>1941</v>
      </c>
      <c r="B43" s="281">
        <v>46.2</v>
      </c>
      <c r="C43" s="282">
        <v>1049.9000000000001</v>
      </c>
      <c r="D43" s="283">
        <v>120.1</v>
      </c>
      <c r="E43" s="284">
        <v>290.10000000000002</v>
      </c>
      <c r="F43" s="282">
        <v>63.8</v>
      </c>
      <c r="G43" s="307">
        <v>89.1</v>
      </c>
      <c r="H43" s="286">
        <v>75.099999999999994</v>
      </c>
      <c r="I43" s="287">
        <v>44.5</v>
      </c>
      <c r="J43" s="290">
        <f t="shared" si="10"/>
        <v>321.00000000000006</v>
      </c>
      <c r="K43" s="535"/>
      <c r="L43" s="303">
        <v>25</v>
      </c>
      <c r="M43" s="114"/>
      <c r="N43" s="288">
        <v>30</v>
      </c>
      <c r="O43" s="321">
        <v>25.4</v>
      </c>
      <c r="P43" s="334"/>
      <c r="Q43" s="334"/>
      <c r="R43" s="277"/>
      <c r="S43" s="277"/>
      <c r="T43" s="277"/>
      <c r="U43" s="277"/>
      <c r="V43" s="334"/>
      <c r="W43" s="334"/>
      <c r="X43" s="277"/>
      <c r="Y43" s="277"/>
      <c r="AA43" s="2">
        <f t="shared" si="11"/>
        <v>1941</v>
      </c>
      <c r="AB43">
        <v>72.7</v>
      </c>
      <c r="AC43">
        <v>1694.6</v>
      </c>
      <c r="AD43">
        <v>184.1</v>
      </c>
      <c r="AE43">
        <v>537.9</v>
      </c>
      <c r="AF43">
        <v>104.6</v>
      </c>
      <c r="AG43">
        <v>169.4</v>
      </c>
      <c r="AH43" s="4"/>
      <c r="AI43" s="112">
        <f t="shared" si="4"/>
        <v>1.5735930735930737</v>
      </c>
      <c r="AJ43" s="112">
        <f t="shared" si="5"/>
        <v>1.6140584817601673</v>
      </c>
      <c r="AK43" s="112">
        <f t="shared" si="6"/>
        <v>1.5328892589508742</v>
      </c>
      <c r="AL43" s="112">
        <f t="shared" si="7"/>
        <v>1.8541882109617371</v>
      </c>
      <c r="AM43" s="112">
        <f t="shared" si="8"/>
        <v>1.6394984326018809</v>
      </c>
      <c r="AN43" s="112">
        <f t="shared" si="9"/>
        <v>1.9012345679012348</v>
      </c>
    </row>
    <row r="44" spans="1:40" ht="14.25" x14ac:dyDescent="0.2">
      <c r="A44" s="335">
        <v>1942</v>
      </c>
      <c r="B44" s="281">
        <v>50.5</v>
      </c>
      <c r="C44" s="269">
        <v>1034.3</v>
      </c>
      <c r="D44" s="283">
        <v>122</v>
      </c>
      <c r="E44" s="284">
        <v>294.89999999999998</v>
      </c>
      <c r="F44" s="282">
        <v>55.7</v>
      </c>
      <c r="G44" s="307">
        <v>90.1</v>
      </c>
      <c r="H44" s="286">
        <v>72.400000000000006</v>
      </c>
      <c r="I44" s="287">
        <v>43.1</v>
      </c>
      <c r="J44" s="290">
        <f t="shared" si="10"/>
        <v>305.59999999999991</v>
      </c>
      <c r="K44" s="535"/>
      <c r="L44" s="303">
        <v>25.8</v>
      </c>
      <c r="M44" s="114"/>
      <c r="N44" s="288">
        <v>21.1</v>
      </c>
      <c r="O44" s="321">
        <v>25.4</v>
      </c>
      <c r="P44" s="334"/>
      <c r="Q44" s="334"/>
      <c r="R44" s="277"/>
      <c r="S44" s="277"/>
      <c r="T44" s="277"/>
      <c r="U44" s="277"/>
      <c r="V44" s="334"/>
      <c r="W44" s="334"/>
      <c r="X44" s="277"/>
      <c r="Y44" s="277"/>
      <c r="AA44" s="2">
        <f t="shared" si="11"/>
        <v>1942</v>
      </c>
      <c r="AB44">
        <v>75.599999999999994</v>
      </c>
      <c r="AC44">
        <v>1635.8</v>
      </c>
      <c r="AD44">
        <v>183.8</v>
      </c>
      <c r="AE44">
        <v>531.70000000000005</v>
      </c>
      <c r="AF44">
        <v>84.7</v>
      </c>
      <c r="AG44">
        <v>166.8</v>
      </c>
      <c r="AH44" s="4"/>
      <c r="AI44" s="112">
        <f t="shared" si="4"/>
        <v>1.497029702970297</v>
      </c>
      <c r="AJ44" s="112">
        <f t="shared" si="5"/>
        <v>1.5815527409842405</v>
      </c>
      <c r="AK44" s="112">
        <f t="shared" si="6"/>
        <v>1.5065573770491805</v>
      </c>
      <c r="AL44" s="112">
        <f t="shared" si="7"/>
        <v>1.8029840623940321</v>
      </c>
      <c r="AM44" s="112">
        <f t="shared" si="8"/>
        <v>1.5206463195691202</v>
      </c>
      <c r="AN44" s="112">
        <f t="shared" si="9"/>
        <v>1.8512763596004442</v>
      </c>
    </row>
    <row r="45" spans="1:40" ht="14.25" x14ac:dyDescent="0.2">
      <c r="A45" s="335">
        <v>1943</v>
      </c>
      <c r="B45" s="281">
        <v>56</v>
      </c>
      <c r="C45" s="269">
        <v>1087.2</v>
      </c>
      <c r="D45" s="283">
        <v>124.3</v>
      </c>
      <c r="E45" s="284">
        <v>317.60000000000002</v>
      </c>
      <c r="F45" s="282">
        <v>67.099999999999994</v>
      </c>
      <c r="G45" s="307">
        <v>94.8</v>
      </c>
      <c r="H45" s="286">
        <v>73.900000000000006</v>
      </c>
      <c r="I45" s="287">
        <v>42.5</v>
      </c>
      <c r="J45" s="290">
        <f t="shared" si="10"/>
        <v>311.00000000000006</v>
      </c>
      <c r="K45" s="535"/>
      <c r="L45" s="303">
        <v>25.8</v>
      </c>
      <c r="M45" s="114"/>
      <c r="N45" s="288">
        <v>17.7</v>
      </c>
      <c r="O45" s="321">
        <v>27.1</v>
      </c>
      <c r="P45" s="334"/>
      <c r="Q45" s="334"/>
      <c r="R45" s="277"/>
      <c r="S45" s="277"/>
      <c r="T45" s="277"/>
      <c r="U45" s="277"/>
      <c r="V45" s="334"/>
      <c r="W45" s="334"/>
      <c r="X45" s="277"/>
      <c r="Y45" s="277"/>
      <c r="AA45" s="2">
        <f t="shared" si="11"/>
        <v>1943</v>
      </c>
      <c r="AB45">
        <v>82.1</v>
      </c>
      <c r="AC45">
        <v>1702.4</v>
      </c>
      <c r="AD45">
        <v>183.9</v>
      </c>
      <c r="AE45">
        <v>567.5</v>
      </c>
      <c r="AF45">
        <v>101.7</v>
      </c>
      <c r="AG45">
        <v>173.3</v>
      </c>
      <c r="AH45" s="4"/>
      <c r="AI45" s="112">
        <f t="shared" si="4"/>
        <v>1.4660714285714285</v>
      </c>
      <c r="AJ45" s="112">
        <f t="shared" si="5"/>
        <v>1.5658572479764532</v>
      </c>
      <c r="AK45" s="112">
        <f t="shared" si="6"/>
        <v>1.4794851166532583</v>
      </c>
      <c r="AL45" s="112">
        <f t="shared" si="7"/>
        <v>1.7868387909319898</v>
      </c>
      <c r="AM45" s="112">
        <f t="shared" si="8"/>
        <v>1.5156482861400895</v>
      </c>
      <c r="AN45" s="112">
        <f t="shared" si="9"/>
        <v>1.8280590717299581</v>
      </c>
    </row>
    <row r="46" spans="1:40" ht="14.25" x14ac:dyDescent="0.2">
      <c r="A46" s="302">
        <v>1944</v>
      </c>
      <c r="B46" s="281">
        <v>53.4</v>
      </c>
      <c r="C46" s="282">
        <v>1062.0999999999999</v>
      </c>
      <c r="D46" s="283">
        <v>128.80000000000001</v>
      </c>
      <c r="E46" s="284">
        <v>314.60000000000002</v>
      </c>
      <c r="F46" s="282">
        <v>61.6</v>
      </c>
      <c r="G46" s="307">
        <v>93.5</v>
      </c>
      <c r="H46" s="286">
        <v>69</v>
      </c>
      <c r="I46" s="287">
        <v>41.2</v>
      </c>
      <c r="J46" s="290">
        <f t="shared" si="10"/>
        <v>299.99999999999983</v>
      </c>
      <c r="K46" s="535"/>
      <c r="L46" s="303">
        <v>24.9</v>
      </c>
      <c r="M46" s="114"/>
      <c r="N46" s="288">
        <v>18.3</v>
      </c>
      <c r="O46" s="321">
        <v>26.3</v>
      </c>
      <c r="P46" s="277"/>
      <c r="Q46" s="334"/>
      <c r="R46" s="277"/>
      <c r="S46" s="277"/>
      <c r="T46" s="277"/>
      <c r="U46" s="277"/>
      <c r="V46" s="277"/>
      <c r="W46" s="277"/>
      <c r="X46" s="277"/>
      <c r="Y46" s="277"/>
      <c r="AA46" s="2">
        <f t="shared" si="11"/>
        <v>1944</v>
      </c>
      <c r="AB46">
        <v>77</v>
      </c>
      <c r="AC46">
        <v>1618.5</v>
      </c>
      <c r="AD46">
        <v>183.8</v>
      </c>
      <c r="AE46">
        <v>541.1</v>
      </c>
      <c r="AF46">
        <v>94.7</v>
      </c>
      <c r="AG46">
        <v>164.4</v>
      </c>
      <c r="AH46" s="4"/>
      <c r="AI46" s="112">
        <f t="shared" si="4"/>
        <v>1.4419475655430711</v>
      </c>
      <c r="AJ46" s="112">
        <f t="shared" si="5"/>
        <v>1.5238678090575277</v>
      </c>
      <c r="AK46" s="112">
        <f t="shared" si="6"/>
        <v>1.4270186335403727</v>
      </c>
      <c r="AL46" s="112">
        <f t="shared" si="7"/>
        <v>1.7199618563254926</v>
      </c>
      <c r="AM46" s="112">
        <f t="shared" si="8"/>
        <v>1.5373376623376624</v>
      </c>
      <c r="AN46" s="112">
        <f t="shared" si="9"/>
        <v>1.7582887700534759</v>
      </c>
    </row>
    <row r="47" spans="1:40" ht="14.25" x14ac:dyDescent="0.2">
      <c r="A47" s="333">
        <v>1945</v>
      </c>
      <c r="B47" s="281">
        <v>51.2</v>
      </c>
      <c r="C47" s="282">
        <v>1058.0999999999999</v>
      </c>
      <c r="D47" s="283">
        <v>134</v>
      </c>
      <c r="E47" s="284">
        <v>320.3</v>
      </c>
      <c r="F47" s="282">
        <v>51.6</v>
      </c>
      <c r="G47" s="307">
        <v>97.5</v>
      </c>
      <c r="H47" s="286">
        <v>66.5</v>
      </c>
      <c r="I47" s="287">
        <v>39.9</v>
      </c>
      <c r="J47" s="290">
        <f t="shared" si="10"/>
        <v>297.09999999999991</v>
      </c>
      <c r="K47" s="535"/>
      <c r="L47" s="303">
        <v>23.9</v>
      </c>
      <c r="M47" s="114"/>
      <c r="N47" s="288">
        <v>21.2</v>
      </c>
      <c r="O47" s="322"/>
      <c r="P47" s="334"/>
      <c r="Q47" s="334"/>
      <c r="R47" s="277"/>
      <c r="S47" s="277"/>
      <c r="T47" s="277"/>
      <c r="U47" s="277"/>
      <c r="V47" s="334"/>
      <c r="W47" s="334"/>
      <c r="X47" s="277"/>
      <c r="Y47" s="277"/>
      <c r="AA47" s="2">
        <f t="shared" si="11"/>
        <v>1945</v>
      </c>
      <c r="AB47">
        <v>74.900000000000006</v>
      </c>
      <c r="AC47">
        <v>1575.4</v>
      </c>
      <c r="AD47">
        <v>186.9</v>
      </c>
      <c r="AE47">
        <v>533.20000000000005</v>
      </c>
      <c r="AF47">
        <v>74.900000000000006</v>
      </c>
      <c r="AG47">
        <v>166.7</v>
      </c>
      <c r="AH47" s="4"/>
      <c r="AI47" s="112">
        <f t="shared" si="4"/>
        <v>1.462890625</v>
      </c>
      <c r="AJ47" s="112">
        <f t="shared" si="5"/>
        <v>1.4888951894905966</v>
      </c>
      <c r="AK47" s="112">
        <f t="shared" si="6"/>
        <v>1.3947761194029851</v>
      </c>
      <c r="AL47" s="112">
        <f t="shared" si="7"/>
        <v>1.6646893537308773</v>
      </c>
      <c r="AM47" s="112">
        <f t="shared" si="8"/>
        <v>1.4515503875968994</v>
      </c>
      <c r="AN47" s="112">
        <f t="shared" si="9"/>
        <v>1.7097435897435895</v>
      </c>
    </row>
    <row r="48" spans="1:40" ht="14.25" x14ac:dyDescent="0.2">
      <c r="A48" s="333">
        <v>1946</v>
      </c>
      <c r="B48" s="281">
        <v>46.1</v>
      </c>
      <c r="C48" s="282">
        <v>996.5</v>
      </c>
      <c r="D48" s="283">
        <v>130</v>
      </c>
      <c r="E48" s="284">
        <v>306.5</v>
      </c>
      <c r="F48" s="282">
        <v>44.5</v>
      </c>
      <c r="G48" s="307">
        <v>89.7</v>
      </c>
      <c r="H48" s="286">
        <v>58.3</v>
      </c>
      <c r="I48" s="287">
        <v>36.4</v>
      </c>
      <c r="J48" s="290">
        <f t="shared" si="10"/>
        <v>285</v>
      </c>
      <c r="K48" s="535"/>
      <c r="L48" s="303">
        <v>28.4</v>
      </c>
      <c r="M48" s="114"/>
      <c r="N48" s="288">
        <v>23.9</v>
      </c>
      <c r="O48" s="321">
        <v>24.8</v>
      </c>
      <c r="P48" s="334"/>
      <c r="Q48" s="334"/>
      <c r="R48" s="277"/>
      <c r="S48" s="277"/>
      <c r="T48" s="277"/>
      <c r="U48" s="277"/>
      <c r="V48" s="334"/>
      <c r="W48" s="334"/>
      <c r="X48" s="277"/>
      <c r="Y48" s="277"/>
      <c r="AA48" s="2">
        <f t="shared" si="11"/>
        <v>1946</v>
      </c>
      <c r="AB48">
        <v>69.400000000000006</v>
      </c>
      <c r="AC48">
        <v>1529.7</v>
      </c>
      <c r="AD48">
        <v>187.1</v>
      </c>
      <c r="AE48">
        <v>527.70000000000005</v>
      </c>
      <c r="AF48">
        <v>69.900000000000006</v>
      </c>
      <c r="AG48">
        <v>158.80000000000001</v>
      </c>
      <c r="AH48" s="4"/>
      <c r="AI48" s="112">
        <f t="shared" si="4"/>
        <v>1.5054229934924079</v>
      </c>
      <c r="AJ48" s="112">
        <f t="shared" si="5"/>
        <v>1.5350727546412444</v>
      </c>
      <c r="AK48" s="112">
        <f t="shared" si="6"/>
        <v>1.4392307692307691</v>
      </c>
      <c r="AL48" s="112">
        <f t="shared" si="7"/>
        <v>1.7216965742251225</v>
      </c>
      <c r="AM48" s="112">
        <f t="shared" si="8"/>
        <v>1.5707865168539328</v>
      </c>
      <c r="AN48" s="112">
        <f t="shared" si="9"/>
        <v>1.770345596432553</v>
      </c>
    </row>
    <row r="49" spans="1:40" ht="14.25" x14ac:dyDescent="0.2">
      <c r="A49" s="337">
        <v>1947</v>
      </c>
      <c r="B49" s="281">
        <v>46.6</v>
      </c>
      <c r="C49" s="282">
        <v>1007.6</v>
      </c>
      <c r="D49" s="283">
        <v>132.30000000000001</v>
      </c>
      <c r="E49" s="284">
        <v>321.10000000000002</v>
      </c>
      <c r="F49" s="282">
        <v>43.1</v>
      </c>
      <c r="G49" s="307">
        <v>91.4</v>
      </c>
      <c r="H49" s="286">
        <v>56</v>
      </c>
      <c r="I49" s="287">
        <v>33.5</v>
      </c>
      <c r="J49" s="290">
        <f t="shared" si="10"/>
        <v>283.59999999999997</v>
      </c>
      <c r="K49" s="535"/>
      <c r="L49" s="303">
        <v>28.6</v>
      </c>
      <c r="M49" s="114"/>
      <c r="N49" s="288">
        <v>22.8</v>
      </c>
      <c r="O49" s="321">
        <v>26.2</v>
      </c>
      <c r="P49" s="334"/>
      <c r="Q49" s="334"/>
      <c r="R49" s="277"/>
      <c r="S49" s="277"/>
      <c r="T49" s="277"/>
      <c r="U49" s="277"/>
      <c r="V49" s="334"/>
      <c r="W49" s="334"/>
      <c r="X49" s="277"/>
      <c r="Y49" s="277"/>
      <c r="AA49" s="2">
        <f t="shared" si="11"/>
        <v>1947</v>
      </c>
      <c r="AB49">
        <v>69.900000000000006</v>
      </c>
      <c r="AC49">
        <v>1532</v>
      </c>
      <c r="AD49">
        <v>190.7</v>
      </c>
      <c r="AE49">
        <v>552.5</v>
      </c>
      <c r="AF49">
        <v>65.900000000000006</v>
      </c>
      <c r="AG49">
        <v>161.30000000000001</v>
      </c>
      <c r="AH49" s="4"/>
      <c r="AI49" s="112">
        <f t="shared" si="4"/>
        <v>1.5</v>
      </c>
      <c r="AJ49" s="112">
        <f t="shared" si="5"/>
        <v>1.5204446208813021</v>
      </c>
      <c r="AK49" s="112">
        <f t="shared" si="6"/>
        <v>1.4414210128495841</v>
      </c>
      <c r="AL49" s="112">
        <f t="shared" si="7"/>
        <v>1.7206477732793521</v>
      </c>
      <c r="AM49" s="112">
        <f t="shared" si="8"/>
        <v>1.5290023201856149</v>
      </c>
      <c r="AN49" s="112">
        <f t="shared" si="9"/>
        <v>1.7647702407002188</v>
      </c>
    </row>
    <row r="50" spans="1:40" ht="14.25" x14ac:dyDescent="0.2">
      <c r="A50" s="335">
        <v>1948</v>
      </c>
      <c r="B50" s="281">
        <v>45</v>
      </c>
      <c r="C50" s="269">
        <v>988.6</v>
      </c>
      <c r="D50" s="283">
        <v>134.9</v>
      </c>
      <c r="E50" s="284">
        <v>322.7</v>
      </c>
      <c r="F50" s="282">
        <v>38.700000000000003</v>
      </c>
      <c r="G50" s="307">
        <v>89.7</v>
      </c>
      <c r="H50" s="286">
        <v>53</v>
      </c>
      <c r="I50" s="287">
        <v>30</v>
      </c>
      <c r="J50" s="290">
        <f t="shared" si="10"/>
        <v>274.59999999999991</v>
      </c>
      <c r="K50" s="535"/>
      <c r="L50" s="303">
        <v>26.8</v>
      </c>
      <c r="M50" s="114"/>
      <c r="N50" s="288">
        <v>22.1</v>
      </c>
      <c r="O50" s="321">
        <v>26.4</v>
      </c>
      <c r="P50" s="334"/>
      <c r="Q50" s="334"/>
      <c r="R50" s="277"/>
      <c r="S50" s="277"/>
      <c r="T50" s="277"/>
      <c r="U50" s="277"/>
      <c r="V50" s="334"/>
      <c r="W50" s="334"/>
      <c r="X50" s="277"/>
      <c r="Y50" s="277"/>
      <c r="AA50" s="2">
        <f t="shared" si="11"/>
        <v>1948</v>
      </c>
      <c r="AB50">
        <v>68.599999999999994</v>
      </c>
      <c r="AC50">
        <v>1501.7</v>
      </c>
      <c r="AD50">
        <v>193.4</v>
      </c>
      <c r="AE50">
        <v>549</v>
      </c>
      <c r="AF50">
        <v>58</v>
      </c>
      <c r="AG50">
        <v>157.4</v>
      </c>
      <c r="AH50" s="4"/>
      <c r="AI50" s="112">
        <f t="shared" si="4"/>
        <v>1.5244444444444443</v>
      </c>
      <c r="AJ50" s="112">
        <f t="shared" si="5"/>
        <v>1.5190167914222132</v>
      </c>
      <c r="AK50" s="112">
        <f t="shared" si="6"/>
        <v>1.4336545589325427</v>
      </c>
      <c r="AL50" s="112">
        <f t="shared" si="7"/>
        <v>1.7012705299039357</v>
      </c>
      <c r="AM50" s="112">
        <f t="shared" si="8"/>
        <v>1.4987080103359172</v>
      </c>
      <c r="AN50" s="112">
        <f t="shared" si="9"/>
        <v>1.7547380156075809</v>
      </c>
    </row>
    <row r="51" spans="1:40" ht="14.25" x14ac:dyDescent="0.2">
      <c r="A51" s="275">
        <v>1949</v>
      </c>
      <c r="B51" s="281">
        <v>39.299999999999997</v>
      </c>
      <c r="C51" s="351">
        <v>971</v>
      </c>
      <c r="D51" s="341">
        <v>138.80000000000001</v>
      </c>
      <c r="E51" s="360">
        <v>348.8</v>
      </c>
      <c r="F51" s="340">
        <v>30</v>
      </c>
      <c r="G51" s="307">
        <v>100.9</v>
      </c>
      <c r="H51" s="344">
        <v>17.399999999999999</v>
      </c>
      <c r="I51" s="361">
        <v>26.3</v>
      </c>
      <c r="J51" s="290">
        <f t="shared" si="10"/>
        <v>269.50000000000006</v>
      </c>
      <c r="K51" s="535"/>
      <c r="L51" s="346"/>
      <c r="M51" s="114"/>
      <c r="N51" s="288">
        <v>21.3</v>
      </c>
      <c r="O51" s="321">
        <v>16.899999999999999</v>
      </c>
      <c r="P51" s="323"/>
      <c r="Q51" s="507">
        <v>20.5</v>
      </c>
      <c r="R51" s="362">
        <v>43.2</v>
      </c>
      <c r="S51" s="277"/>
      <c r="T51" s="277"/>
      <c r="U51" s="277"/>
      <c r="V51" s="323"/>
      <c r="W51" s="323"/>
      <c r="X51" s="277"/>
      <c r="Y51" s="277"/>
      <c r="AA51" s="2">
        <f t="shared" si="11"/>
        <v>1949</v>
      </c>
      <c r="AB51">
        <v>57.6</v>
      </c>
      <c r="AC51">
        <v>1457.3</v>
      </c>
      <c r="AD51">
        <v>193.9</v>
      </c>
      <c r="AE51">
        <v>581</v>
      </c>
      <c r="AF51">
        <v>45.1</v>
      </c>
      <c r="AG51">
        <v>176.2</v>
      </c>
      <c r="AH51" s="4"/>
      <c r="AI51" s="112">
        <f t="shared" si="4"/>
        <v>1.4656488549618323</v>
      </c>
      <c r="AJ51" s="112">
        <f t="shared" si="5"/>
        <v>1.5008238928939237</v>
      </c>
      <c r="AK51" s="112">
        <f t="shared" si="6"/>
        <v>1.3969740634005763</v>
      </c>
      <c r="AL51" s="112">
        <f t="shared" si="7"/>
        <v>1.6657110091743119</v>
      </c>
      <c r="AM51" s="112">
        <f t="shared" si="8"/>
        <v>1.5033333333333334</v>
      </c>
      <c r="AN51" s="112">
        <f t="shared" si="9"/>
        <v>1.7462834489593655</v>
      </c>
    </row>
    <row r="52" spans="1:40" ht="14.25" x14ac:dyDescent="0.2">
      <c r="A52" s="275">
        <v>1950</v>
      </c>
      <c r="B52" s="281">
        <v>37.5</v>
      </c>
      <c r="C52" s="282">
        <v>963.8</v>
      </c>
      <c r="D52" s="341">
        <v>139.80000000000001</v>
      </c>
      <c r="E52" s="284">
        <v>355.5</v>
      </c>
      <c r="F52" s="282">
        <v>31.3</v>
      </c>
      <c r="G52" s="343">
        <v>104</v>
      </c>
      <c r="H52" s="286">
        <v>16.399999999999999</v>
      </c>
      <c r="I52" s="345">
        <v>22.5</v>
      </c>
      <c r="J52" s="290">
        <f t="shared" si="10"/>
        <v>256.8</v>
      </c>
      <c r="K52" s="535"/>
      <c r="L52" s="366"/>
      <c r="M52" s="114"/>
      <c r="N52" s="288">
        <v>31.3</v>
      </c>
      <c r="O52" s="367">
        <v>16.2</v>
      </c>
      <c r="P52" s="349"/>
      <c r="Q52" s="508">
        <v>20.399999999999999</v>
      </c>
      <c r="R52" s="362">
        <v>40.5</v>
      </c>
      <c r="S52" s="277"/>
      <c r="T52" s="277"/>
      <c r="U52" s="277"/>
      <c r="V52" s="275"/>
      <c r="W52" s="275"/>
      <c r="X52" s="277"/>
      <c r="Y52" s="277"/>
      <c r="AA52" s="2">
        <f t="shared" si="11"/>
        <v>1950</v>
      </c>
      <c r="AB52">
        <v>78.400000000000006</v>
      </c>
      <c r="AC52">
        <v>1446</v>
      </c>
      <c r="AD52">
        <v>193.9</v>
      </c>
      <c r="AE52">
        <v>588.79999999999995</v>
      </c>
      <c r="AF52">
        <v>48.1</v>
      </c>
      <c r="AG52">
        <v>180.7</v>
      </c>
      <c r="AH52" s="4"/>
      <c r="AI52" s="112">
        <f t="shared" si="4"/>
        <v>2.0906666666666669</v>
      </c>
      <c r="AJ52" s="112">
        <f t="shared" si="5"/>
        <v>1.5003112678979043</v>
      </c>
      <c r="AK52" s="112">
        <f t="shared" si="6"/>
        <v>1.3869814020028612</v>
      </c>
      <c r="AL52" s="112">
        <f t="shared" si="7"/>
        <v>1.6562587904360055</v>
      </c>
      <c r="AM52" s="112">
        <f t="shared" si="8"/>
        <v>1.5367412140575081</v>
      </c>
      <c r="AN52" s="112">
        <f t="shared" si="9"/>
        <v>1.7374999999999998</v>
      </c>
    </row>
    <row r="53" spans="1:40" ht="14.25" x14ac:dyDescent="0.2">
      <c r="A53" s="335">
        <v>1951</v>
      </c>
      <c r="B53" s="281">
        <v>38.4</v>
      </c>
      <c r="C53" s="282">
        <v>966.7</v>
      </c>
      <c r="D53" s="341">
        <v>140.6</v>
      </c>
      <c r="E53" s="284">
        <v>355.9</v>
      </c>
      <c r="F53" s="340">
        <v>31.4</v>
      </c>
      <c r="G53" s="343">
        <v>106.7</v>
      </c>
      <c r="H53" s="344">
        <v>14.7</v>
      </c>
      <c r="I53" s="287">
        <v>20.100000000000001</v>
      </c>
      <c r="J53" s="290">
        <f t="shared" si="10"/>
        <v>258.89999999999998</v>
      </c>
      <c r="K53" s="535"/>
      <c r="L53" s="366"/>
      <c r="M53" s="114"/>
      <c r="N53" s="288">
        <v>24.1</v>
      </c>
      <c r="O53" s="321">
        <v>16.3</v>
      </c>
      <c r="P53" s="323"/>
      <c r="Q53" s="507">
        <v>20.8</v>
      </c>
      <c r="R53" s="362">
        <v>41.2</v>
      </c>
      <c r="S53" s="277"/>
      <c r="T53" s="277"/>
      <c r="U53" s="277"/>
      <c r="V53" s="275"/>
      <c r="W53" s="275"/>
      <c r="X53" s="277"/>
      <c r="Y53" s="277"/>
      <c r="AA53" s="2">
        <f t="shared" si="11"/>
        <v>1951</v>
      </c>
      <c r="AB53">
        <v>79.7</v>
      </c>
      <c r="AC53">
        <v>1423.5</v>
      </c>
      <c r="AD53">
        <v>192</v>
      </c>
      <c r="AE53">
        <v>577.9</v>
      </c>
      <c r="AF53">
        <v>47.4</v>
      </c>
      <c r="AG53">
        <v>181.4</v>
      </c>
      <c r="AH53" s="4"/>
      <c r="AI53" s="112">
        <f t="shared" si="4"/>
        <v>2.0755208333333335</v>
      </c>
      <c r="AJ53" s="112">
        <f t="shared" si="5"/>
        <v>1.4725354298127651</v>
      </c>
      <c r="AK53" s="112">
        <f t="shared" si="6"/>
        <v>1.3655761024182078</v>
      </c>
      <c r="AL53" s="112">
        <f t="shared" si="7"/>
        <v>1.6237707221129531</v>
      </c>
      <c r="AM53" s="112">
        <f t="shared" si="8"/>
        <v>1.5095541401273886</v>
      </c>
      <c r="AN53" s="112">
        <f t="shared" si="9"/>
        <v>1.7000937207122775</v>
      </c>
    </row>
    <row r="54" spans="1:40" ht="14.25" x14ac:dyDescent="0.2">
      <c r="A54" s="335">
        <v>1952</v>
      </c>
      <c r="B54" s="281">
        <v>37.5</v>
      </c>
      <c r="C54" s="282">
        <v>961.4</v>
      </c>
      <c r="D54" s="341">
        <v>143.30000000000001</v>
      </c>
      <c r="E54" s="284">
        <v>356.6</v>
      </c>
      <c r="F54" s="340">
        <v>29.7</v>
      </c>
      <c r="G54" s="343">
        <v>106.8</v>
      </c>
      <c r="H54" s="344">
        <v>13.3</v>
      </c>
      <c r="I54" s="287">
        <v>15.8</v>
      </c>
      <c r="J54" s="290">
        <f t="shared" si="10"/>
        <v>258.40000000000003</v>
      </c>
      <c r="K54" s="535"/>
      <c r="L54" s="366"/>
      <c r="M54" s="114"/>
      <c r="N54" s="288">
        <v>24.3</v>
      </c>
      <c r="O54" s="321">
        <v>16.399999999999999</v>
      </c>
      <c r="P54" s="323"/>
      <c r="Q54" s="507">
        <v>20.399999999999999</v>
      </c>
      <c r="R54" s="362">
        <v>40.9</v>
      </c>
      <c r="S54" s="277"/>
      <c r="T54" s="277"/>
      <c r="U54" s="277"/>
      <c r="V54" s="275"/>
      <c r="W54" s="275"/>
      <c r="X54" s="277"/>
      <c r="Y54" s="277"/>
      <c r="AA54" s="2">
        <f t="shared" si="11"/>
        <v>1952</v>
      </c>
      <c r="AB54">
        <v>78</v>
      </c>
      <c r="AC54">
        <v>1394.6</v>
      </c>
      <c r="AD54">
        <v>194.2</v>
      </c>
      <c r="AE54">
        <v>568.79999999999995</v>
      </c>
      <c r="AF54">
        <v>43.1</v>
      </c>
      <c r="AG54">
        <v>180.2</v>
      </c>
      <c r="AH54" s="4"/>
      <c r="AI54" s="112">
        <f t="shared" si="4"/>
        <v>2.08</v>
      </c>
      <c r="AJ54" s="112">
        <f t="shared" si="5"/>
        <v>1.4505928853754939</v>
      </c>
      <c r="AK54" s="112">
        <f t="shared" si="6"/>
        <v>1.3551988834612698</v>
      </c>
      <c r="AL54" s="112">
        <f t="shared" si="7"/>
        <v>1.5950644980370161</v>
      </c>
      <c r="AM54" s="112">
        <f t="shared" si="8"/>
        <v>1.4511784511784513</v>
      </c>
      <c r="AN54" s="112">
        <f t="shared" si="9"/>
        <v>1.6872659176029963</v>
      </c>
    </row>
    <row r="55" spans="1:40" ht="14.25" x14ac:dyDescent="0.2">
      <c r="A55" s="275">
        <v>1953</v>
      </c>
      <c r="B55" s="281">
        <v>36.1</v>
      </c>
      <c r="C55" s="282">
        <v>959</v>
      </c>
      <c r="D55" s="341">
        <v>144.80000000000001</v>
      </c>
      <c r="E55" s="284">
        <v>360.4</v>
      </c>
      <c r="F55" s="340">
        <v>33</v>
      </c>
      <c r="G55" s="343">
        <v>107.3</v>
      </c>
      <c r="H55" s="371"/>
      <c r="I55" s="287">
        <v>12.4</v>
      </c>
      <c r="J55" s="290">
        <f t="shared" si="10"/>
        <v>265.00000000000006</v>
      </c>
      <c r="K55" s="535"/>
      <c r="L55" s="366"/>
      <c r="M55" s="114"/>
      <c r="N55" s="288">
        <v>24</v>
      </c>
      <c r="O55" s="321">
        <v>16.3</v>
      </c>
      <c r="P55" s="323"/>
      <c r="Q55" s="507">
        <v>20.399999999999999</v>
      </c>
      <c r="R55" s="362">
        <v>40.1</v>
      </c>
      <c r="S55" s="283">
        <v>12.6</v>
      </c>
      <c r="T55" s="277"/>
      <c r="U55" s="277"/>
      <c r="V55" s="275"/>
      <c r="W55" s="275"/>
      <c r="X55" s="277"/>
      <c r="Y55" s="277"/>
      <c r="AA55" s="2">
        <f t="shared" si="11"/>
        <v>1953</v>
      </c>
      <c r="AB55">
        <v>75.400000000000006</v>
      </c>
      <c r="AC55">
        <v>1385.6</v>
      </c>
      <c r="AD55">
        <v>194.6</v>
      </c>
      <c r="AE55">
        <v>570.1</v>
      </c>
      <c r="AF55">
        <v>49.2</v>
      </c>
      <c r="AG55">
        <v>179.2</v>
      </c>
      <c r="AH55" s="4"/>
      <c r="AI55" s="112">
        <f t="shared" si="4"/>
        <v>2.0886426592797784</v>
      </c>
      <c r="AJ55" s="112">
        <f t="shared" si="5"/>
        <v>1.4448383733055266</v>
      </c>
      <c r="AK55" s="112">
        <f t="shared" si="6"/>
        <v>1.3439226519337015</v>
      </c>
      <c r="AL55" s="112">
        <f t="shared" si="7"/>
        <v>1.5818534961154274</v>
      </c>
      <c r="AM55" s="112">
        <f t="shared" si="8"/>
        <v>1.490909090909091</v>
      </c>
      <c r="AN55" s="112">
        <f t="shared" si="9"/>
        <v>1.6700838769804287</v>
      </c>
    </row>
    <row r="56" spans="1:40" ht="14.25" x14ac:dyDescent="0.2">
      <c r="A56" s="376">
        <v>1954</v>
      </c>
      <c r="B56" s="386">
        <v>33.799999999999997</v>
      </c>
      <c r="C56" s="387">
        <v>919</v>
      </c>
      <c r="D56" s="388">
        <v>145.6</v>
      </c>
      <c r="E56" s="389">
        <v>347.5</v>
      </c>
      <c r="F56" s="387">
        <v>25.4</v>
      </c>
      <c r="G56" s="343">
        <v>104.1</v>
      </c>
      <c r="H56" s="390">
        <v>10.6</v>
      </c>
      <c r="I56" s="345"/>
      <c r="J56" s="290">
        <f t="shared" si="10"/>
        <v>251.99999999999994</v>
      </c>
      <c r="K56" s="535"/>
      <c r="L56" s="346"/>
      <c r="M56" s="114"/>
      <c r="N56" s="391">
        <v>22.1</v>
      </c>
      <c r="O56" s="392">
        <v>15.6</v>
      </c>
      <c r="P56" s="415"/>
      <c r="Q56" s="509">
        <v>18.8</v>
      </c>
      <c r="R56" s="394">
        <v>39.4</v>
      </c>
      <c r="S56" s="388">
        <v>12.5</v>
      </c>
      <c r="T56" s="277"/>
      <c r="U56" s="277"/>
      <c r="V56" s="275"/>
      <c r="W56" s="275"/>
      <c r="X56" s="277"/>
      <c r="Y56" s="277"/>
      <c r="AA56" s="2">
        <f t="shared" si="11"/>
        <v>1954</v>
      </c>
      <c r="AB56">
        <v>69.900000000000006</v>
      </c>
      <c r="AC56">
        <v>1314.8</v>
      </c>
      <c r="AD56">
        <v>194.3</v>
      </c>
      <c r="AE56">
        <v>544.6</v>
      </c>
      <c r="AF56">
        <v>36.200000000000003</v>
      </c>
      <c r="AG56">
        <v>173.4</v>
      </c>
      <c r="AH56" s="4"/>
      <c r="AI56" s="112">
        <f t="shared" si="4"/>
        <v>2.0680473372781067</v>
      </c>
      <c r="AJ56" s="112">
        <f t="shared" si="5"/>
        <v>1.4306855277475516</v>
      </c>
      <c r="AK56" s="112">
        <f t="shared" si="6"/>
        <v>1.3344780219780221</v>
      </c>
      <c r="AL56" s="112">
        <f t="shared" si="7"/>
        <v>1.5671942446043166</v>
      </c>
      <c r="AM56" s="112">
        <f t="shared" si="8"/>
        <v>1.4251968503937009</v>
      </c>
      <c r="AN56" s="112">
        <f t="shared" si="9"/>
        <v>1.665706051873199</v>
      </c>
    </row>
    <row r="57" spans="1:40" ht="14.25" x14ac:dyDescent="0.2">
      <c r="A57" s="376">
        <v>1955</v>
      </c>
      <c r="B57" s="386">
        <v>33.5</v>
      </c>
      <c r="C57" s="387">
        <v>930.4</v>
      </c>
      <c r="D57" s="388">
        <v>146.5</v>
      </c>
      <c r="E57" s="389">
        <v>355.8</v>
      </c>
      <c r="F57" s="387">
        <v>27.1</v>
      </c>
      <c r="G57" s="343">
        <v>106</v>
      </c>
      <c r="H57" s="371"/>
      <c r="I57" s="345"/>
      <c r="J57" s="290">
        <f t="shared" si="10"/>
        <v>261.49999999999994</v>
      </c>
      <c r="K57" s="535"/>
      <c r="L57" s="346"/>
      <c r="M57" s="114"/>
      <c r="N57" s="391">
        <v>23.4</v>
      </c>
      <c r="O57" s="392">
        <v>15.5</v>
      </c>
      <c r="P57" s="415"/>
      <c r="Q57" s="509">
        <v>19.8</v>
      </c>
      <c r="R57" s="394">
        <v>39</v>
      </c>
      <c r="S57" s="388">
        <v>12.5</v>
      </c>
      <c r="T57" s="397">
        <v>10.199999999999999</v>
      </c>
      <c r="U57" s="277"/>
      <c r="V57" s="275"/>
      <c r="W57" s="275"/>
      <c r="X57" s="277"/>
      <c r="Y57" s="277"/>
      <c r="AA57" s="2">
        <f t="shared" si="11"/>
        <v>1955</v>
      </c>
      <c r="AB57">
        <v>70.900000000000006</v>
      </c>
      <c r="AC57">
        <v>1332.3</v>
      </c>
      <c r="AD57">
        <v>194.5</v>
      </c>
      <c r="AE57">
        <v>556.70000000000005</v>
      </c>
      <c r="AF57">
        <v>39.200000000000003</v>
      </c>
      <c r="AG57">
        <v>177.3</v>
      </c>
      <c r="AH57" s="4"/>
      <c r="AI57" s="112">
        <f t="shared" si="4"/>
        <v>2.1164179104477614</v>
      </c>
      <c r="AJ57" s="112">
        <f t="shared" si="5"/>
        <v>1.4319647463456577</v>
      </c>
      <c r="AK57" s="112">
        <f t="shared" si="6"/>
        <v>1.3276450511945392</v>
      </c>
      <c r="AL57" s="112">
        <f t="shared" si="7"/>
        <v>1.5646430578976953</v>
      </c>
      <c r="AM57" s="112">
        <f t="shared" si="8"/>
        <v>1.4464944649446494</v>
      </c>
      <c r="AN57" s="112">
        <f t="shared" si="9"/>
        <v>1.6726415094339624</v>
      </c>
    </row>
    <row r="58" spans="1:40" ht="14.25" x14ac:dyDescent="0.2">
      <c r="A58" s="376">
        <v>1956</v>
      </c>
      <c r="B58" s="386">
        <v>33</v>
      </c>
      <c r="C58" s="387">
        <v>935.1</v>
      </c>
      <c r="D58" s="388">
        <v>147.80000000000001</v>
      </c>
      <c r="E58" s="389">
        <v>360.4</v>
      </c>
      <c r="F58" s="387">
        <v>28.2</v>
      </c>
      <c r="G58" s="343">
        <v>106.3</v>
      </c>
      <c r="H58" s="371"/>
      <c r="I58" s="345"/>
      <c r="J58" s="290">
        <f t="shared" si="10"/>
        <v>259.40000000000003</v>
      </c>
      <c r="K58" s="535"/>
      <c r="L58" s="346"/>
      <c r="M58" s="114"/>
      <c r="N58" s="407">
        <v>23.7</v>
      </c>
      <c r="O58" s="392">
        <v>15.7</v>
      </c>
      <c r="P58" s="415"/>
      <c r="Q58" s="509">
        <v>19.100000000000001</v>
      </c>
      <c r="R58" s="394">
        <v>38.6</v>
      </c>
      <c r="S58" s="388">
        <v>12.6</v>
      </c>
      <c r="T58" s="397">
        <v>10.7</v>
      </c>
      <c r="U58" s="277"/>
      <c r="V58" s="275"/>
      <c r="W58" s="275"/>
      <c r="X58" s="277"/>
      <c r="Y58" s="277"/>
      <c r="AA58" s="2">
        <f t="shared" si="11"/>
        <v>1956</v>
      </c>
      <c r="AB58">
        <v>70.2</v>
      </c>
      <c r="AC58">
        <v>1333.7</v>
      </c>
      <c r="AD58">
        <v>195.6</v>
      </c>
      <c r="AE58">
        <v>560.6</v>
      </c>
      <c r="AF58">
        <v>40.799999999999997</v>
      </c>
      <c r="AG58">
        <v>177.4</v>
      </c>
      <c r="AH58" s="4"/>
      <c r="AI58" s="112">
        <f t="shared" si="4"/>
        <v>2.1272727272727274</v>
      </c>
      <c r="AJ58" s="112">
        <f t="shared" si="5"/>
        <v>1.4262645706341568</v>
      </c>
      <c r="AK58" s="112">
        <f t="shared" si="6"/>
        <v>1.3234100135317997</v>
      </c>
      <c r="AL58" s="112">
        <f t="shared" si="7"/>
        <v>1.5554938956714763</v>
      </c>
      <c r="AM58" s="112">
        <f t="shared" si="8"/>
        <v>1.4468085106382977</v>
      </c>
      <c r="AN58" s="112">
        <f t="shared" si="9"/>
        <v>1.6688617121354659</v>
      </c>
    </row>
    <row r="59" spans="1:40" ht="14.25" x14ac:dyDescent="0.2">
      <c r="A59" s="275">
        <v>1957</v>
      </c>
      <c r="B59" s="386">
        <v>33.200000000000003</v>
      </c>
      <c r="C59" s="387">
        <v>958.6</v>
      </c>
      <c r="D59" s="388">
        <v>148.6</v>
      </c>
      <c r="E59" s="389">
        <v>368.9</v>
      </c>
      <c r="F59" s="369">
        <v>35.799999999999997</v>
      </c>
      <c r="G59" s="410">
        <v>110.2</v>
      </c>
      <c r="H59" s="371"/>
      <c r="I59" s="411"/>
      <c r="J59" s="290">
        <f t="shared" si="10"/>
        <v>261.90000000000003</v>
      </c>
      <c r="K59" s="535"/>
      <c r="L59" s="346"/>
      <c r="M59" s="114"/>
      <c r="N59" s="408">
        <v>22.7</v>
      </c>
      <c r="O59" s="392">
        <v>16</v>
      </c>
      <c r="P59" s="415"/>
      <c r="Q59" s="509">
        <v>19.5</v>
      </c>
      <c r="R59" s="394">
        <v>39.1</v>
      </c>
      <c r="S59" s="388">
        <v>12.8</v>
      </c>
      <c r="T59" s="397">
        <v>11.3</v>
      </c>
      <c r="U59" s="277"/>
      <c r="V59" s="275"/>
      <c r="W59" s="275"/>
      <c r="X59" s="277"/>
      <c r="Y59" s="277"/>
      <c r="AA59" s="2">
        <f t="shared" si="11"/>
        <v>1957</v>
      </c>
      <c r="AB59">
        <v>69.099999999999994</v>
      </c>
      <c r="AC59">
        <v>1356.7</v>
      </c>
      <c r="AD59">
        <v>195.4</v>
      </c>
      <c r="AE59">
        <v>568.5</v>
      </c>
      <c r="AF59">
        <v>50.3</v>
      </c>
      <c r="AG59">
        <v>183</v>
      </c>
      <c r="AH59" s="4"/>
      <c r="AI59" s="112">
        <f t="shared" si="4"/>
        <v>2.081325301204819</v>
      </c>
      <c r="AJ59" s="112">
        <f t="shared" si="5"/>
        <v>1.4152931358230754</v>
      </c>
      <c r="AK59" s="112">
        <f t="shared" si="6"/>
        <v>1.3149394347240917</v>
      </c>
      <c r="AL59" s="112">
        <f t="shared" si="7"/>
        <v>1.5410680401192736</v>
      </c>
      <c r="AM59" s="112">
        <f t="shared" si="8"/>
        <v>1.4050279329608939</v>
      </c>
      <c r="AN59" s="112">
        <f t="shared" si="9"/>
        <v>1.660617059891107</v>
      </c>
    </row>
    <row r="60" spans="1:40" ht="14.25" x14ac:dyDescent="0.2">
      <c r="A60" s="275">
        <v>1958</v>
      </c>
      <c r="B60" s="386">
        <v>30.9</v>
      </c>
      <c r="C60" s="387">
        <v>950.8</v>
      </c>
      <c r="D60" s="388">
        <v>146.80000000000001</v>
      </c>
      <c r="E60" s="389">
        <v>367.7</v>
      </c>
      <c r="F60" s="387">
        <v>33.1</v>
      </c>
      <c r="G60" s="410">
        <v>110.1</v>
      </c>
      <c r="H60" s="371"/>
      <c r="I60" s="413">
        <v>7.1</v>
      </c>
      <c r="J60" s="290">
        <f t="shared" si="10"/>
        <v>255.09999999999988</v>
      </c>
      <c r="K60" s="535"/>
      <c r="L60" s="346"/>
      <c r="M60" s="114"/>
      <c r="N60" s="407">
        <v>21.3</v>
      </c>
      <c r="O60" s="392">
        <v>15.9</v>
      </c>
      <c r="P60" s="415"/>
      <c r="Q60" s="509">
        <v>19.899999999999999</v>
      </c>
      <c r="R60" s="394">
        <v>39.799999999999997</v>
      </c>
      <c r="S60" s="388">
        <v>12.4</v>
      </c>
      <c r="T60" s="397">
        <v>10.8</v>
      </c>
      <c r="U60" s="414">
        <v>10.7</v>
      </c>
      <c r="V60" s="415"/>
      <c r="W60" s="415"/>
      <c r="X60" s="277"/>
      <c r="Y60" s="277"/>
      <c r="AA60" s="2">
        <f t="shared" si="11"/>
        <v>1958</v>
      </c>
      <c r="AB60">
        <v>63.6</v>
      </c>
      <c r="AC60">
        <v>1343.4</v>
      </c>
      <c r="AD60">
        <v>192</v>
      </c>
      <c r="AE60">
        <v>563.6</v>
      </c>
      <c r="AF60">
        <v>47.4</v>
      </c>
      <c r="AG60">
        <v>183</v>
      </c>
      <c r="AH60" s="4"/>
      <c r="AI60" s="112">
        <f t="shared" si="4"/>
        <v>2.058252427184466</v>
      </c>
      <c r="AJ60" s="112">
        <f t="shared" si="5"/>
        <v>1.4129154396297856</v>
      </c>
      <c r="AK60" s="112">
        <f t="shared" si="6"/>
        <v>1.3079019073569482</v>
      </c>
      <c r="AL60" s="112">
        <f t="shared" si="7"/>
        <v>1.5327712809355454</v>
      </c>
      <c r="AM60" s="112">
        <f t="shared" si="8"/>
        <v>1.4320241691842899</v>
      </c>
      <c r="AN60" s="112">
        <f t="shared" si="9"/>
        <v>1.6621253405994552</v>
      </c>
    </row>
    <row r="61" spans="1:40" ht="14.25" x14ac:dyDescent="0.2">
      <c r="A61" s="405">
        <v>1959</v>
      </c>
      <c r="B61" s="386">
        <v>30.7</v>
      </c>
      <c r="C61" s="387">
        <v>938.6</v>
      </c>
      <c r="D61" s="421">
        <v>147.30000000000001</v>
      </c>
      <c r="E61" s="389">
        <v>363.2</v>
      </c>
      <c r="F61" s="387">
        <v>31.2</v>
      </c>
      <c r="G61" s="410">
        <v>108.4</v>
      </c>
      <c r="H61" s="390">
        <v>7</v>
      </c>
      <c r="I61" s="413">
        <v>6.5</v>
      </c>
      <c r="J61" s="290">
        <f t="shared" si="10"/>
        <v>244.3</v>
      </c>
      <c r="K61" s="535"/>
      <c r="L61" s="346"/>
      <c r="M61" s="114"/>
      <c r="N61" s="407">
        <v>21.5</v>
      </c>
      <c r="O61" s="392">
        <v>15.9</v>
      </c>
      <c r="P61" s="415"/>
      <c r="Q61" s="509">
        <v>19.600000000000001</v>
      </c>
      <c r="R61" s="394">
        <v>38.5</v>
      </c>
      <c r="S61" s="388">
        <v>12.3</v>
      </c>
      <c r="T61" s="397">
        <v>10.9</v>
      </c>
      <c r="U61" s="414">
        <v>10.6</v>
      </c>
      <c r="V61" s="275"/>
      <c r="W61" s="275"/>
      <c r="X61" s="277"/>
      <c r="Y61" s="277"/>
      <c r="AA61" s="2">
        <f t="shared" si="11"/>
        <v>1959</v>
      </c>
      <c r="AB61">
        <v>63.2</v>
      </c>
      <c r="AC61">
        <v>1317.3</v>
      </c>
      <c r="AD61">
        <v>191.6</v>
      </c>
      <c r="AE61">
        <v>552.1</v>
      </c>
      <c r="AF61">
        <v>44.3</v>
      </c>
      <c r="AG61">
        <v>179</v>
      </c>
      <c r="AH61" s="4"/>
      <c r="AI61" s="112">
        <f t="shared" si="4"/>
        <v>2.0586319218241043</v>
      </c>
      <c r="AJ61" s="112">
        <f t="shared" si="5"/>
        <v>1.4034732580438951</v>
      </c>
      <c r="AK61" s="112">
        <f t="shared" si="6"/>
        <v>1.3007467752885267</v>
      </c>
      <c r="AL61" s="112">
        <f t="shared" si="7"/>
        <v>1.5200991189427313</v>
      </c>
      <c r="AM61" s="112">
        <f t="shared" si="8"/>
        <v>1.4198717948717947</v>
      </c>
      <c r="AN61" s="112">
        <f t="shared" si="9"/>
        <v>1.6512915129151291</v>
      </c>
    </row>
    <row r="62" spans="1:40" ht="14.25" x14ac:dyDescent="0.2">
      <c r="A62" s="405">
        <v>1960</v>
      </c>
      <c r="B62" s="386">
        <v>31</v>
      </c>
      <c r="C62" s="424">
        <v>954.7</v>
      </c>
      <c r="D62" s="421">
        <v>149.19999999999999</v>
      </c>
      <c r="E62" s="389">
        <v>369</v>
      </c>
      <c r="F62" s="387">
        <v>37.299999999999997</v>
      </c>
      <c r="G62" s="410">
        <v>108</v>
      </c>
      <c r="H62" s="390">
        <v>6.7</v>
      </c>
      <c r="I62" s="413">
        <v>6.1</v>
      </c>
      <c r="J62" s="290">
        <f t="shared" si="10"/>
        <v>247.40000000000003</v>
      </c>
      <c r="K62" s="535"/>
      <c r="L62" s="346"/>
      <c r="M62" s="114"/>
      <c r="N62" s="407">
        <v>21.3</v>
      </c>
      <c r="O62" s="392">
        <v>16.7</v>
      </c>
      <c r="P62" s="415"/>
      <c r="Q62" s="509">
        <v>20</v>
      </c>
      <c r="R62" s="394">
        <v>37.4</v>
      </c>
      <c r="S62" s="388">
        <v>12.2</v>
      </c>
      <c r="T62" s="397">
        <v>11.3</v>
      </c>
      <c r="U62" s="414">
        <v>10.6</v>
      </c>
      <c r="V62" s="415"/>
      <c r="W62" s="415"/>
      <c r="X62" s="277"/>
      <c r="Y62" s="277"/>
      <c r="AA62" s="2">
        <f t="shared" si="11"/>
        <v>1960</v>
      </c>
      <c r="AB62">
        <v>63.1</v>
      </c>
      <c r="AC62">
        <v>1339.2</v>
      </c>
      <c r="AD62">
        <v>193.9</v>
      </c>
      <c r="AE62">
        <v>559</v>
      </c>
      <c r="AF62">
        <v>53.7</v>
      </c>
      <c r="AG62">
        <v>177.9</v>
      </c>
      <c r="AH62" s="4"/>
      <c r="AI62" s="112">
        <f t="shared" si="4"/>
        <v>2.0354838709677421</v>
      </c>
      <c r="AJ62" s="112">
        <f t="shared" si="5"/>
        <v>1.4027443175866765</v>
      </c>
      <c r="AK62" s="112">
        <f t="shared" si="6"/>
        <v>1.2995978552278822</v>
      </c>
      <c r="AL62" s="112">
        <f t="shared" si="7"/>
        <v>1.5149051490514904</v>
      </c>
      <c r="AM62" s="112">
        <f t="shared" si="8"/>
        <v>1.4396782841823059</v>
      </c>
      <c r="AN62" s="112">
        <f t="shared" si="9"/>
        <v>1.6472222222222224</v>
      </c>
    </row>
    <row r="63" spans="1:40" ht="14.25" x14ac:dyDescent="0.2">
      <c r="A63" s="405">
        <v>1961</v>
      </c>
      <c r="B63" s="386">
        <v>29.6</v>
      </c>
      <c r="C63" s="387">
        <v>945.6</v>
      </c>
      <c r="D63" s="388">
        <v>149.9</v>
      </c>
      <c r="E63" s="389">
        <v>370.4</v>
      </c>
      <c r="F63" s="387">
        <v>32.299999999999997</v>
      </c>
      <c r="G63" s="410">
        <v>106.3</v>
      </c>
      <c r="H63" s="390">
        <v>6.1</v>
      </c>
      <c r="I63" s="413">
        <v>5.0999999999999996</v>
      </c>
      <c r="J63" s="290">
        <f t="shared" si="10"/>
        <v>245.90000000000012</v>
      </c>
      <c r="K63" s="535"/>
      <c r="L63" s="346"/>
      <c r="M63" s="114"/>
      <c r="N63" s="407">
        <v>22</v>
      </c>
      <c r="O63" s="392">
        <v>16.8</v>
      </c>
      <c r="P63" s="415"/>
      <c r="Q63" s="509">
        <v>19.8</v>
      </c>
      <c r="R63" s="394">
        <v>34.6</v>
      </c>
      <c r="S63" s="388">
        <v>11.4</v>
      </c>
      <c r="T63" s="397">
        <v>11.7</v>
      </c>
      <c r="U63" s="414">
        <v>10.9</v>
      </c>
      <c r="V63" s="415"/>
      <c r="W63" s="415"/>
      <c r="X63" s="277"/>
      <c r="Y63" s="277"/>
      <c r="AA63" s="2">
        <f t="shared" si="11"/>
        <v>1961</v>
      </c>
      <c r="AB63">
        <v>60.6</v>
      </c>
      <c r="AC63">
        <v>1298.8</v>
      </c>
      <c r="AD63">
        <v>193.4</v>
      </c>
      <c r="AE63">
        <v>545.29999999999995</v>
      </c>
      <c r="AF63">
        <v>43.4</v>
      </c>
      <c r="AG63">
        <v>173.1</v>
      </c>
      <c r="AH63" s="4"/>
      <c r="AI63" s="112">
        <f t="shared" si="4"/>
        <v>2.0472972972972974</v>
      </c>
      <c r="AJ63" s="112">
        <f t="shared" si="5"/>
        <v>1.3735194585448391</v>
      </c>
      <c r="AK63" s="112">
        <f t="shared" si="6"/>
        <v>1.2901934623082054</v>
      </c>
      <c r="AL63" s="112">
        <f t="shared" si="7"/>
        <v>1.4721922246220303</v>
      </c>
      <c r="AM63" s="112">
        <f t="shared" si="8"/>
        <v>1.3436532507739938</v>
      </c>
      <c r="AN63" s="112">
        <f t="shared" si="9"/>
        <v>1.6284101599247414</v>
      </c>
    </row>
    <row r="64" spans="1:40" ht="14.25" x14ac:dyDescent="0.2">
      <c r="A64" s="405">
        <v>1962</v>
      </c>
      <c r="B64" s="386">
        <v>30.3</v>
      </c>
      <c r="C64" s="387">
        <v>945.6</v>
      </c>
      <c r="D64" s="388">
        <v>149.9</v>
      </c>
      <c r="E64" s="389">
        <v>370.4</v>
      </c>
      <c r="F64" s="387">
        <v>32.299999999999997</v>
      </c>
      <c r="G64" s="410">
        <v>106.3</v>
      </c>
      <c r="H64" s="390">
        <v>6.1</v>
      </c>
      <c r="I64" s="413">
        <v>5.0999999999999996</v>
      </c>
      <c r="J64" s="290">
        <f t="shared" si="10"/>
        <v>245.2000000000001</v>
      </c>
      <c r="K64" s="535"/>
      <c r="L64" s="346"/>
      <c r="M64" s="114"/>
      <c r="N64" s="407">
        <v>22</v>
      </c>
      <c r="O64" s="392">
        <v>16.8</v>
      </c>
      <c r="P64" s="415"/>
      <c r="Q64" s="509">
        <v>19.8</v>
      </c>
      <c r="R64" s="394">
        <v>34.6</v>
      </c>
      <c r="S64" s="388">
        <v>11.4</v>
      </c>
      <c r="T64" s="397">
        <v>11.7</v>
      </c>
      <c r="U64" s="414">
        <v>10.9</v>
      </c>
      <c r="V64" s="415"/>
      <c r="W64" s="415"/>
      <c r="X64" s="277"/>
      <c r="Y64" s="277"/>
      <c r="AA64" s="2">
        <f t="shared" si="11"/>
        <v>1962</v>
      </c>
      <c r="AB64">
        <v>62.9</v>
      </c>
      <c r="AC64">
        <v>1323.6</v>
      </c>
      <c r="AD64">
        <v>193.3</v>
      </c>
      <c r="AE64">
        <v>556.9</v>
      </c>
      <c r="AF64">
        <v>47.1</v>
      </c>
      <c r="AG64">
        <v>174</v>
      </c>
      <c r="AH64" s="4"/>
      <c r="AI64" s="112">
        <f t="shared" si="4"/>
        <v>2.0759075907590758</v>
      </c>
      <c r="AJ64" s="112">
        <f t="shared" si="5"/>
        <v>1.399746192893401</v>
      </c>
      <c r="AK64" s="112">
        <f t="shared" si="6"/>
        <v>1.2895263509006005</v>
      </c>
      <c r="AL64" s="112">
        <f t="shared" si="7"/>
        <v>1.5035097192224622</v>
      </c>
      <c r="AM64" s="112">
        <f t="shared" si="8"/>
        <v>1.4582043343653253</v>
      </c>
      <c r="AN64" s="112">
        <f t="shared" si="9"/>
        <v>1.6368767638758233</v>
      </c>
    </row>
    <row r="65" spans="1:40" ht="14.25" x14ac:dyDescent="0.2">
      <c r="A65" s="405">
        <v>1963</v>
      </c>
      <c r="B65" s="386">
        <v>30.3</v>
      </c>
      <c r="C65" s="387">
        <v>962.2</v>
      </c>
      <c r="D65" s="388">
        <v>151.4</v>
      </c>
      <c r="E65" s="389">
        <v>375.5</v>
      </c>
      <c r="F65" s="387">
        <v>37.5</v>
      </c>
      <c r="G65" s="410">
        <v>106.7</v>
      </c>
      <c r="H65" s="390">
        <v>6</v>
      </c>
      <c r="I65" s="413">
        <v>4.9000000000000004</v>
      </c>
      <c r="J65" s="290">
        <f t="shared" si="10"/>
        <v>249.90000000000003</v>
      </c>
      <c r="K65" s="535"/>
      <c r="L65" s="346"/>
      <c r="M65" s="114"/>
      <c r="N65" s="407">
        <v>23.1</v>
      </c>
      <c r="O65" s="392">
        <v>17.2</v>
      </c>
      <c r="P65" s="415"/>
      <c r="Q65" s="509">
        <v>19.899999999999999</v>
      </c>
      <c r="R65" s="394">
        <v>33.299999999999997</v>
      </c>
      <c r="S65" s="388">
        <v>11</v>
      </c>
      <c r="T65" s="397">
        <v>11.9</v>
      </c>
      <c r="U65" s="414">
        <v>11</v>
      </c>
      <c r="V65" s="415"/>
      <c r="W65" s="415"/>
      <c r="X65" s="277"/>
      <c r="Y65" s="277"/>
      <c r="AA65" s="2">
        <f t="shared" si="11"/>
        <v>1963</v>
      </c>
      <c r="AB65">
        <v>64</v>
      </c>
      <c r="AC65">
        <v>1346.3</v>
      </c>
      <c r="AD65">
        <v>194.7</v>
      </c>
      <c r="AE65">
        <v>563.4</v>
      </c>
      <c r="AF65">
        <v>55.6</v>
      </c>
      <c r="AG65">
        <v>173.9</v>
      </c>
      <c r="AH65" s="4"/>
      <c r="AI65" s="112">
        <f t="shared" si="4"/>
        <v>2.112211221122112</v>
      </c>
      <c r="AJ65" s="112">
        <f t="shared" si="5"/>
        <v>1.3991893577218872</v>
      </c>
      <c r="AK65" s="112">
        <f t="shared" si="6"/>
        <v>1.2859973579920738</v>
      </c>
      <c r="AL65" s="112">
        <f t="shared" si="7"/>
        <v>1.5003994673768308</v>
      </c>
      <c r="AM65" s="112">
        <f t="shared" si="8"/>
        <v>1.4826666666666668</v>
      </c>
      <c r="AN65" s="112">
        <f t="shared" si="9"/>
        <v>1.6298031865042175</v>
      </c>
    </row>
    <row r="66" spans="1:40" ht="14.25" x14ac:dyDescent="0.2">
      <c r="A66" s="275">
        <v>1964</v>
      </c>
      <c r="B66" s="386">
        <f>54.3-24.6</f>
        <v>29.699999999999996</v>
      </c>
      <c r="C66" s="387">
        <v>940.7</v>
      </c>
      <c r="D66" s="388">
        <v>151.5</v>
      </c>
      <c r="E66" s="389">
        <v>366.1</v>
      </c>
      <c r="F66" s="387">
        <v>31.1</v>
      </c>
      <c r="G66" s="410">
        <v>103.7</v>
      </c>
      <c r="H66" s="390">
        <v>5.8</v>
      </c>
      <c r="I66" s="413">
        <v>4.3</v>
      </c>
      <c r="J66" s="290">
        <f t="shared" ref="J66:J97" si="12">C66-I66-F66-H66-G66-E66-D66-B66</f>
        <v>248.50000000000006</v>
      </c>
      <c r="K66" s="535"/>
      <c r="L66" s="346"/>
      <c r="M66" s="114"/>
      <c r="N66" s="407">
        <v>24.6</v>
      </c>
      <c r="O66" s="392">
        <v>16.899999999999999</v>
      </c>
      <c r="P66" s="415"/>
      <c r="Q66" s="509">
        <v>19.399999999999999</v>
      </c>
      <c r="R66" s="394">
        <v>31.6</v>
      </c>
      <c r="S66" s="388">
        <v>10.6</v>
      </c>
      <c r="T66" s="397">
        <v>12.1</v>
      </c>
      <c r="U66" s="414">
        <v>10.8</v>
      </c>
      <c r="V66" s="415"/>
      <c r="W66" s="415"/>
      <c r="X66" s="277"/>
      <c r="Y66" s="277"/>
      <c r="AA66" s="2">
        <f t="shared" si="11"/>
        <v>1964</v>
      </c>
      <c r="AB66">
        <v>64.099999999999994</v>
      </c>
      <c r="AC66">
        <v>1303.8</v>
      </c>
      <c r="AD66">
        <v>193.6</v>
      </c>
      <c r="AE66">
        <v>543.29999999999995</v>
      </c>
      <c r="AF66">
        <v>45.4</v>
      </c>
      <c r="AG66">
        <v>167</v>
      </c>
      <c r="AH66" s="4"/>
      <c r="AI66" s="112">
        <f t="shared" si="4"/>
        <v>2.1582491582491583</v>
      </c>
      <c r="AJ66" s="112">
        <f t="shared" si="5"/>
        <v>1.3859891570107365</v>
      </c>
      <c r="AK66" s="112">
        <f t="shared" si="6"/>
        <v>1.2778877887788778</v>
      </c>
      <c r="AL66" s="112">
        <f t="shared" si="7"/>
        <v>1.4840207593553671</v>
      </c>
      <c r="AM66" s="112">
        <f t="shared" si="8"/>
        <v>1.4598070739549838</v>
      </c>
      <c r="AN66" s="112">
        <f t="shared" si="9"/>
        <v>1.6104146576663452</v>
      </c>
    </row>
    <row r="67" spans="1:40" ht="14.25" x14ac:dyDescent="0.2">
      <c r="A67" s="405">
        <v>1965</v>
      </c>
      <c r="B67" s="386">
        <f>55.8-27.1</f>
        <v>28.699999999999996</v>
      </c>
      <c r="C67" s="387">
        <v>944.6</v>
      </c>
      <c r="D67" s="388">
        <v>153.80000000000001</v>
      </c>
      <c r="E67" s="389">
        <v>368</v>
      </c>
      <c r="F67" s="387">
        <v>32</v>
      </c>
      <c r="G67" s="410">
        <v>103.9</v>
      </c>
      <c r="H67" s="390">
        <v>5.5</v>
      </c>
      <c r="I67" s="413">
        <v>4.0999999999999996</v>
      </c>
      <c r="J67" s="290">
        <f t="shared" si="12"/>
        <v>248.60000000000002</v>
      </c>
      <c r="K67" s="535"/>
      <c r="L67" s="346"/>
      <c r="M67" s="114"/>
      <c r="N67" s="407">
        <v>25.4</v>
      </c>
      <c r="O67" s="392">
        <v>17.100000000000001</v>
      </c>
      <c r="P67" s="415"/>
      <c r="Q67" s="509">
        <v>19.7</v>
      </c>
      <c r="R67" s="394">
        <v>28.6</v>
      </c>
      <c r="S67" s="388">
        <v>10.1</v>
      </c>
      <c r="T67" s="397">
        <v>12.8</v>
      </c>
      <c r="U67" s="414">
        <v>11.1</v>
      </c>
      <c r="V67" s="415"/>
      <c r="W67" s="415"/>
      <c r="X67" s="277"/>
      <c r="Y67" s="277"/>
      <c r="AA67" s="2">
        <f t="shared" ref="AA67:AA98" si="13">AA66+1</f>
        <v>1965</v>
      </c>
      <c r="AB67">
        <v>65.8</v>
      </c>
      <c r="AC67">
        <v>1306.5</v>
      </c>
      <c r="AD67">
        <v>195.6</v>
      </c>
      <c r="AE67">
        <v>542.5</v>
      </c>
      <c r="AF67">
        <v>46.8</v>
      </c>
      <c r="AG67">
        <v>166.4</v>
      </c>
      <c r="AH67" s="4"/>
      <c r="AI67" s="112">
        <f t="shared" ref="AI67:AI99" si="14">AB67/B67</f>
        <v>2.2926829268292686</v>
      </c>
      <c r="AJ67" s="112">
        <f t="shared" ref="AJ67:AJ99" si="15">AC67/C67</f>
        <v>1.3831251323311455</v>
      </c>
      <c r="AK67" s="112">
        <f t="shared" ref="AK67:AK99" si="16">AD67/D67</f>
        <v>1.271781534460338</v>
      </c>
      <c r="AL67" s="112">
        <f t="shared" ref="AL67:AL99" si="17">AE67/E67</f>
        <v>1.4741847826086956</v>
      </c>
      <c r="AM67" s="112">
        <f t="shared" ref="AM67:AM99" si="18">AF67/F67</f>
        <v>1.4624999999999999</v>
      </c>
      <c r="AN67" s="112">
        <f t="shared" ref="AN67:AN99" si="19">AG67/G67</f>
        <v>1.6015399422521654</v>
      </c>
    </row>
    <row r="68" spans="1:40" ht="14.25" x14ac:dyDescent="0.2">
      <c r="A68" s="405">
        <v>1966</v>
      </c>
      <c r="B68" s="386">
        <v>31</v>
      </c>
      <c r="C68" s="387">
        <v>952.6</v>
      </c>
      <c r="D68" s="388">
        <v>155.30000000000001</v>
      </c>
      <c r="E68" s="389">
        <v>371.7</v>
      </c>
      <c r="F68" s="387">
        <v>32.5</v>
      </c>
      <c r="G68" s="410">
        <v>104.7</v>
      </c>
      <c r="H68" s="390">
        <v>5.3</v>
      </c>
      <c r="I68" s="413">
        <v>3.9</v>
      </c>
      <c r="J68" s="290">
        <f t="shared" si="12"/>
        <v>248.20000000000005</v>
      </c>
      <c r="K68" s="535"/>
      <c r="L68" s="346"/>
      <c r="M68" s="114"/>
      <c r="N68" s="407">
        <v>27.1</v>
      </c>
      <c r="O68" s="392">
        <v>17.7</v>
      </c>
      <c r="P68" s="415"/>
      <c r="Q68" s="509">
        <v>19.899999999999999</v>
      </c>
      <c r="R68" s="394">
        <v>26.4</v>
      </c>
      <c r="S68" s="388">
        <v>9.3000000000000007</v>
      </c>
      <c r="T68" s="409">
        <v>13.6</v>
      </c>
      <c r="U68" s="414">
        <v>10.9</v>
      </c>
      <c r="V68" s="415"/>
      <c r="W68" s="415"/>
      <c r="X68" s="277"/>
      <c r="Y68" s="277"/>
      <c r="AA68" s="2">
        <f t="shared" si="13"/>
        <v>1966</v>
      </c>
      <c r="AB68">
        <v>67.599999999999994</v>
      </c>
      <c r="AC68">
        <v>1309</v>
      </c>
      <c r="AD68">
        <v>196.5</v>
      </c>
      <c r="AE68">
        <v>541.20000000000005</v>
      </c>
      <c r="AF68">
        <v>47.9</v>
      </c>
      <c r="AG68">
        <v>165.8</v>
      </c>
      <c r="AH68" s="4"/>
      <c r="AI68" s="112">
        <f t="shared" si="14"/>
        <v>2.1806451612903226</v>
      </c>
      <c r="AJ68" s="112">
        <f t="shared" si="15"/>
        <v>1.374133949191686</v>
      </c>
      <c r="AK68" s="112">
        <f t="shared" si="16"/>
        <v>1.2652929813264648</v>
      </c>
      <c r="AL68" s="112">
        <f t="shared" si="17"/>
        <v>1.4560129136400324</v>
      </c>
      <c r="AM68" s="112">
        <f t="shared" si="18"/>
        <v>1.4738461538461538</v>
      </c>
      <c r="AN68" s="112">
        <f t="shared" si="19"/>
        <v>1.5835721107927412</v>
      </c>
    </row>
    <row r="69" spans="1:40" ht="14.25" x14ac:dyDescent="0.2">
      <c r="A69" s="405">
        <v>1967</v>
      </c>
      <c r="B69" s="386">
        <v>30.5</v>
      </c>
      <c r="C69" s="387">
        <v>937.6</v>
      </c>
      <c r="D69" s="388">
        <v>157.5</v>
      </c>
      <c r="E69" s="389">
        <v>365.3</v>
      </c>
      <c r="F69" s="387">
        <v>28.8</v>
      </c>
      <c r="G69" s="410">
        <v>102.4</v>
      </c>
      <c r="H69" s="390">
        <v>5</v>
      </c>
      <c r="I69" s="275"/>
      <c r="J69" s="290">
        <f t="shared" si="12"/>
        <v>248.10000000000008</v>
      </c>
      <c r="K69" s="535"/>
      <c r="L69" s="346"/>
      <c r="M69" s="114"/>
      <c r="N69" s="407">
        <v>26.8</v>
      </c>
      <c r="O69" s="392">
        <v>17.8</v>
      </c>
      <c r="P69" s="415"/>
      <c r="Q69" s="509">
        <v>19</v>
      </c>
      <c r="R69" s="394">
        <v>24.5</v>
      </c>
      <c r="S69" s="388">
        <v>8.8000000000000007</v>
      </c>
      <c r="T69" s="397">
        <v>14.1</v>
      </c>
      <c r="U69" s="414">
        <v>10.8</v>
      </c>
      <c r="V69" s="275"/>
      <c r="W69" s="275"/>
      <c r="X69" s="277"/>
      <c r="Y69" s="277"/>
      <c r="AA69" s="2">
        <f t="shared" si="13"/>
        <v>1967</v>
      </c>
      <c r="AB69">
        <v>66.2</v>
      </c>
      <c r="AC69">
        <v>1274</v>
      </c>
      <c r="AD69">
        <v>197.3</v>
      </c>
      <c r="AE69">
        <v>524.70000000000005</v>
      </c>
      <c r="AF69">
        <v>42.2</v>
      </c>
      <c r="AG69">
        <v>159.30000000000001</v>
      </c>
      <c r="AH69" s="4"/>
      <c r="AI69" s="112">
        <f t="shared" si="14"/>
        <v>2.1704918032786886</v>
      </c>
      <c r="AJ69" s="112">
        <f t="shared" si="15"/>
        <v>1.3587883959044369</v>
      </c>
      <c r="AK69" s="112">
        <f t="shared" si="16"/>
        <v>1.2526984126984129</v>
      </c>
      <c r="AL69" s="112">
        <f t="shared" si="17"/>
        <v>1.4363536819052833</v>
      </c>
      <c r="AM69" s="112">
        <f t="shared" si="18"/>
        <v>1.4652777777777779</v>
      </c>
      <c r="AN69" s="112">
        <f t="shared" si="19"/>
        <v>1.5556640625</v>
      </c>
    </row>
    <row r="70" spans="1:40" ht="14.25" x14ac:dyDescent="0.2">
      <c r="A70" s="275">
        <v>1968</v>
      </c>
      <c r="B70" s="386">
        <v>57.6</v>
      </c>
      <c r="C70" s="378">
        <v>967.9</v>
      </c>
      <c r="D70" s="388">
        <v>159.80000000000001</v>
      </c>
      <c r="E70" s="389">
        <v>373.5</v>
      </c>
      <c r="F70" s="387">
        <v>36.9</v>
      </c>
      <c r="G70" s="410">
        <v>106</v>
      </c>
      <c r="H70" s="390">
        <v>4.7</v>
      </c>
      <c r="I70" s="418">
        <v>3.2</v>
      </c>
      <c r="J70" s="290">
        <f t="shared" si="12"/>
        <v>226.1999999999999</v>
      </c>
      <c r="K70" s="535"/>
      <c r="L70" s="346"/>
      <c r="M70" s="114"/>
      <c r="N70" s="408"/>
      <c r="O70" s="392">
        <v>19.2</v>
      </c>
      <c r="P70" s="415"/>
      <c r="Q70" s="509">
        <v>16.8</v>
      </c>
      <c r="R70" s="394">
        <v>22</v>
      </c>
      <c r="S70" s="388">
        <v>8.4</v>
      </c>
      <c r="T70" s="397">
        <v>14.6</v>
      </c>
      <c r="U70" s="414">
        <v>10.7</v>
      </c>
      <c r="V70" s="275"/>
      <c r="W70" s="275"/>
      <c r="X70" s="277"/>
      <c r="Y70" s="277"/>
      <c r="AA70" s="2">
        <f t="shared" si="13"/>
        <v>1968</v>
      </c>
      <c r="AB70">
        <v>65.5</v>
      </c>
      <c r="AC70">
        <v>1304.5</v>
      </c>
      <c r="AD70">
        <v>198.8</v>
      </c>
      <c r="AE70">
        <v>531</v>
      </c>
      <c r="AF70">
        <v>52.8</v>
      </c>
      <c r="AG70">
        <v>162.5</v>
      </c>
      <c r="AH70" s="4"/>
      <c r="AI70" s="112">
        <f t="shared" si="14"/>
        <v>1.1371527777777777</v>
      </c>
      <c r="AJ70" s="112">
        <f t="shared" si="15"/>
        <v>1.3477631986775493</v>
      </c>
      <c r="AK70" s="112">
        <f t="shared" si="16"/>
        <v>1.244055068836045</v>
      </c>
      <c r="AL70" s="112">
        <f t="shared" si="17"/>
        <v>1.4216867469879517</v>
      </c>
      <c r="AM70" s="112">
        <f t="shared" si="18"/>
        <v>1.4308943089430894</v>
      </c>
      <c r="AN70" s="112">
        <f t="shared" si="19"/>
        <v>1.5330188679245282</v>
      </c>
    </row>
    <row r="71" spans="1:40" ht="14.25" x14ac:dyDescent="0.2">
      <c r="A71" s="405">
        <v>1969</v>
      </c>
      <c r="B71" s="386">
        <v>30.1</v>
      </c>
      <c r="C71" s="387">
        <v>954.4</v>
      </c>
      <c r="D71" s="388">
        <v>160.4</v>
      </c>
      <c r="E71" s="389">
        <v>367.1</v>
      </c>
      <c r="F71" s="387">
        <v>33.9</v>
      </c>
      <c r="G71" s="410">
        <v>102.9</v>
      </c>
      <c r="H71" s="390">
        <v>4.7</v>
      </c>
      <c r="I71" s="346"/>
      <c r="J71" s="290">
        <f t="shared" si="12"/>
        <v>255.29999999999998</v>
      </c>
      <c r="K71" s="535"/>
      <c r="L71" s="346"/>
      <c r="M71" s="114"/>
      <c r="N71" s="407">
        <v>27.7</v>
      </c>
      <c r="O71" s="392">
        <v>19.100000000000001</v>
      </c>
      <c r="P71" s="415"/>
      <c r="Q71" s="509">
        <v>16.399999999999999</v>
      </c>
      <c r="R71" s="394">
        <v>21.4</v>
      </c>
      <c r="S71" s="388">
        <v>8.4</v>
      </c>
      <c r="T71" s="397">
        <v>14.8</v>
      </c>
      <c r="U71" s="414">
        <v>11.1</v>
      </c>
      <c r="V71" s="405"/>
      <c r="W71" s="405"/>
      <c r="X71" s="277"/>
      <c r="Y71" s="277"/>
      <c r="AA71" s="2">
        <f t="shared" si="13"/>
        <v>1969</v>
      </c>
      <c r="AB71">
        <v>64.900000000000006</v>
      </c>
      <c r="AC71">
        <v>1271.8</v>
      </c>
      <c r="AD71">
        <v>198.5</v>
      </c>
      <c r="AE71">
        <v>516.79999999999995</v>
      </c>
      <c r="AF71">
        <v>47.9</v>
      </c>
      <c r="AG71">
        <v>155.4</v>
      </c>
      <c r="AH71" s="4"/>
      <c r="AI71" s="112">
        <f t="shared" si="14"/>
        <v>2.1561461794019934</v>
      </c>
      <c r="AJ71" s="112">
        <f t="shared" si="15"/>
        <v>1.3325649622799665</v>
      </c>
      <c r="AK71" s="112">
        <f t="shared" si="16"/>
        <v>1.2375311720698254</v>
      </c>
      <c r="AL71" s="112">
        <f t="shared" si="17"/>
        <v>1.4077907926995368</v>
      </c>
      <c r="AM71" s="112">
        <f t="shared" si="18"/>
        <v>1.4129793510324484</v>
      </c>
      <c r="AN71" s="112">
        <f t="shared" si="19"/>
        <v>1.510204081632653</v>
      </c>
    </row>
    <row r="72" spans="1:40" ht="14.25" x14ac:dyDescent="0.2">
      <c r="A72" s="405">
        <v>1970</v>
      </c>
      <c r="B72" s="386">
        <v>56.4</v>
      </c>
      <c r="C72" s="369">
        <v>945.3</v>
      </c>
      <c r="D72" s="388">
        <v>162.80000000000001</v>
      </c>
      <c r="E72" s="389">
        <v>362</v>
      </c>
      <c r="F72" s="387">
        <v>30.9</v>
      </c>
      <c r="G72" s="410">
        <v>101.9</v>
      </c>
      <c r="H72" s="371"/>
      <c r="I72" s="346"/>
      <c r="J72" s="290">
        <f t="shared" si="12"/>
        <v>231.29999999999998</v>
      </c>
      <c r="K72" s="535"/>
      <c r="L72" s="381"/>
      <c r="M72" s="114"/>
      <c r="N72" s="408"/>
      <c r="O72" s="392">
        <v>18.899999999999999</v>
      </c>
      <c r="P72" s="415"/>
      <c r="Q72" s="509">
        <v>15.6</v>
      </c>
      <c r="R72" s="394">
        <v>21.3</v>
      </c>
      <c r="S72" s="370"/>
      <c r="T72" s="397">
        <v>15.5</v>
      </c>
      <c r="U72" s="304"/>
      <c r="V72" s="275"/>
      <c r="W72" s="275"/>
      <c r="X72" s="277"/>
      <c r="Y72" s="277"/>
      <c r="AA72" s="2">
        <f t="shared" si="13"/>
        <v>1970</v>
      </c>
      <c r="AB72">
        <v>62.2</v>
      </c>
      <c r="AC72">
        <v>1222.5999999999999</v>
      </c>
      <c r="AD72">
        <v>198.6</v>
      </c>
      <c r="AE72">
        <v>492.7</v>
      </c>
      <c r="AF72">
        <v>41.7</v>
      </c>
      <c r="AG72">
        <v>147.69999999999999</v>
      </c>
      <c r="AH72" s="4"/>
      <c r="AI72" s="112">
        <f t="shared" si="14"/>
        <v>1.1028368794326242</v>
      </c>
      <c r="AJ72" s="112">
        <f t="shared" si="15"/>
        <v>1.2933460277160689</v>
      </c>
      <c r="AK72" s="112">
        <f t="shared" si="16"/>
        <v>1.2199017199017197</v>
      </c>
      <c r="AL72" s="112">
        <f t="shared" si="17"/>
        <v>1.3610497237569061</v>
      </c>
      <c r="AM72" s="112">
        <f t="shared" si="18"/>
        <v>1.3495145631067962</v>
      </c>
      <c r="AN72" s="112">
        <f t="shared" si="19"/>
        <v>1.4494602551521096</v>
      </c>
    </row>
    <row r="73" spans="1:40" ht="14.25" x14ac:dyDescent="0.2">
      <c r="A73" s="405">
        <v>1971</v>
      </c>
      <c r="B73" s="386">
        <v>54.8</v>
      </c>
      <c r="C73" s="387">
        <v>932</v>
      </c>
      <c r="D73" s="388">
        <v>163.1</v>
      </c>
      <c r="E73" s="389">
        <v>359.4</v>
      </c>
      <c r="F73" s="387">
        <v>27.7</v>
      </c>
      <c r="G73" s="410">
        <v>101.1</v>
      </c>
      <c r="H73" s="371"/>
      <c r="I73" s="346"/>
      <c r="J73" s="290">
        <f t="shared" si="12"/>
        <v>225.89999999999992</v>
      </c>
      <c r="K73" s="535"/>
      <c r="L73" s="346"/>
      <c r="M73" s="114"/>
      <c r="N73" s="407">
        <v>26.3</v>
      </c>
      <c r="O73" s="392">
        <v>18.5</v>
      </c>
      <c r="P73" s="415"/>
      <c r="Q73" s="509">
        <v>15.2</v>
      </c>
      <c r="R73" s="394">
        <v>18.600000000000001</v>
      </c>
      <c r="S73" s="427"/>
      <c r="T73" s="397">
        <v>15.4</v>
      </c>
      <c r="U73" s="437"/>
      <c r="V73" s="419"/>
      <c r="W73" s="419"/>
      <c r="X73" s="277"/>
      <c r="Y73" s="277"/>
      <c r="AA73" s="2">
        <f t="shared" si="13"/>
        <v>1971</v>
      </c>
      <c r="AB73">
        <v>60.3</v>
      </c>
      <c r="AC73">
        <v>1213.0999999999999</v>
      </c>
      <c r="AD73">
        <v>199.3</v>
      </c>
      <c r="AE73">
        <v>492.9</v>
      </c>
      <c r="AF73">
        <v>38.4</v>
      </c>
      <c r="AG73">
        <v>147.6</v>
      </c>
      <c r="AH73" s="4"/>
      <c r="AI73" s="112">
        <f t="shared" si="14"/>
        <v>1.1003649635036497</v>
      </c>
      <c r="AJ73" s="112">
        <f t="shared" si="15"/>
        <v>1.3016094420600857</v>
      </c>
      <c r="AK73" s="112">
        <f t="shared" si="16"/>
        <v>1.2219497240956469</v>
      </c>
      <c r="AL73" s="112">
        <f t="shared" si="17"/>
        <v>1.3714524207011687</v>
      </c>
      <c r="AM73" s="112">
        <f t="shared" si="18"/>
        <v>1.3862815884476534</v>
      </c>
      <c r="AN73" s="112">
        <f t="shared" si="19"/>
        <v>1.4599406528189911</v>
      </c>
    </row>
    <row r="74" spans="1:40" ht="14.25" x14ac:dyDescent="0.2">
      <c r="A74" s="405">
        <v>1972</v>
      </c>
      <c r="B74" s="386">
        <v>55.2</v>
      </c>
      <c r="C74" s="387">
        <v>938.4</v>
      </c>
      <c r="D74" s="388">
        <v>165.1</v>
      </c>
      <c r="E74" s="389">
        <v>361.2</v>
      </c>
      <c r="F74" s="387">
        <v>29.9</v>
      </c>
      <c r="G74" s="410">
        <v>101.9</v>
      </c>
      <c r="H74" s="371"/>
      <c r="I74" s="346"/>
      <c r="J74" s="290">
        <f t="shared" si="12"/>
        <v>225.10000000000008</v>
      </c>
      <c r="K74" s="535"/>
      <c r="L74" s="346"/>
      <c r="M74" s="114"/>
      <c r="N74" s="407">
        <v>26.9</v>
      </c>
      <c r="O74" s="392">
        <v>18.5</v>
      </c>
      <c r="P74" s="415"/>
      <c r="Q74" s="509">
        <v>15.5</v>
      </c>
      <c r="R74" s="394">
        <v>16.100000000000001</v>
      </c>
      <c r="S74" s="427"/>
      <c r="T74" s="397">
        <v>15.6</v>
      </c>
      <c r="U74" s="437"/>
      <c r="V74" s="419"/>
      <c r="W74" s="419"/>
      <c r="X74" s="277"/>
      <c r="Y74" s="277"/>
      <c r="AA74" s="2">
        <f t="shared" si="13"/>
        <v>1972</v>
      </c>
      <c r="AB74">
        <v>60.2</v>
      </c>
      <c r="AC74">
        <v>1214.8</v>
      </c>
      <c r="AD74">
        <v>200.3</v>
      </c>
      <c r="AE74">
        <v>490.2</v>
      </c>
      <c r="AF74">
        <v>41.3</v>
      </c>
      <c r="AG74">
        <v>147.30000000000001</v>
      </c>
      <c r="AH74" s="4"/>
      <c r="AI74" s="112">
        <f t="shared" si="14"/>
        <v>1.0905797101449275</v>
      </c>
      <c r="AJ74" s="112">
        <f t="shared" si="15"/>
        <v>1.2945439045183291</v>
      </c>
      <c r="AK74" s="112">
        <f t="shared" si="16"/>
        <v>1.2132041187159299</v>
      </c>
      <c r="AL74" s="112">
        <f t="shared" si="17"/>
        <v>1.3571428571428572</v>
      </c>
      <c r="AM74" s="112">
        <f t="shared" si="18"/>
        <v>1.3812709030100334</v>
      </c>
      <c r="AN74" s="112">
        <f t="shared" si="19"/>
        <v>1.4455348380765456</v>
      </c>
    </row>
    <row r="75" spans="1:40" ht="14.25" x14ac:dyDescent="0.2">
      <c r="A75" s="405">
        <v>1973</v>
      </c>
      <c r="B75" s="386">
        <v>28.5</v>
      </c>
      <c r="C75" s="424">
        <v>933.5</v>
      </c>
      <c r="D75" s="388">
        <v>166.1</v>
      </c>
      <c r="E75" s="389">
        <v>358.2</v>
      </c>
      <c r="F75" s="387">
        <v>29.6</v>
      </c>
      <c r="G75" s="410">
        <v>101.4</v>
      </c>
      <c r="H75" s="371"/>
      <c r="I75" s="346"/>
      <c r="J75" s="290">
        <f t="shared" si="12"/>
        <v>249.70000000000005</v>
      </c>
      <c r="K75" s="535"/>
      <c r="L75" s="346"/>
      <c r="M75" s="114"/>
      <c r="N75" s="407">
        <v>26.3</v>
      </c>
      <c r="O75" s="392">
        <v>18.100000000000001</v>
      </c>
      <c r="P75" s="415"/>
      <c r="Q75" s="509">
        <v>15.4</v>
      </c>
      <c r="R75" s="394">
        <v>14.4</v>
      </c>
      <c r="S75" s="370"/>
      <c r="T75" s="397">
        <v>15.8</v>
      </c>
      <c r="U75" s="440"/>
      <c r="V75" s="422"/>
      <c r="W75" s="422"/>
      <c r="X75" s="277"/>
      <c r="Y75" s="277"/>
      <c r="AA75" s="2">
        <f t="shared" si="13"/>
        <v>1973</v>
      </c>
      <c r="AB75">
        <v>59.3</v>
      </c>
      <c r="AC75">
        <v>1201.2</v>
      </c>
      <c r="AD75">
        <v>200</v>
      </c>
      <c r="AE75">
        <v>482</v>
      </c>
      <c r="AF75">
        <v>41.2</v>
      </c>
      <c r="AG75">
        <v>145.19999999999999</v>
      </c>
      <c r="AH75" s="4"/>
      <c r="AI75" s="112">
        <f t="shared" si="14"/>
        <v>2.0807017543859647</v>
      </c>
      <c r="AJ75" s="112">
        <f t="shared" si="15"/>
        <v>1.2867702196036424</v>
      </c>
      <c r="AK75" s="112">
        <f t="shared" si="16"/>
        <v>1.2040939193257074</v>
      </c>
      <c r="AL75" s="112">
        <f t="shared" si="17"/>
        <v>1.3456169737576773</v>
      </c>
      <c r="AM75" s="112">
        <f t="shared" si="18"/>
        <v>1.3918918918918919</v>
      </c>
      <c r="AN75" s="112">
        <f t="shared" si="19"/>
        <v>1.4319526627218933</v>
      </c>
    </row>
    <row r="76" spans="1:40" ht="14.25" x14ac:dyDescent="0.2">
      <c r="A76" s="405">
        <v>1974</v>
      </c>
      <c r="B76" s="386">
        <v>27.3</v>
      </c>
      <c r="C76" s="387">
        <v>906.7</v>
      </c>
      <c r="D76" s="388">
        <v>169</v>
      </c>
      <c r="E76" s="360">
        <v>346</v>
      </c>
      <c r="F76" s="387">
        <v>25.7</v>
      </c>
      <c r="G76" s="410">
        <v>97.2</v>
      </c>
      <c r="H76" s="371"/>
      <c r="I76" s="346"/>
      <c r="J76" s="290">
        <f t="shared" si="12"/>
        <v>241.49999999999994</v>
      </c>
      <c r="K76" s="535"/>
      <c r="L76" s="346"/>
      <c r="M76" s="114"/>
      <c r="N76" s="407">
        <v>21.8</v>
      </c>
      <c r="O76" s="392">
        <v>17.5</v>
      </c>
      <c r="P76" s="415"/>
      <c r="Q76" s="509">
        <v>15.1</v>
      </c>
      <c r="R76" s="394">
        <v>13.5</v>
      </c>
      <c r="S76" s="427"/>
      <c r="T76" s="397">
        <v>15.6</v>
      </c>
      <c r="U76" s="437"/>
      <c r="V76" s="275"/>
      <c r="W76" s="275"/>
      <c r="X76" s="277"/>
      <c r="Y76" s="277"/>
      <c r="AA76" s="2">
        <f t="shared" si="13"/>
        <v>1974</v>
      </c>
      <c r="AB76">
        <v>52.7</v>
      </c>
      <c r="AC76">
        <v>1151.8</v>
      </c>
      <c r="AD76">
        <v>201.5</v>
      </c>
      <c r="AE76">
        <v>458.8</v>
      </c>
      <c r="AF76">
        <v>35.5</v>
      </c>
      <c r="AG76">
        <v>136.80000000000001</v>
      </c>
      <c r="AH76" s="4"/>
      <c r="AI76" s="112">
        <f t="shared" si="14"/>
        <v>1.9304029304029304</v>
      </c>
      <c r="AJ76" s="112">
        <f t="shared" si="15"/>
        <v>1.2703209440829379</v>
      </c>
      <c r="AK76" s="112">
        <f t="shared" si="16"/>
        <v>1.1923076923076923</v>
      </c>
      <c r="AL76" s="112">
        <f t="shared" si="17"/>
        <v>1.3260115606936416</v>
      </c>
      <c r="AM76" s="112">
        <f t="shared" si="18"/>
        <v>1.3813229571984436</v>
      </c>
      <c r="AN76" s="112">
        <f t="shared" si="19"/>
        <v>1.4074074074074074</v>
      </c>
    </row>
    <row r="77" spans="1:40" ht="14.25" x14ac:dyDescent="0.2">
      <c r="A77" s="275">
        <v>1975</v>
      </c>
      <c r="B77" s="386">
        <v>26.5</v>
      </c>
      <c r="C77" s="378">
        <v>878.5</v>
      </c>
      <c r="D77" s="388">
        <v>169.7</v>
      </c>
      <c r="E77" s="389">
        <v>332.4</v>
      </c>
      <c r="F77" s="387">
        <v>25.8</v>
      </c>
      <c r="G77" s="410">
        <v>90.1</v>
      </c>
      <c r="H77" s="371"/>
      <c r="I77" s="346"/>
      <c r="J77" s="290">
        <f t="shared" si="12"/>
        <v>234.00000000000006</v>
      </c>
      <c r="K77" s="535"/>
      <c r="L77" s="441"/>
      <c r="M77" s="114"/>
      <c r="N77" s="407">
        <v>21.3</v>
      </c>
      <c r="O77" s="392">
        <v>16.399999999999999</v>
      </c>
      <c r="P77" s="415"/>
      <c r="Q77" s="509">
        <v>13.4</v>
      </c>
      <c r="R77" s="394">
        <v>12.4</v>
      </c>
      <c r="S77" s="427"/>
      <c r="T77" s="397">
        <v>14.7</v>
      </c>
      <c r="U77" s="414">
        <v>12.6</v>
      </c>
      <c r="V77" s="419"/>
      <c r="W77" s="419"/>
      <c r="X77" s="277"/>
      <c r="Y77" s="277"/>
      <c r="AA77" s="2">
        <f t="shared" si="13"/>
        <v>1975</v>
      </c>
      <c r="AB77">
        <v>50.8</v>
      </c>
      <c r="AC77">
        <v>1094.4000000000001</v>
      </c>
      <c r="AD77">
        <v>200.1</v>
      </c>
      <c r="AE77">
        <v>431.2</v>
      </c>
      <c r="AF77">
        <v>34.9</v>
      </c>
      <c r="AG77">
        <v>123.5</v>
      </c>
      <c r="AH77" s="4"/>
      <c r="AI77" s="112">
        <f t="shared" si="14"/>
        <v>1.9169811320754715</v>
      </c>
      <c r="AJ77" s="112">
        <f t="shared" si="15"/>
        <v>1.2457598178713718</v>
      </c>
      <c r="AK77" s="112">
        <f t="shared" si="16"/>
        <v>1.179139658220389</v>
      </c>
      <c r="AL77" s="112">
        <f t="shared" si="17"/>
        <v>1.2972322503008424</v>
      </c>
      <c r="AM77" s="112">
        <f t="shared" si="18"/>
        <v>1.3527131782945736</v>
      </c>
      <c r="AN77" s="112">
        <f t="shared" si="19"/>
        <v>1.3706992230854607</v>
      </c>
    </row>
    <row r="78" spans="1:40" ht="14.25" x14ac:dyDescent="0.2">
      <c r="A78" s="545">
        <v>1976</v>
      </c>
      <c r="B78" s="456">
        <v>46.3</v>
      </c>
      <c r="C78" s="457">
        <v>877.6</v>
      </c>
      <c r="D78" s="458">
        <v>173.4</v>
      </c>
      <c r="E78" s="459">
        <v>332.7</v>
      </c>
      <c r="F78" s="387">
        <v>28.4</v>
      </c>
      <c r="G78" s="460">
        <v>86.7</v>
      </c>
      <c r="H78" s="371"/>
      <c r="I78" s="346"/>
      <c r="J78" s="290">
        <f t="shared" si="12"/>
        <v>210.09999999999997</v>
      </c>
      <c r="K78" s="535"/>
      <c r="L78" s="441"/>
      <c r="M78" s="114"/>
      <c r="N78" s="461">
        <v>21.6</v>
      </c>
      <c r="O78" s="462">
        <v>15.9</v>
      </c>
      <c r="P78" s="511"/>
      <c r="Q78" s="510">
        <v>13.5</v>
      </c>
      <c r="R78" s="463">
        <v>11.4</v>
      </c>
      <c r="S78" s="370"/>
      <c r="T78" s="464">
        <v>14.5</v>
      </c>
      <c r="U78" s="465">
        <v>12.3</v>
      </c>
      <c r="V78" s="275"/>
      <c r="W78" s="275"/>
      <c r="X78" s="277"/>
      <c r="Y78" s="277"/>
      <c r="AA78" s="2">
        <f t="shared" si="13"/>
        <v>1976</v>
      </c>
      <c r="AB78">
        <v>48.7</v>
      </c>
      <c r="AC78">
        <v>1084.0999999999999</v>
      </c>
      <c r="AD78">
        <v>202.5</v>
      </c>
      <c r="AE78">
        <v>426.9</v>
      </c>
      <c r="AF78">
        <v>38.799999999999997</v>
      </c>
      <c r="AG78">
        <v>117.4</v>
      </c>
      <c r="AH78" s="4"/>
      <c r="AI78" s="112">
        <f t="shared" si="14"/>
        <v>1.0518358531317495</v>
      </c>
      <c r="AJ78" s="112">
        <f t="shared" si="15"/>
        <v>1.2353008204193252</v>
      </c>
      <c r="AK78" s="112">
        <f t="shared" si="16"/>
        <v>1.1678200692041523</v>
      </c>
      <c r="AL78" s="112">
        <f t="shared" si="17"/>
        <v>1.2831379621280432</v>
      </c>
      <c r="AM78" s="112">
        <f t="shared" si="18"/>
        <v>1.3661971830985915</v>
      </c>
      <c r="AN78" s="112">
        <f t="shared" si="19"/>
        <v>1.3540945790080738</v>
      </c>
    </row>
    <row r="79" spans="1:40" ht="14.25" x14ac:dyDescent="0.2">
      <c r="A79" s="275">
        <v>1977</v>
      </c>
      <c r="B79" s="386">
        <v>24.4</v>
      </c>
      <c r="C79" s="387">
        <v>864.4</v>
      </c>
      <c r="D79" s="388">
        <v>176</v>
      </c>
      <c r="E79" s="389">
        <v>327.10000000000002</v>
      </c>
      <c r="F79" s="387">
        <v>23.3</v>
      </c>
      <c r="G79" s="410">
        <v>82.8</v>
      </c>
      <c r="H79" s="371"/>
      <c r="I79" s="346"/>
      <c r="J79" s="290">
        <f t="shared" si="12"/>
        <v>230.80000000000004</v>
      </c>
      <c r="K79" s="535"/>
      <c r="L79" s="346"/>
      <c r="M79" s="114"/>
      <c r="N79" s="407">
        <v>22.5</v>
      </c>
      <c r="O79" s="392">
        <v>15</v>
      </c>
      <c r="P79" s="415"/>
      <c r="Q79" s="509">
        <v>13.1</v>
      </c>
      <c r="R79" s="394">
        <v>10.6</v>
      </c>
      <c r="S79" s="467"/>
      <c r="T79" s="397">
        <v>14</v>
      </c>
      <c r="U79" s="414">
        <v>13.1</v>
      </c>
      <c r="V79" s="275"/>
      <c r="W79" s="275"/>
      <c r="X79" s="277"/>
      <c r="Y79" s="277"/>
      <c r="AA79" s="2">
        <f t="shared" si="13"/>
        <v>1977</v>
      </c>
      <c r="AB79">
        <v>48.8</v>
      </c>
      <c r="AC79">
        <v>1051.5999999999999</v>
      </c>
      <c r="AD79">
        <v>203.5</v>
      </c>
      <c r="AE79">
        <v>413.7</v>
      </c>
      <c r="AF79">
        <v>31</v>
      </c>
      <c r="AG79">
        <v>110.4</v>
      </c>
      <c r="AH79" s="4"/>
      <c r="AI79" s="112">
        <f t="shared" si="14"/>
        <v>2</v>
      </c>
      <c r="AJ79" s="112">
        <f t="shared" si="15"/>
        <v>1.2165664044423876</v>
      </c>
      <c r="AK79" s="112">
        <f t="shared" si="16"/>
        <v>1.15625</v>
      </c>
      <c r="AL79" s="112">
        <f t="shared" si="17"/>
        <v>1.2647508407214918</v>
      </c>
      <c r="AM79" s="112">
        <f t="shared" si="18"/>
        <v>1.3304721030042919</v>
      </c>
      <c r="AN79" s="112">
        <f t="shared" si="19"/>
        <v>1.3333333333333335</v>
      </c>
    </row>
    <row r="80" spans="1:40" ht="14.25" x14ac:dyDescent="0.2">
      <c r="A80" s="405">
        <v>1978</v>
      </c>
      <c r="B80" s="386">
        <v>23.9</v>
      </c>
      <c r="C80" s="424">
        <v>868</v>
      </c>
      <c r="D80" s="421">
        <v>178.7</v>
      </c>
      <c r="E80" s="389">
        <v>328.5</v>
      </c>
      <c r="F80" s="387">
        <v>26.3</v>
      </c>
      <c r="G80" s="410">
        <v>79.099999999999994</v>
      </c>
      <c r="H80" s="371"/>
      <c r="I80" s="346"/>
      <c r="J80" s="290">
        <f t="shared" si="12"/>
        <v>231.50000000000003</v>
      </c>
      <c r="K80" s="535"/>
      <c r="L80" s="346"/>
      <c r="M80" s="114"/>
      <c r="N80" s="407">
        <v>23.6</v>
      </c>
      <c r="O80" s="392">
        <v>15.2</v>
      </c>
      <c r="P80" s="415"/>
      <c r="Q80" s="509">
        <v>13</v>
      </c>
      <c r="R80" s="394">
        <v>9.9</v>
      </c>
      <c r="S80" s="427"/>
      <c r="T80" s="397">
        <v>13.5</v>
      </c>
      <c r="U80" s="414">
        <v>12.3</v>
      </c>
      <c r="V80" s="422"/>
      <c r="W80" s="422"/>
      <c r="X80" s="277"/>
      <c r="Y80" s="277"/>
      <c r="AA80" s="2">
        <f t="shared" si="13"/>
        <v>1978</v>
      </c>
      <c r="AB80">
        <v>48.9</v>
      </c>
      <c r="AC80">
        <v>1043.7</v>
      </c>
      <c r="AD80">
        <v>204.9</v>
      </c>
      <c r="AE80">
        <v>409.9</v>
      </c>
      <c r="AF80">
        <v>34.5</v>
      </c>
      <c r="AG80">
        <v>103.7</v>
      </c>
      <c r="AH80" s="4"/>
      <c r="AI80" s="112">
        <f t="shared" si="14"/>
        <v>2.0460251046025104</v>
      </c>
      <c r="AJ80" s="112">
        <f t="shared" si="15"/>
        <v>1.2024193548387097</v>
      </c>
      <c r="AK80" s="112">
        <f t="shared" si="16"/>
        <v>1.1466144376049245</v>
      </c>
      <c r="AL80" s="112">
        <f t="shared" si="17"/>
        <v>1.2477929984779299</v>
      </c>
      <c r="AM80" s="112">
        <f t="shared" si="18"/>
        <v>1.311787072243346</v>
      </c>
      <c r="AN80" s="112">
        <f t="shared" si="19"/>
        <v>1.310998735777497</v>
      </c>
    </row>
    <row r="81" spans="1:40" ht="14.25" x14ac:dyDescent="0.2">
      <c r="A81" s="275">
        <v>1979</v>
      </c>
      <c r="B81" s="386">
        <v>23.1</v>
      </c>
      <c r="C81" s="387">
        <v>852.2</v>
      </c>
      <c r="D81" s="388">
        <v>179.6</v>
      </c>
      <c r="E81" s="389">
        <v>326.5</v>
      </c>
      <c r="F81" s="387">
        <v>20.100000000000001</v>
      </c>
      <c r="G81" s="410">
        <v>75.5</v>
      </c>
      <c r="H81" s="390">
        <v>7</v>
      </c>
      <c r="I81" s="346"/>
      <c r="J81" s="290">
        <f t="shared" si="12"/>
        <v>220.40000000000003</v>
      </c>
      <c r="K81" s="535"/>
      <c r="L81" s="346"/>
      <c r="M81" s="114"/>
      <c r="N81" s="407">
        <v>23.8</v>
      </c>
      <c r="O81" s="392">
        <v>14.8</v>
      </c>
      <c r="P81" s="415"/>
      <c r="Q81" s="509">
        <v>12.8</v>
      </c>
      <c r="R81" s="394">
        <v>10.4</v>
      </c>
      <c r="S81" s="388">
        <v>6</v>
      </c>
      <c r="T81" s="409"/>
      <c r="U81" s="414">
        <v>12.1</v>
      </c>
      <c r="V81" s="415"/>
      <c r="W81" s="497">
        <v>3.6</v>
      </c>
      <c r="X81" s="277"/>
      <c r="Y81" s="277"/>
      <c r="AA81" s="2">
        <f t="shared" si="13"/>
        <v>1979</v>
      </c>
      <c r="AB81">
        <v>46.5</v>
      </c>
      <c r="AC81">
        <v>1010.6</v>
      </c>
      <c r="AD81">
        <v>204</v>
      </c>
      <c r="AE81">
        <v>401.6</v>
      </c>
      <c r="AF81">
        <v>26.1</v>
      </c>
      <c r="AG81">
        <v>97.3</v>
      </c>
      <c r="AH81" s="4"/>
      <c r="AI81" s="112">
        <f t="shared" si="14"/>
        <v>2.0129870129870127</v>
      </c>
      <c r="AJ81" s="112">
        <f t="shared" si="15"/>
        <v>1.1858718610654775</v>
      </c>
      <c r="AK81" s="112">
        <f t="shared" si="16"/>
        <v>1.1358574610244989</v>
      </c>
      <c r="AL81" s="112">
        <f t="shared" si="17"/>
        <v>1.2300153139356815</v>
      </c>
      <c r="AM81" s="112">
        <f t="shared" si="18"/>
        <v>1.2985074626865671</v>
      </c>
      <c r="AN81" s="112">
        <f t="shared" si="19"/>
        <v>1.2887417218543047</v>
      </c>
    </row>
    <row r="82" spans="1:40" ht="14.25" x14ac:dyDescent="0.2">
      <c r="A82" s="275">
        <v>1980</v>
      </c>
      <c r="B82" s="386">
        <v>23.2</v>
      </c>
      <c r="C82" s="387">
        <v>878.3</v>
      </c>
      <c r="D82" s="388">
        <v>183.9</v>
      </c>
      <c r="E82" s="389">
        <v>336</v>
      </c>
      <c r="F82" s="387">
        <v>24.1</v>
      </c>
      <c r="G82" s="410">
        <v>75.099999999999994</v>
      </c>
      <c r="H82" s="390">
        <v>7.4</v>
      </c>
      <c r="I82" s="346"/>
      <c r="J82" s="290">
        <f t="shared" si="12"/>
        <v>228.59999999999994</v>
      </c>
      <c r="K82" s="535"/>
      <c r="L82" s="346"/>
      <c r="M82" s="114"/>
      <c r="N82" s="407">
        <v>23.5</v>
      </c>
      <c r="O82" s="392">
        <v>15.4</v>
      </c>
      <c r="P82" s="415"/>
      <c r="Q82" s="509">
        <v>13</v>
      </c>
      <c r="R82" s="394">
        <v>10.1</v>
      </c>
      <c r="S82" s="388">
        <v>6.2</v>
      </c>
      <c r="T82" s="397">
        <v>13.5</v>
      </c>
      <c r="U82" s="414">
        <v>11.9</v>
      </c>
      <c r="V82" s="415"/>
      <c r="W82" s="497">
        <v>4.2</v>
      </c>
      <c r="X82" s="493">
        <v>24.7</v>
      </c>
      <c r="Y82" s="277"/>
      <c r="AA82" s="2">
        <f t="shared" si="13"/>
        <v>1980</v>
      </c>
      <c r="AB82">
        <v>46.4</v>
      </c>
      <c r="AC82">
        <v>1038.7</v>
      </c>
      <c r="AD82">
        <v>207.9</v>
      </c>
      <c r="AE82">
        <v>412.1</v>
      </c>
      <c r="AF82">
        <v>31.4</v>
      </c>
      <c r="AG82">
        <v>96.4</v>
      </c>
      <c r="AH82" s="4"/>
      <c r="AI82" s="112">
        <f t="shared" si="14"/>
        <v>2</v>
      </c>
      <c r="AJ82" s="112">
        <f t="shared" si="15"/>
        <v>1.1826255265854493</v>
      </c>
      <c r="AK82" s="112">
        <f t="shared" si="16"/>
        <v>1.1305057096247961</v>
      </c>
      <c r="AL82" s="112">
        <f t="shared" si="17"/>
        <v>1.2264880952380952</v>
      </c>
      <c r="AM82" s="112">
        <f t="shared" si="18"/>
        <v>1.3029045643153525</v>
      </c>
      <c r="AN82" s="112">
        <f t="shared" si="19"/>
        <v>1.2836218375499335</v>
      </c>
    </row>
    <row r="83" spans="1:40" ht="14.25" x14ac:dyDescent="0.2">
      <c r="A83" s="275">
        <v>1981</v>
      </c>
      <c r="B83" s="386">
        <v>21.5</v>
      </c>
      <c r="C83" s="387">
        <v>862</v>
      </c>
      <c r="D83" s="388">
        <v>183.9</v>
      </c>
      <c r="E83" s="389">
        <v>328.5</v>
      </c>
      <c r="F83" s="387">
        <v>23.4</v>
      </c>
      <c r="G83" s="410">
        <v>71.3</v>
      </c>
      <c r="H83" s="390">
        <v>7.5</v>
      </c>
      <c r="I83" s="346"/>
      <c r="J83" s="290">
        <f t="shared" si="12"/>
        <v>225.90000000000006</v>
      </c>
      <c r="K83" s="535"/>
      <c r="L83" s="346"/>
      <c r="M83" s="114"/>
      <c r="N83" s="407">
        <v>22.4</v>
      </c>
      <c r="O83" s="392">
        <v>15.1</v>
      </c>
      <c r="P83" s="415"/>
      <c r="Q83" s="509">
        <v>12.2</v>
      </c>
      <c r="R83" s="394">
        <v>9.4</v>
      </c>
      <c r="S83" s="388">
        <v>5.9</v>
      </c>
      <c r="T83" s="397">
        <v>12.8</v>
      </c>
      <c r="U83" s="414">
        <v>12</v>
      </c>
      <c r="V83" s="415"/>
      <c r="W83" s="497">
        <v>4.5999999999999996</v>
      </c>
      <c r="X83" s="493">
        <v>25.6</v>
      </c>
      <c r="Y83" s="277"/>
      <c r="AA83" s="2">
        <f t="shared" si="13"/>
        <v>1981</v>
      </c>
      <c r="AB83">
        <v>43.4</v>
      </c>
      <c r="AC83">
        <v>1007</v>
      </c>
      <c r="AD83">
        <v>206.4</v>
      </c>
      <c r="AE83">
        <v>397</v>
      </c>
      <c r="AF83">
        <v>30</v>
      </c>
      <c r="AG83">
        <v>89.7</v>
      </c>
      <c r="AH83" s="4"/>
      <c r="AI83" s="112">
        <f t="shared" si="14"/>
        <v>2.0186046511627906</v>
      </c>
      <c r="AJ83" s="112">
        <f t="shared" si="15"/>
        <v>1.1682134570765661</v>
      </c>
      <c r="AK83" s="112">
        <f t="shared" si="16"/>
        <v>1.1223491027732464</v>
      </c>
      <c r="AL83" s="112">
        <f t="shared" si="17"/>
        <v>1.208523592085236</v>
      </c>
      <c r="AM83" s="112">
        <f t="shared" si="18"/>
        <v>1.2820512820512822</v>
      </c>
      <c r="AN83" s="112">
        <f t="shared" si="19"/>
        <v>1.2580645161290323</v>
      </c>
    </row>
    <row r="84" spans="1:40" ht="14.25" x14ac:dyDescent="0.2">
      <c r="A84" s="469">
        <v>1982</v>
      </c>
      <c r="B84" s="386">
        <v>20.9</v>
      </c>
      <c r="C84" s="387">
        <v>852.4</v>
      </c>
      <c r="D84" s="388">
        <v>187.3</v>
      </c>
      <c r="E84" s="389">
        <v>326.2</v>
      </c>
      <c r="F84" s="387">
        <v>21.1</v>
      </c>
      <c r="G84" s="410">
        <v>68.099999999999994</v>
      </c>
      <c r="H84" s="390">
        <v>7.8</v>
      </c>
      <c r="I84" s="346"/>
      <c r="J84" s="290">
        <f t="shared" si="12"/>
        <v>220.99999999999997</v>
      </c>
      <c r="K84" s="535"/>
      <c r="L84" s="346"/>
      <c r="M84" s="114"/>
      <c r="N84" s="407">
        <v>19.8</v>
      </c>
      <c r="O84" s="392">
        <v>14.9</v>
      </c>
      <c r="P84" s="415"/>
      <c r="Q84" s="509">
        <v>11.6</v>
      </c>
      <c r="R84" s="394">
        <v>9</v>
      </c>
      <c r="S84" s="388">
        <v>5.9</v>
      </c>
      <c r="T84" s="397">
        <v>12</v>
      </c>
      <c r="U84" s="414">
        <v>12.2</v>
      </c>
      <c r="V84" s="415"/>
      <c r="W84" s="497">
        <v>5</v>
      </c>
      <c r="X84" s="493">
        <v>25.8</v>
      </c>
      <c r="Y84" s="277"/>
      <c r="AA84" s="2">
        <f t="shared" si="13"/>
        <v>1982</v>
      </c>
      <c r="AB84">
        <v>40.1</v>
      </c>
      <c r="AC84">
        <v>984.9</v>
      </c>
      <c r="AD84">
        <v>208.3</v>
      </c>
      <c r="AE84">
        <v>389</v>
      </c>
      <c r="AF84">
        <v>26.5</v>
      </c>
      <c r="AG84">
        <v>84.4</v>
      </c>
      <c r="AH84" s="4"/>
      <c r="AI84" s="112">
        <f t="shared" si="14"/>
        <v>1.9186602870813398</v>
      </c>
      <c r="AJ84" s="112">
        <f t="shared" si="15"/>
        <v>1.1554434537775693</v>
      </c>
      <c r="AK84" s="112">
        <f t="shared" si="16"/>
        <v>1.1121195942338495</v>
      </c>
      <c r="AL84" s="112">
        <f t="shared" si="17"/>
        <v>1.192519926425506</v>
      </c>
      <c r="AM84" s="112">
        <f t="shared" si="18"/>
        <v>1.2559241706161137</v>
      </c>
      <c r="AN84" s="112">
        <f t="shared" si="19"/>
        <v>1.2393538913362703</v>
      </c>
    </row>
    <row r="85" spans="1:40" ht="14.25" x14ac:dyDescent="0.2">
      <c r="A85" s="333">
        <v>1983</v>
      </c>
      <c r="B85" s="386">
        <v>20.5</v>
      </c>
      <c r="C85" s="387">
        <v>863.7</v>
      </c>
      <c r="D85" s="388">
        <v>189.5</v>
      </c>
      <c r="E85" s="389">
        <v>329.5</v>
      </c>
      <c r="F85" s="387">
        <v>23.9</v>
      </c>
      <c r="G85" s="410">
        <v>66.599999999999994</v>
      </c>
      <c r="H85" s="390">
        <v>8.1</v>
      </c>
      <c r="I85" s="346"/>
      <c r="J85" s="290">
        <f t="shared" si="12"/>
        <v>225.60000000000002</v>
      </c>
      <c r="K85" s="535"/>
      <c r="L85" s="346"/>
      <c r="M85" s="114"/>
      <c r="N85" s="407">
        <v>19</v>
      </c>
      <c r="O85" s="392">
        <v>15.5</v>
      </c>
      <c r="P85" s="415"/>
      <c r="Q85" s="509">
        <v>11.3</v>
      </c>
      <c r="R85" s="394">
        <v>8.3000000000000007</v>
      </c>
      <c r="S85" s="388">
        <v>5.6</v>
      </c>
      <c r="T85" s="397">
        <v>11.7</v>
      </c>
      <c r="U85" s="414">
        <v>12.1</v>
      </c>
      <c r="V85" s="415"/>
      <c r="W85" s="497">
        <v>5.7</v>
      </c>
      <c r="X85" s="493">
        <v>28.3</v>
      </c>
      <c r="Y85" s="277"/>
      <c r="AA85" s="2">
        <f t="shared" si="13"/>
        <v>1983</v>
      </c>
      <c r="AB85">
        <v>39.1</v>
      </c>
      <c r="AC85">
        <v>990</v>
      </c>
      <c r="AD85">
        <v>209.1</v>
      </c>
      <c r="AE85">
        <v>388.9</v>
      </c>
      <c r="AF85">
        <v>29.8</v>
      </c>
      <c r="AG85">
        <v>81.400000000000006</v>
      </c>
      <c r="AH85" s="4"/>
      <c r="AI85" s="112">
        <f t="shared" si="14"/>
        <v>1.9073170731707318</v>
      </c>
      <c r="AJ85" s="112">
        <f t="shared" si="15"/>
        <v>1.1462313303230287</v>
      </c>
      <c r="AK85" s="112">
        <f t="shared" si="16"/>
        <v>1.1034300791556728</v>
      </c>
      <c r="AL85" s="112">
        <f t="shared" si="17"/>
        <v>1.1802731411229135</v>
      </c>
      <c r="AM85" s="112">
        <f t="shared" si="18"/>
        <v>1.2468619246861925</v>
      </c>
      <c r="AN85" s="112">
        <f t="shared" si="19"/>
        <v>1.2222222222222223</v>
      </c>
    </row>
    <row r="86" spans="1:40" ht="14.25" x14ac:dyDescent="0.2">
      <c r="A86" s="275">
        <v>1984</v>
      </c>
      <c r="B86" s="386">
        <v>19.8</v>
      </c>
      <c r="C86" s="387">
        <v>864.8</v>
      </c>
      <c r="D86" s="388">
        <v>192.3</v>
      </c>
      <c r="E86" s="389">
        <v>324.39999999999998</v>
      </c>
      <c r="F86" s="387">
        <v>25</v>
      </c>
      <c r="G86" s="410">
        <v>65.400000000000006</v>
      </c>
      <c r="H86" s="390">
        <v>8.5</v>
      </c>
      <c r="I86" s="346"/>
      <c r="J86" s="290">
        <f t="shared" si="12"/>
        <v>229.39999999999998</v>
      </c>
      <c r="K86" s="535"/>
      <c r="L86" s="346"/>
      <c r="M86" s="114"/>
      <c r="N86" s="407">
        <v>19.600000000000001</v>
      </c>
      <c r="O86" s="392">
        <v>15.2</v>
      </c>
      <c r="P86" s="415"/>
      <c r="Q86" s="509">
        <v>10.4</v>
      </c>
      <c r="R86" s="394">
        <v>8</v>
      </c>
      <c r="S86" s="388">
        <v>5.5</v>
      </c>
      <c r="T86" s="397">
        <v>11.6</v>
      </c>
      <c r="U86" s="414">
        <v>12.4</v>
      </c>
      <c r="V86" s="415"/>
      <c r="W86" s="497">
        <v>6.4</v>
      </c>
      <c r="X86" s="493">
        <v>29.3</v>
      </c>
      <c r="Y86" s="277"/>
      <c r="AA86" s="2">
        <f t="shared" si="13"/>
        <v>1984</v>
      </c>
      <c r="AB86">
        <v>38.799999999999997</v>
      </c>
      <c r="AC86">
        <v>982.1</v>
      </c>
      <c r="AD86">
        <v>210.8</v>
      </c>
      <c r="AE86">
        <v>378.8</v>
      </c>
      <c r="AF86">
        <v>30.6</v>
      </c>
      <c r="AG86">
        <v>78.900000000000006</v>
      </c>
      <c r="AH86" s="4"/>
      <c r="AI86" s="112">
        <f t="shared" si="14"/>
        <v>1.9595959595959593</v>
      </c>
      <c r="AJ86" s="112">
        <f t="shared" si="15"/>
        <v>1.1356382978723405</v>
      </c>
      <c r="AK86" s="112">
        <f t="shared" si="16"/>
        <v>1.0962038481539262</v>
      </c>
      <c r="AL86" s="112">
        <f t="shared" si="17"/>
        <v>1.1676942046855734</v>
      </c>
      <c r="AM86" s="112">
        <f t="shared" si="18"/>
        <v>1.224</v>
      </c>
      <c r="AN86" s="112">
        <f t="shared" si="19"/>
        <v>1.2064220183486238</v>
      </c>
    </row>
    <row r="87" spans="1:40" ht="14.25" x14ac:dyDescent="0.2">
      <c r="A87" s="275">
        <v>1985</v>
      </c>
      <c r="B87" s="386">
        <v>20</v>
      </c>
      <c r="C87" s="387">
        <v>876.9</v>
      </c>
      <c r="D87" s="388">
        <v>194</v>
      </c>
      <c r="E87" s="389">
        <v>324.10000000000002</v>
      </c>
      <c r="F87" s="387">
        <v>28.4</v>
      </c>
      <c r="G87" s="410">
        <v>64.3</v>
      </c>
      <c r="H87" s="390">
        <v>9</v>
      </c>
      <c r="I87" s="346"/>
      <c r="J87" s="290">
        <f t="shared" si="12"/>
        <v>237.10000000000002</v>
      </c>
      <c r="K87" s="535"/>
      <c r="L87" s="346"/>
      <c r="M87" s="114"/>
      <c r="N87" s="407">
        <v>19.3</v>
      </c>
      <c r="O87" s="392">
        <v>15.5</v>
      </c>
      <c r="P87" s="415"/>
      <c r="Q87" s="509">
        <v>10.1</v>
      </c>
      <c r="R87" s="394">
        <v>8.1</v>
      </c>
      <c r="S87" s="388">
        <v>5.4</v>
      </c>
      <c r="T87" s="397">
        <v>11.3</v>
      </c>
      <c r="U87" s="414">
        <v>12.4</v>
      </c>
      <c r="V87" s="415"/>
      <c r="W87" s="497">
        <v>7.2</v>
      </c>
      <c r="X87" s="493">
        <v>31.4</v>
      </c>
      <c r="Y87" s="277"/>
      <c r="AA87" s="2">
        <f t="shared" si="13"/>
        <v>1985</v>
      </c>
      <c r="AB87">
        <v>38.5</v>
      </c>
      <c r="AC87">
        <v>987.8</v>
      </c>
      <c r="AD87">
        <v>211.3</v>
      </c>
      <c r="AE87">
        <v>375</v>
      </c>
      <c r="AF87">
        <v>34.5</v>
      </c>
      <c r="AG87">
        <v>76.599999999999994</v>
      </c>
      <c r="AH87" s="4"/>
      <c r="AI87" s="112">
        <f t="shared" si="14"/>
        <v>1.925</v>
      </c>
      <c r="AJ87" s="112">
        <f t="shared" si="15"/>
        <v>1.126468240392291</v>
      </c>
      <c r="AK87" s="112">
        <f t="shared" si="16"/>
        <v>1.0891752577319589</v>
      </c>
      <c r="AL87" s="112">
        <f t="shared" si="17"/>
        <v>1.1570502931194075</v>
      </c>
      <c r="AM87" s="112">
        <f t="shared" si="18"/>
        <v>1.2147887323943662</v>
      </c>
      <c r="AN87" s="112">
        <f t="shared" si="19"/>
        <v>1.1912908242612752</v>
      </c>
    </row>
    <row r="88" spans="1:40" ht="14.25" x14ac:dyDescent="0.2">
      <c r="A88" s="301">
        <v>1986</v>
      </c>
      <c r="B88" s="386">
        <v>19.7</v>
      </c>
      <c r="C88" s="387">
        <v>876.7</v>
      </c>
      <c r="D88" s="388">
        <v>195.5</v>
      </c>
      <c r="E88" s="389">
        <v>318.8</v>
      </c>
      <c r="F88" s="387">
        <v>29.1</v>
      </c>
      <c r="G88" s="410">
        <v>62.3</v>
      </c>
      <c r="H88" s="390">
        <v>9.1</v>
      </c>
      <c r="I88" s="346"/>
      <c r="J88" s="290">
        <f t="shared" si="12"/>
        <v>242.20000000000005</v>
      </c>
      <c r="K88" s="535"/>
      <c r="L88" s="346"/>
      <c r="M88" s="114"/>
      <c r="N88" s="407">
        <v>19.899999999999999</v>
      </c>
      <c r="O88" s="392">
        <v>15.5</v>
      </c>
      <c r="P88" s="415"/>
      <c r="Q88" s="509">
        <v>9.5</v>
      </c>
      <c r="R88" s="394">
        <v>7.7</v>
      </c>
      <c r="S88" s="388">
        <v>5.3</v>
      </c>
      <c r="T88" s="397">
        <v>10.9</v>
      </c>
      <c r="U88" s="414">
        <v>12.9</v>
      </c>
      <c r="V88" s="415"/>
      <c r="W88" s="497">
        <v>7.8</v>
      </c>
      <c r="X88" s="493">
        <v>31.9</v>
      </c>
      <c r="Y88" s="277"/>
      <c r="AA88" s="2">
        <f t="shared" si="13"/>
        <v>1986</v>
      </c>
      <c r="AB88">
        <v>38.6</v>
      </c>
      <c r="AC88">
        <v>978.4</v>
      </c>
      <c r="AD88">
        <v>211.5</v>
      </c>
      <c r="AE88">
        <v>365.1</v>
      </c>
      <c r="AF88">
        <v>34.799999999999997</v>
      </c>
      <c r="AG88">
        <v>73.3</v>
      </c>
      <c r="AH88" s="4"/>
      <c r="AI88" s="112">
        <f t="shared" si="14"/>
        <v>1.9593908629441625</v>
      </c>
      <c r="AJ88" s="112">
        <f t="shared" si="15"/>
        <v>1.1160031937949126</v>
      </c>
      <c r="AK88" s="112">
        <f t="shared" si="16"/>
        <v>1.081841432225064</v>
      </c>
      <c r="AL88" s="112">
        <f t="shared" si="17"/>
        <v>1.145232120451694</v>
      </c>
      <c r="AM88" s="112">
        <f t="shared" si="18"/>
        <v>1.1958762886597936</v>
      </c>
      <c r="AN88" s="112">
        <f t="shared" si="19"/>
        <v>1.1765650080256822</v>
      </c>
    </row>
    <row r="89" spans="1:40" ht="14.25" x14ac:dyDescent="0.2">
      <c r="A89" s="301">
        <v>1987</v>
      </c>
      <c r="B89" s="386">
        <v>19.3</v>
      </c>
      <c r="C89" s="387">
        <v>876.4</v>
      </c>
      <c r="D89" s="388">
        <v>196.8</v>
      </c>
      <c r="E89" s="389">
        <v>313.8</v>
      </c>
      <c r="F89" s="387">
        <v>28.6</v>
      </c>
      <c r="G89" s="410">
        <v>61.8</v>
      </c>
      <c r="H89" s="390">
        <v>9.1</v>
      </c>
      <c r="I89" s="346"/>
      <c r="J89" s="290">
        <f t="shared" si="12"/>
        <v>246.99999999999994</v>
      </c>
      <c r="K89" s="535"/>
      <c r="L89" s="346"/>
      <c r="M89" s="114"/>
      <c r="N89" s="407">
        <v>19.899999999999999</v>
      </c>
      <c r="O89" s="392">
        <v>15.9</v>
      </c>
      <c r="P89" s="415"/>
      <c r="Q89" s="509">
        <v>9.3000000000000007</v>
      </c>
      <c r="R89" s="394">
        <v>7.5</v>
      </c>
      <c r="S89" s="301"/>
      <c r="T89" s="397">
        <v>10.8</v>
      </c>
      <c r="U89" s="414">
        <v>12.7</v>
      </c>
      <c r="V89" s="415"/>
      <c r="W89" s="497">
        <v>8.1999999999999993</v>
      </c>
      <c r="X89" s="493">
        <v>32.299999999999997</v>
      </c>
      <c r="Y89" s="277"/>
      <c r="AA89" s="2">
        <f t="shared" si="13"/>
        <v>1987</v>
      </c>
      <c r="AB89">
        <v>38.200000000000003</v>
      </c>
      <c r="AC89">
        <v>969.6</v>
      </c>
      <c r="AD89">
        <v>211.7</v>
      </c>
      <c r="AE89">
        <v>355.9</v>
      </c>
      <c r="AF89">
        <v>33.799999999999997</v>
      </c>
      <c r="AG89">
        <v>71.8</v>
      </c>
      <c r="AH89" s="4"/>
      <c r="AI89" s="112">
        <f t="shared" si="14"/>
        <v>1.9792746113989639</v>
      </c>
      <c r="AJ89" s="112">
        <f t="shared" si="15"/>
        <v>1.1063441350981287</v>
      </c>
      <c r="AK89" s="112">
        <f t="shared" si="16"/>
        <v>1.0757113821138211</v>
      </c>
      <c r="AL89" s="112">
        <f t="shared" si="17"/>
        <v>1.1341618865519438</v>
      </c>
      <c r="AM89" s="112">
        <f t="shared" si="18"/>
        <v>1.1818181818181817</v>
      </c>
      <c r="AN89" s="112">
        <f t="shared" si="19"/>
        <v>1.1618122977346279</v>
      </c>
    </row>
    <row r="90" spans="1:40" ht="14.25" x14ac:dyDescent="0.2">
      <c r="A90" s="301">
        <v>1988</v>
      </c>
      <c r="B90" s="386">
        <v>19.600000000000001</v>
      </c>
      <c r="C90" s="387">
        <v>886.7</v>
      </c>
      <c r="D90" s="388">
        <v>198.4</v>
      </c>
      <c r="E90" s="389">
        <v>312.89999999999998</v>
      </c>
      <c r="F90" s="387">
        <v>31.8</v>
      </c>
      <c r="G90" s="410">
        <v>61.6</v>
      </c>
      <c r="H90" s="390">
        <v>9.1999999999999993</v>
      </c>
      <c r="I90" s="346"/>
      <c r="J90" s="290">
        <f t="shared" si="12"/>
        <v>253.20000000000007</v>
      </c>
      <c r="K90" s="535"/>
      <c r="L90" s="346"/>
      <c r="M90" s="114"/>
      <c r="N90" s="407">
        <v>20.100000000000001</v>
      </c>
      <c r="O90" s="392">
        <v>16.5</v>
      </c>
      <c r="P90" s="415"/>
      <c r="Q90" s="509">
        <v>9</v>
      </c>
      <c r="R90" s="394">
        <v>7.5</v>
      </c>
      <c r="S90" s="475"/>
      <c r="T90" s="397">
        <v>10.8</v>
      </c>
      <c r="U90" s="414">
        <v>12.4</v>
      </c>
      <c r="V90" s="415"/>
      <c r="W90" s="497">
        <v>8.6</v>
      </c>
      <c r="X90" s="493">
        <v>33.9</v>
      </c>
      <c r="Y90" s="277"/>
      <c r="AA90" s="2">
        <f t="shared" si="13"/>
        <v>1988</v>
      </c>
      <c r="AB90">
        <v>38.9</v>
      </c>
      <c r="AC90">
        <v>975.1</v>
      </c>
      <c r="AD90">
        <v>212.5</v>
      </c>
      <c r="AE90">
        <v>352.5</v>
      </c>
      <c r="AF90">
        <v>37.299999999999997</v>
      </c>
      <c r="AG90">
        <v>70.8</v>
      </c>
      <c r="AH90" s="4"/>
      <c r="AI90" s="112">
        <f t="shared" si="14"/>
        <v>1.9846938775510201</v>
      </c>
      <c r="AJ90" s="112">
        <f t="shared" si="15"/>
        <v>1.0996955001691666</v>
      </c>
      <c r="AK90" s="112">
        <f t="shared" si="16"/>
        <v>1.0710685483870968</v>
      </c>
      <c r="AL90" s="112">
        <f t="shared" si="17"/>
        <v>1.1265580057526368</v>
      </c>
      <c r="AM90" s="112">
        <f t="shared" si="18"/>
        <v>1.1729559748427671</v>
      </c>
      <c r="AN90" s="112">
        <f t="shared" si="19"/>
        <v>1.1493506493506493</v>
      </c>
    </row>
    <row r="91" spans="1:40" ht="14.25" x14ac:dyDescent="0.2">
      <c r="A91" s="301">
        <v>1989</v>
      </c>
      <c r="B91" s="386">
        <v>19.2</v>
      </c>
      <c r="C91" s="387">
        <v>871.3</v>
      </c>
      <c r="D91" s="388">
        <v>201</v>
      </c>
      <c r="E91" s="389">
        <v>297.3</v>
      </c>
      <c r="F91" s="387">
        <v>31</v>
      </c>
      <c r="G91" s="410">
        <v>59</v>
      </c>
      <c r="H91" s="390">
        <v>8.6</v>
      </c>
      <c r="I91" s="346"/>
      <c r="J91" s="290">
        <f t="shared" si="12"/>
        <v>255.19999999999993</v>
      </c>
      <c r="K91" s="535"/>
      <c r="L91" s="346"/>
      <c r="M91" s="114"/>
      <c r="N91" s="407">
        <v>19.3</v>
      </c>
      <c r="O91" s="392">
        <v>19</v>
      </c>
      <c r="P91" s="415"/>
      <c r="Q91" s="509">
        <v>7.8</v>
      </c>
      <c r="R91" s="394">
        <v>7.6</v>
      </c>
      <c r="S91" s="475"/>
      <c r="T91" s="397">
        <v>10.8</v>
      </c>
      <c r="U91" s="414">
        <v>12.2</v>
      </c>
      <c r="V91" s="415"/>
      <c r="W91" s="497">
        <v>7.8</v>
      </c>
      <c r="X91" s="493">
        <v>34.200000000000003</v>
      </c>
      <c r="Y91" s="277"/>
      <c r="AA91" s="2">
        <f t="shared" si="13"/>
        <v>1989</v>
      </c>
      <c r="AB91">
        <v>37.700000000000003</v>
      </c>
      <c r="AC91">
        <v>949.9</v>
      </c>
      <c r="AD91">
        <v>214.2</v>
      </c>
      <c r="AE91">
        <v>332</v>
      </c>
      <c r="AF91">
        <v>35.9</v>
      </c>
      <c r="AG91">
        <v>67.099999999999994</v>
      </c>
      <c r="AH91" s="4"/>
      <c r="AI91" s="112">
        <f t="shared" si="14"/>
        <v>1.963541666666667</v>
      </c>
      <c r="AJ91" s="112">
        <f t="shared" si="15"/>
        <v>1.0902100309881786</v>
      </c>
      <c r="AK91" s="112">
        <f t="shared" si="16"/>
        <v>1.0656716417910448</v>
      </c>
      <c r="AL91" s="112">
        <f t="shared" si="17"/>
        <v>1.1167171207534476</v>
      </c>
      <c r="AM91" s="112">
        <f t="shared" si="18"/>
        <v>1.1580645161290322</v>
      </c>
      <c r="AN91" s="112">
        <f t="shared" si="19"/>
        <v>1.1372881355932203</v>
      </c>
    </row>
    <row r="92" spans="1:40" ht="14.25" x14ac:dyDescent="0.2">
      <c r="A92" s="301">
        <v>1990</v>
      </c>
      <c r="B92" s="386">
        <v>18.2</v>
      </c>
      <c r="C92" s="387">
        <v>863.8</v>
      </c>
      <c r="D92" s="388">
        <v>203.2</v>
      </c>
      <c r="E92" s="389">
        <v>289.5</v>
      </c>
      <c r="F92" s="387">
        <v>32</v>
      </c>
      <c r="G92" s="410">
        <v>57.9</v>
      </c>
      <c r="H92" s="390">
        <v>8.3000000000000007</v>
      </c>
      <c r="I92" s="346"/>
      <c r="J92" s="290">
        <f t="shared" si="12"/>
        <v>254.70000000000005</v>
      </c>
      <c r="K92" s="535"/>
      <c r="L92" s="346"/>
      <c r="M92" s="114"/>
      <c r="N92" s="407">
        <v>18.8</v>
      </c>
      <c r="O92" s="392">
        <v>19.2</v>
      </c>
      <c r="P92" s="415"/>
      <c r="Q92" s="509">
        <v>7.3</v>
      </c>
      <c r="R92" s="394">
        <v>7.1</v>
      </c>
      <c r="S92" s="475"/>
      <c r="T92" s="397">
        <v>10.4</v>
      </c>
      <c r="U92" s="414">
        <v>12.4</v>
      </c>
      <c r="V92" s="415"/>
      <c r="W92" s="497">
        <v>7.7</v>
      </c>
      <c r="X92" s="493">
        <v>34.9</v>
      </c>
      <c r="Y92" s="277"/>
      <c r="AA92" s="2">
        <f t="shared" si="13"/>
        <v>1990</v>
      </c>
      <c r="AB92">
        <v>36.200000000000003</v>
      </c>
      <c r="AC92">
        <v>938</v>
      </c>
      <c r="AD92">
        <v>216</v>
      </c>
      <c r="AE92">
        <v>321.8</v>
      </c>
      <c r="AF92">
        <v>36.799999999999997</v>
      </c>
      <c r="AG92">
        <v>65.5</v>
      </c>
      <c r="AH92" s="4"/>
      <c r="AI92" s="112">
        <f t="shared" si="14"/>
        <v>1.9890109890109893</v>
      </c>
      <c r="AJ92" s="112">
        <f t="shared" si="15"/>
        <v>1.0858995137763372</v>
      </c>
      <c r="AK92" s="112">
        <f t="shared" si="16"/>
        <v>1.0629921259842521</v>
      </c>
      <c r="AL92" s="112">
        <f t="shared" si="17"/>
        <v>1.1115716753022453</v>
      </c>
      <c r="AM92" s="112">
        <f t="shared" si="18"/>
        <v>1.1499999999999999</v>
      </c>
      <c r="AN92" s="112">
        <f t="shared" si="19"/>
        <v>1.1312607944732298</v>
      </c>
    </row>
    <row r="93" spans="1:40" ht="14.25" x14ac:dyDescent="0.2">
      <c r="A93" s="472">
        <v>1991</v>
      </c>
      <c r="B93" s="386">
        <v>18.2</v>
      </c>
      <c r="C93" s="387">
        <v>860.3</v>
      </c>
      <c r="D93" s="388">
        <v>204.1</v>
      </c>
      <c r="E93" s="389">
        <v>285.89999999999998</v>
      </c>
      <c r="F93" s="387">
        <v>30.9</v>
      </c>
      <c r="G93" s="410">
        <v>56.9</v>
      </c>
      <c r="H93" s="371"/>
      <c r="I93" s="346"/>
      <c r="J93" s="290">
        <f t="shared" si="12"/>
        <v>264.3</v>
      </c>
      <c r="K93" s="535"/>
      <c r="L93" s="346"/>
      <c r="M93" s="114"/>
      <c r="N93" s="407">
        <v>17.3</v>
      </c>
      <c r="O93" s="392">
        <v>19.399999999999999</v>
      </c>
      <c r="P93" s="275"/>
      <c r="Q93" s="301"/>
      <c r="R93" s="301"/>
      <c r="S93" s="301"/>
      <c r="T93" s="397">
        <v>35.9</v>
      </c>
      <c r="U93" s="414">
        <v>12.2</v>
      </c>
      <c r="V93" s="275"/>
      <c r="W93" s="301"/>
      <c r="X93" s="475"/>
      <c r="Y93" s="490">
        <v>11.7</v>
      </c>
      <c r="AA93" s="2">
        <f t="shared" si="13"/>
        <v>1991</v>
      </c>
      <c r="AB93">
        <v>34.700000000000003</v>
      </c>
      <c r="AC93">
        <v>921.9</v>
      </c>
      <c r="AD93">
        <v>215.2</v>
      </c>
      <c r="AE93">
        <v>313.8</v>
      </c>
      <c r="AF93">
        <v>34.9</v>
      </c>
      <c r="AG93">
        <v>63.1</v>
      </c>
      <c r="AH93" s="4"/>
      <c r="AI93" s="112">
        <f t="shared" si="14"/>
        <v>1.9065934065934069</v>
      </c>
      <c r="AJ93" s="112">
        <f t="shared" si="15"/>
        <v>1.0716029292107405</v>
      </c>
      <c r="AK93" s="112">
        <f t="shared" si="16"/>
        <v>1.0543851053405193</v>
      </c>
      <c r="AL93" s="112">
        <f t="shared" si="17"/>
        <v>1.0975865687303255</v>
      </c>
      <c r="AM93" s="112">
        <f t="shared" si="18"/>
        <v>1.1294498381877023</v>
      </c>
      <c r="AN93" s="112">
        <f t="shared" si="19"/>
        <v>1.10896309314587</v>
      </c>
    </row>
    <row r="94" spans="1:40" ht="14.25" x14ac:dyDescent="0.2">
      <c r="A94" s="472">
        <v>1992</v>
      </c>
      <c r="B94" s="386">
        <v>18</v>
      </c>
      <c r="C94" s="369">
        <v>852.9</v>
      </c>
      <c r="D94" s="388">
        <v>204.1</v>
      </c>
      <c r="E94" s="389">
        <v>281.39999999999998</v>
      </c>
      <c r="F94" s="387">
        <v>29.7</v>
      </c>
      <c r="G94" s="410">
        <v>56.4</v>
      </c>
      <c r="H94" s="371"/>
      <c r="I94" s="346"/>
      <c r="J94" s="290">
        <f t="shared" si="12"/>
        <v>263.29999999999995</v>
      </c>
      <c r="K94" s="535"/>
      <c r="L94" s="346"/>
      <c r="M94" s="114"/>
      <c r="N94" s="407">
        <v>16.100000000000001</v>
      </c>
      <c r="O94" s="392">
        <v>19.600000000000001</v>
      </c>
      <c r="P94" s="275"/>
      <c r="Q94" s="301"/>
      <c r="R94" s="301"/>
      <c r="S94" s="301"/>
      <c r="T94" s="397">
        <v>36</v>
      </c>
      <c r="U94" s="414">
        <v>12</v>
      </c>
      <c r="V94" s="275"/>
      <c r="W94" s="301"/>
      <c r="X94" s="474"/>
      <c r="Y94" s="490">
        <v>13.2</v>
      </c>
      <c r="AA94" s="2">
        <f t="shared" si="13"/>
        <v>1992</v>
      </c>
      <c r="AB94">
        <v>33.200000000000003</v>
      </c>
      <c r="AC94">
        <v>905.3</v>
      </c>
      <c r="AD94">
        <v>213.5</v>
      </c>
      <c r="AE94">
        <v>306.10000000000002</v>
      </c>
      <c r="AF94">
        <v>33.1</v>
      </c>
      <c r="AG94">
        <v>61.6</v>
      </c>
      <c r="AH94" s="4"/>
      <c r="AI94" s="112">
        <f t="shared" si="14"/>
        <v>1.8444444444444446</v>
      </c>
      <c r="AJ94" s="112">
        <f t="shared" si="15"/>
        <v>1.0614374487044202</v>
      </c>
      <c r="AK94" s="112">
        <f t="shared" si="16"/>
        <v>1.0460558549730525</v>
      </c>
      <c r="AL94" s="112">
        <f t="shared" si="17"/>
        <v>1.0877754086709313</v>
      </c>
      <c r="AM94" s="112">
        <f t="shared" si="18"/>
        <v>1.1144781144781146</v>
      </c>
      <c r="AN94" s="112">
        <f t="shared" si="19"/>
        <v>1.0921985815602837</v>
      </c>
    </row>
    <row r="95" spans="1:40" ht="14.25" x14ac:dyDescent="0.2">
      <c r="A95" s="301">
        <v>1993</v>
      </c>
      <c r="B95" s="386">
        <v>18.899999999999999</v>
      </c>
      <c r="C95" s="378">
        <v>880</v>
      </c>
      <c r="D95" s="388">
        <v>205.6</v>
      </c>
      <c r="E95" s="389">
        <v>288.39999999999998</v>
      </c>
      <c r="F95" s="387">
        <v>32.1</v>
      </c>
      <c r="G95" s="410">
        <v>58.2</v>
      </c>
      <c r="H95" s="371"/>
      <c r="I95" s="346"/>
      <c r="J95" s="290">
        <f t="shared" si="12"/>
        <v>276.79999999999995</v>
      </c>
      <c r="K95" s="535"/>
      <c r="L95" s="346"/>
      <c r="M95" s="114"/>
      <c r="N95" s="407">
        <v>16.3</v>
      </c>
      <c r="O95" s="392">
        <v>20.9</v>
      </c>
      <c r="P95" s="301"/>
      <c r="Q95" s="301"/>
      <c r="R95" s="301"/>
      <c r="S95" s="301"/>
      <c r="T95" s="397">
        <v>39.200000000000003</v>
      </c>
      <c r="U95" s="414">
        <v>12.1</v>
      </c>
      <c r="V95" s="275"/>
      <c r="W95" s="301"/>
      <c r="X95" s="474"/>
      <c r="Y95" s="490">
        <v>14.5</v>
      </c>
      <c r="AA95" s="2">
        <f t="shared" si="13"/>
        <v>1993</v>
      </c>
      <c r="AB95">
        <v>34.200000000000003</v>
      </c>
      <c r="AC95">
        <v>925.8</v>
      </c>
      <c r="AD95">
        <v>213.5</v>
      </c>
      <c r="AE95">
        <v>309.89999999999998</v>
      </c>
      <c r="AF95">
        <v>35.200000000000003</v>
      </c>
      <c r="AG95">
        <v>62.9</v>
      </c>
      <c r="AH95" s="4"/>
      <c r="AI95" s="112">
        <f t="shared" si="14"/>
        <v>1.8095238095238098</v>
      </c>
      <c r="AJ95" s="112">
        <f t="shared" si="15"/>
        <v>1.0520454545454545</v>
      </c>
      <c r="AK95" s="112">
        <f t="shared" si="16"/>
        <v>1.0384241245136188</v>
      </c>
      <c r="AL95" s="112">
        <f t="shared" si="17"/>
        <v>1.0745492371705965</v>
      </c>
      <c r="AM95" s="112">
        <f t="shared" si="18"/>
        <v>1.0965732087227416</v>
      </c>
      <c r="AN95" s="112">
        <f t="shared" si="19"/>
        <v>1.0807560137457044</v>
      </c>
    </row>
    <row r="96" spans="1:40" ht="14.25" x14ac:dyDescent="0.2">
      <c r="A96" s="301">
        <v>1994</v>
      </c>
      <c r="B96" s="386">
        <v>18.8</v>
      </c>
      <c r="C96" s="378">
        <v>875.4</v>
      </c>
      <c r="D96" s="388">
        <v>205.2</v>
      </c>
      <c r="E96" s="389">
        <v>281.3</v>
      </c>
      <c r="F96" s="387">
        <v>31.3</v>
      </c>
      <c r="G96" s="410">
        <v>58.9</v>
      </c>
      <c r="H96" s="371"/>
      <c r="I96" s="346"/>
      <c r="J96" s="290">
        <f t="shared" si="12"/>
        <v>279.90000000000003</v>
      </c>
      <c r="K96" s="535"/>
      <c r="L96" s="346"/>
      <c r="M96" s="114"/>
      <c r="N96" s="407">
        <v>16.3</v>
      </c>
      <c r="O96" s="392">
        <v>21.8</v>
      </c>
      <c r="P96" s="301"/>
      <c r="Q96" s="301"/>
      <c r="R96" s="301"/>
      <c r="S96" s="301"/>
      <c r="T96" s="397">
        <v>9.8000000000000007</v>
      </c>
      <c r="U96" s="414">
        <v>12</v>
      </c>
      <c r="V96" s="275"/>
      <c r="W96" s="301"/>
      <c r="X96" s="493">
        <v>39</v>
      </c>
      <c r="Y96" s="490">
        <v>16.2</v>
      </c>
      <c r="AA96" s="2">
        <f t="shared" si="13"/>
        <v>1994</v>
      </c>
      <c r="AB96">
        <v>34.200000000000003</v>
      </c>
      <c r="AC96">
        <v>913.2</v>
      </c>
      <c r="AD96">
        <v>211.7</v>
      </c>
      <c r="AE96">
        <v>299.7</v>
      </c>
      <c r="AF96">
        <v>33.9</v>
      </c>
      <c r="AG96">
        <v>62.8</v>
      </c>
      <c r="AH96" s="4"/>
      <c r="AI96" s="112">
        <f t="shared" si="14"/>
        <v>1.8191489361702129</v>
      </c>
      <c r="AJ96" s="112">
        <f t="shared" si="15"/>
        <v>1.0431802604523648</v>
      </c>
      <c r="AK96" s="112">
        <f t="shared" si="16"/>
        <v>1.0316764132553606</v>
      </c>
      <c r="AL96" s="112">
        <f t="shared" si="17"/>
        <v>1.065410593672236</v>
      </c>
      <c r="AM96" s="112">
        <f t="shared" si="18"/>
        <v>1.0830670926517572</v>
      </c>
      <c r="AN96" s="112">
        <f t="shared" si="19"/>
        <v>1.0662139219015281</v>
      </c>
    </row>
    <row r="97" spans="1:40" ht="14.25" x14ac:dyDescent="0.2">
      <c r="A97" s="301">
        <v>1995</v>
      </c>
      <c r="B97" s="386">
        <v>19</v>
      </c>
      <c r="C97" s="378">
        <v>880</v>
      </c>
      <c r="D97" s="388">
        <v>204.9</v>
      </c>
      <c r="E97" s="389">
        <v>280.7</v>
      </c>
      <c r="F97" s="387">
        <v>31.6</v>
      </c>
      <c r="G97" s="410">
        <v>60.1</v>
      </c>
      <c r="H97" s="371"/>
      <c r="I97" s="346"/>
      <c r="J97" s="290">
        <f t="shared" si="12"/>
        <v>283.69999999999993</v>
      </c>
      <c r="K97" s="535"/>
      <c r="L97" s="346"/>
      <c r="M97" s="114"/>
      <c r="N97" s="407">
        <v>16.5</v>
      </c>
      <c r="O97" s="392">
        <v>22.6</v>
      </c>
      <c r="P97" s="301"/>
      <c r="Q97" s="301"/>
      <c r="R97" s="301"/>
      <c r="S97" s="301"/>
      <c r="T97" s="397">
        <v>9.6</v>
      </c>
      <c r="U97" s="414">
        <v>11.9</v>
      </c>
      <c r="V97" s="275"/>
      <c r="W97" s="301"/>
      <c r="X97" s="493">
        <v>39.200000000000003</v>
      </c>
      <c r="Y97" s="490">
        <v>16.399999999999999</v>
      </c>
      <c r="AA97" s="2">
        <f t="shared" si="13"/>
        <v>1995</v>
      </c>
      <c r="AB97">
        <v>34.4</v>
      </c>
      <c r="AC97">
        <v>909.5</v>
      </c>
      <c r="AD97">
        <v>209.8</v>
      </c>
      <c r="AE97">
        <v>296.3</v>
      </c>
      <c r="AF97">
        <v>33.799999999999997</v>
      </c>
      <c r="AG97">
        <v>63.3</v>
      </c>
      <c r="AH97" s="4"/>
      <c r="AI97" s="112">
        <f t="shared" si="14"/>
        <v>1.8105263157894735</v>
      </c>
      <c r="AJ97" s="112">
        <f t="shared" si="15"/>
        <v>1.0335227272727272</v>
      </c>
      <c r="AK97" s="112">
        <f t="shared" si="16"/>
        <v>1.0239141044411908</v>
      </c>
      <c r="AL97" s="112">
        <f t="shared" si="17"/>
        <v>1.0555753473459211</v>
      </c>
      <c r="AM97" s="112">
        <f t="shared" si="18"/>
        <v>1.0696202531645569</v>
      </c>
      <c r="AN97" s="112">
        <f t="shared" si="19"/>
        <v>1.0532445923460898</v>
      </c>
    </row>
    <row r="98" spans="1:40" ht="14.25" x14ac:dyDescent="0.2">
      <c r="A98" s="301">
        <v>1996</v>
      </c>
      <c r="B98" s="386">
        <v>19.3</v>
      </c>
      <c r="C98" s="378">
        <v>872.5</v>
      </c>
      <c r="D98" s="388">
        <v>203.4</v>
      </c>
      <c r="E98" s="389">
        <v>276.39999999999998</v>
      </c>
      <c r="F98" s="387">
        <v>31.6</v>
      </c>
      <c r="G98" s="410">
        <v>60.3</v>
      </c>
      <c r="H98" s="371"/>
      <c r="I98" s="346"/>
      <c r="J98" s="290">
        <f t="shared" ref="J98:J100" si="20">C98-I98-F98-H98-G98-E98-D98-B98</f>
        <v>281.50000000000006</v>
      </c>
      <c r="K98" s="535"/>
      <c r="L98" s="441"/>
      <c r="M98" s="114"/>
      <c r="N98" s="407">
        <v>16.5</v>
      </c>
      <c r="O98" s="392">
        <v>23.3</v>
      </c>
      <c r="P98" s="301"/>
      <c r="Q98" s="301"/>
      <c r="R98" s="301"/>
      <c r="S98" s="301"/>
      <c r="T98" s="397">
        <v>9.4</v>
      </c>
      <c r="U98" s="414">
        <v>11.6</v>
      </c>
      <c r="V98" s="275"/>
      <c r="W98" s="301"/>
      <c r="X98" s="493">
        <v>40</v>
      </c>
      <c r="Y98" s="490">
        <v>11.7</v>
      </c>
      <c r="AA98" s="2">
        <f t="shared" si="13"/>
        <v>1996</v>
      </c>
      <c r="AB98">
        <v>34.5</v>
      </c>
      <c r="AC98">
        <v>893.7</v>
      </c>
      <c r="AD98">
        <v>206.7</v>
      </c>
      <c r="AE98">
        <v>288.3</v>
      </c>
      <c r="AF98">
        <v>33.200000000000003</v>
      </c>
      <c r="AG98">
        <v>62.6</v>
      </c>
      <c r="AH98" s="4"/>
      <c r="AI98" s="112">
        <f t="shared" si="14"/>
        <v>1.7875647668393781</v>
      </c>
      <c r="AJ98" s="112">
        <f t="shared" si="15"/>
        <v>1.0242979942693411</v>
      </c>
      <c r="AK98" s="112">
        <f t="shared" si="16"/>
        <v>1.0162241887905603</v>
      </c>
      <c r="AL98" s="112">
        <f t="shared" si="17"/>
        <v>1.0430535455861072</v>
      </c>
      <c r="AM98" s="112">
        <f t="shared" si="18"/>
        <v>1.0506329113924051</v>
      </c>
      <c r="AN98" s="112">
        <f t="shared" si="19"/>
        <v>1.0381426202321726</v>
      </c>
    </row>
    <row r="99" spans="1:40" ht="14.25" x14ac:dyDescent="0.2">
      <c r="A99" s="301">
        <v>1997</v>
      </c>
      <c r="B99" s="386">
        <v>19.5</v>
      </c>
      <c r="C99" s="378">
        <v>864.7</v>
      </c>
      <c r="D99" s="388">
        <v>201.6</v>
      </c>
      <c r="E99" s="389">
        <v>271.60000000000002</v>
      </c>
      <c r="F99" s="387">
        <v>32.299999999999997</v>
      </c>
      <c r="G99" s="410">
        <v>59.7</v>
      </c>
      <c r="H99" s="390">
        <v>9.5</v>
      </c>
      <c r="I99" s="441"/>
      <c r="J99" s="290">
        <f t="shared" si="20"/>
        <v>270.5</v>
      </c>
      <c r="K99" s="535"/>
      <c r="L99" s="346"/>
      <c r="M99" s="114"/>
      <c r="N99" s="407">
        <v>16.2</v>
      </c>
      <c r="O99" s="392">
        <v>23.4</v>
      </c>
      <c r="P99" s="301"/>
      <c r="Q99" s="301"/>
      <c r="R99" s="301"/>
      <c r="S99" s="301"/>
      <c r="T99" s="397">
        <v>9.4</v>
      </c>
      <c r="U99" s="414">
        <v>11.4</v>
      </c>
      <c r="V99" s="275"/>
      <c r="W99" s="301"/>
      <c r="X99" s="493">
        <v>40.700000000000003</v>
      </c>
      <c r="Y99" s="474"/>
      <c r="AA99" s="2">
        <f t="shared" ref="AA99:AA117" si="21">AA98+1</f>
        <v>1997</v>
      </c>
      <c r="AB99">
        <v>34.200000000000003</v>
      </c>
      <c r="AC99">
        <v>877.7</v>
      </c>
      <c r="AD99">
        <v>203.5</v>
      </c>
      <c r="AE99">
        <v>280.39999999999998</v>
      </c>
      <c r="AF99">
        <v>33.6</v>
      </c>
      <c r="AG99">
        <v>61.2</v>
      </c>
      <c r="AH99" s="4"/>
      <c r="AI99" s="112">
        <f t="shared" si="14"/>
        <v>1.7538461538461541</v>
      </c>
      <c r="AJ99" s="112">
        <f t="shared" si="15"/>
        <v>1.0150341158783394</v>
      </c>
      <c r="AK99" s="112">
        <f t="shared" si="16"/>
        <v>1.0094246031746033</v>
      </c>
      <c r="AL99" s="112">
        <f t="shared" si="17"/>
        <v>1.0324005891016199</v>
      </c>
      <c r="AM99" s="112">
        <f t="shared" si="18"/>
        <v>1.0402476780185761</v>
      </c>
      <c r="AN99" s="112">
        <f t="shared" si="19"/>
        <v>1.0251256281407035</v>
      </c>
    </row>
    <row r="100" spans="1:40" ht="14.25" x14ac:dyDescent="0.2">
      <c r="A100" s="472">
        <v>1998</v>
      </c>
      <c r="B100" s="386">
        <v>20.100000000000001</v>
      </c>
      <c r="C100" s="387">
        <v>864.7</v>
      </c>
      <c r="D100" s="388">
        <v>200.3</v>
      </c>
      <c r="E100" s="488">
        <v>268.2</v>
      </c>
      <c r="F100" s="387">
        <v>34</v>
      </c>
      <c r="G100" s="410">
        <v>58.6</v>
      </c>
      <c r="H100" s="390">
        <v>9.6999999999999993</v>
      </c>
      <c r="I100" s="441"/>
      <c r="J100" s="290">
        <f t="shared" si="20"/>
        <v>273.79999999999995</v>
      </c>
      <c r="K100" s="535"/>
      <c r="L100" s="346"/>
      <c r="M100" s="114"/>
      <c r="N100" s="407">
        <v>16.100000000000001</v>
      </c>
      <c r="O100" s="392">
        <v>24</v>
      </c>
      <c r="P100" s="301"/>
      <c r="Q100" s="301"/>
      <c r="R100" s="301"/>
      <c r="S100" s="301"/>
      <c r="T100" s="397">
        <v>9.3000000000000007</v>
      </c>
      <c r="U100" s="414">
        <v>11.3</v>
      </c>
      <c r="V100" s="301"/>
      <c r="W100" s="301"/>
      <c r="X100" s="493">
        <v>41.7</v>
      </c>
      <c r="Y100" s="474"/>
      <c r="AA100" s="2">
        <f t="shared" si="21"/>
        <v>1998</v>
      </c>
      <c r="AB100">
        <v>34.5</v>
      </c>
      <c r="AC100">
        <v>870.1</v>
      </c>
      <c r="AD100">
        <v>200.7</v>
      </c>
      <c r="AE100">
        <v>272.39999999999998</v>
      </c>
      <c r="AF100">
        <v>34.6</v>
      </c>
      <c r="AG100">
        <v>59.4</v>
      </c>
      <c r="AH100" s="4"/>
    </row>
    <row r="101" spans="1:40" ht="14.25" x14ac:dyDescent="0.2">
      <c r="A101" s="2">
        <f t="shared" ref="A101:A117" si="22">A100+1</f>
        <v>1999</v>
      </c>
      <c r="B101">
        <v>35.299999999999997</v>
      </c>
      <c r="C101">
        <v>875.6</v>
      </c>
      <c r="D101">
        <v>200.8</v>
      </c>
      <c r="E101">
        <v>266.5</v>
      </c>
      <c r="F101">
        <v>23.5</v>
      </c>
      <c r="G101">
        <v>61.6</v>
      </c>
      <c r="H101" s="390"/>
      <c r="I101" s="441"/>
      <c r="J101" s="517"/>
      <c r="K101" s="537"/>
      <c r="L101" s="346"/>
      <c r="M101" s="114"/>
      <c r="N101" s="407"/>
      <c r="O101" s="392"/>
      <c r="P101" s="301"/>
      <c r="Q101" s="301"/>
      <c r="R101" s="301"/>
      <c r="S101" s="301"/>
      <c r="T101" s="397"/>
      <c r="U101" s="414"/>
      <c r="V101" s="301"/>
      <c r="W101" s="301"/>
      <c r="X101" s="493"/>
      <c r="Y101" s="474"/>
      <c r="AA101" s="2">
        <f t="shared" si="21"/>
        <v>1999</v>
      </c>
      <c r="AB101">
        <v>35.299999999999997</v>
      </c>
      <c r="AC101">
        <v>875.6</v>
      </c>
      <c r="AD101">
        <v>200.8</v>
      </c>
      <c r="AE101">
        <v>266.5</v>
      </c>
      <c r="AF101">
        <v>23.5</v>
      </c>
      <c r="AG101">
        <v>61.6</v>
      </c>
      <c r="AH101" s="4"/>
    </row>
    <row r="102" spans="1:40" ht="14.25" x14ac:dyDescent="0.2">
      <c r="A102" s="2">
        <f t="shared" si="22"/>
        <v>2000</v>
      </c>
      <c r="B102">
        <v>34.9</v>
      </c>
      <c r="C102">
        <v>869</v>
      </c>
      <c r="D102">
        <v>199.6</v>
      </c>
      <c r="E102">
        <v>257.60000000000002</v>
      </c>
      <c r="F102">
        <v>23.7</v>
      </c>
      <c r="G102">
        <v>60.9</v>
      </c>
      <c r="H102" s="390"/>
      <c r="I102" s="441"/>
      <c r="J102" s="517"/>
      <c r="K102" s="537"/>
      <c r="L102" s="346"/>
      <c r="M102" s="114"/>
      <c r="N102" s="407"/>
      <c r="O102" s="392"/>
      <c r="P102" s="301"/>
      <c r="Q102" s="301"/>
      <c r="R102" s="301"/>
      <c r="S102" s="301"/>
      <c r="T102" s="397"/>
      <c r="U102" s="414"/>
      <c r="V102" s="301"/>
      <c r="W102" s="301"/>
      <c r="X102" s="493"/>
      <c r="Y102" s="474"/>
      <c r="AA102" s="2">
        <f t="shared" si="21"/>
        <v>2000</v>
      </c>
      <c r="AB102">
        <v>34.9</v>
      </c>
      <c r="AC102">
        <v>869</v>
      </c>
      <c r="AD102">
        <v>199.6</v>
      </c>
      <c r="AE102">
        <v>257.60000000000002</v>
      </c>
      <c r="AF102">
        <v>23.7</v>
      </c>
      <c r="AG102">
        <v>60.9</v>
      </c>
      <c r="AH102" s="4"/>
    </row>
    <row r="103" spans="1:40" ht="14.25" x14ac:dyDescent="0.2">
      <c r="A103" s="2">
        <f t="shared" si="22"/>
        <v>2001</v>
      </c>
      <c r="B103">
        <v>35.700000000000003</v>
      </c>
      <c r="C103">
        <v>858.8</v>
      </c>
      <c r="D103">
        <v>196.5</v>
      </c>
      <c r="E103">
        <v>249.5</v>
      </c>
      <c r="F103">
        <v>22.2</v>
      </c>
      <c r="G103">
        <v>58.4</v>
      </c>
      <c r="H103" s="390"/>
      <c r="I103" s="441"/>
      <c r="J103" s="517"/>
      <c r="K103" s="537"/>
      <c r="L103" s="346"/>
      <c r="M103" s="114"/>
      <c r="N103" s="407"/>
      <c r="O103" s="392"/>
      <c r="P103" s="301"/>
      <c r="Q103" s="301"/>
      <c r="R103" s="301"/>
      <c r="S103" s="301"/>
      <c r="T103" s="397"/>
      <c r="U103" s="414"/>
      <c r="V103" s="301"/>
      <c r="W103" s="301"/>
      <c r="X103" s="493"/>
      <c r="Y103" s="474"/>
      <c r="AA103" s="2">
        <f t="shared" si="21"/>
        <v>2001</v>
      </c>
      <c r="AB103">
        <v>35.700000000000003</v>
      </c>
      <c r="AC103">
        <v>858.8</v>
      </c>
      <c r="AD103">
        <v>196.5</v>
      </c>
      <c r="AE103">
        <v>249.5</v>
      </c>
      <c r="AF103">
        <v>22.2</v>
      </c>
      <c r="AG103">
        <v>58.4</v>
      </c>
      <c r="AH103" s="4"/>
    </row>
    <row r="104" spans="1:40" ht="14.25" x14ac:dyDescent="0.2">
      <c r="A104" s="2">
        <f t="shared" si="22"/>
        <v>2002</v>
      </c>
      <c r="B104">
        <v>37.1</v>
      </c>
      <c r="C104">
        <v>855.9</v>
      </c>
      <c r="D104">
        <v>194.3</v>
      </c>
      <c r="E104">
        <v>244.6</v>
      </c>
      <c r="F104">
        <v>23.2</v>
      </c>
      <c r="G104">
        <v>57.2</v>
      </c>
      <c r="H104" s="390"/>
      <c r="I104" s="441"/>
      <c r="J104" s="517"/>
      <c r="K104" s="537"/>
      <c r="L104" s="346"/>
      <c r="M104" s="114"/>
      <c r="N104" s="407"/>
      <c r="O104" s="392"/>
      <c r="P104" s="301"/>
      <c r="Q104" s="301"/>
      <c r="R104" s="301"/>
      <c r="S104" s="301"/>
      <c r="T104" s="397"/>
      <c r="U104" s="414"/>
      <c r="V104" s="301"/>
      <c r="W104" s="301"/>
      <c r="X104" s="493"/>
      <c r="Y104" s="474"/>
      <c r="AA104" s="2">
        <f t="shared" si="21"/>
        <v>2002</v>
      </c>
      <c r="AB104">
        <v>37.1</v>
      </c>
      <c r="AC104">
        <v>855.9</v>
      </c>
      <c r="AD104">
        <v>194.3</v>
      </c>
      <c r="AE104">
        <v>244.6</v>
      </c>
      <c r="AF104">
        <v>23.2</v>
      </c>
      <c r="AG104">
        <v>57.2</v>
      </c>
      <c r="AH104" s="4"/>
    </row>
    <row r="105" spans="1:40" ht="14.25" x14ac:dyDescent="0.2">
      <c r="A105" s="2">
        <f t="shared" si="22"/>
        <v>2003</v>
      </c>
      <c r="B105">
        <v>37.6</v>
      </c>
      <c r="C105">
        <v>843.5</v>
      </c>
      <c r="D105">
        <v>190.9</v>
      </c>
      <c r="E105">
        <v>236.3</v>
      </c>
      <c r="F105">
        <v>22.6</v>
      </c>
      <c r="G105">
        <v>54.6</v>
      </c>
      <c r="H105" s="390"/>
      <c r="I105" s="441"/>
      <c r="J105" s="517"/>
      <c r="K105" s="537"/>
      <c r="L105" s="346"/>
      <c r="M105" s="114"/>
      <c r="N105" s="407"/>
      <c r="O105" s="392"/>
      <c r="P105" s="301"/>
      <c r="Q105" s="301"/>
      <c r="R105" s="301"/>
      <c r="S105" s="301"/>
      <c r="T105" s="397"/>
      <c r="U105" s="414"/>
      <c r="V105" s="301"/>
      <c r="W105" s="301"/>
      <c r="X105" s="493"/>
      <c r="Y105" s="474"/>
      <c r="AA105" s="2">
        <f t="shared" si="21"/>
        <v>2003</v>
      </c>
      <c r="AB105">
        <v>37.6</v>
      </c>
      <c r="AC105">
        <v>843.5</v>
      </c>
      <c r="AD105">
        <v>190.9</v>
      </c>
      <c r="AE105">
        <v>236.3</v>
      </c>
      <c r="AF105">
        <v>22.6</v>
      </c>
      <c r="AG105">
        <v>54.6</v>
      </c>
      <c r="AH105" s="4"/>
    </row>
    <row r="106" spans="1:40" ht="14.25" x14ac:dyDescent="0.2">
      <c r="A106" s="2">
        <f t="shared" si="22"/>
        <v>2004</v>
      </c>
      <c r="B106">
        <v>38.1</v>
      </c>
      <c r="C106">
        <v>813.7</v>
      </c>
      <c r="D106">
        <v>186.8</v>
      </c>
      <c r="E106">
        <v>221.6</v>
      </c>
      <c r="F106">
        <v>20.399999999999999</v>
      </c>
      <c r="G106">
        <v>51.2</v>
      </c>
      <c r="H106" s="390"/>
      <c r="I106" s="441"/>
      <c r="J106" s="517"/>
      <c r="K106" s="537"/>
      <c r="L106" s="346"/>
      <c r="M106" s="114"/>
      <c r="N106" s="407"/>
      <c r="O106" s="392"/>
      <c r="P106" s="301"/>
      <c r="Q106" s="301"/>
      <c r="R106" s="301"/>
      <c r="S106" s="301"/>
      <c r="T106" s="397"/>
      <c r="U106" s="414"/>
      <c r="V106" s="301"/>
      <c r="W106" s="301"/>
      <c r="X106" s="493"/>
      <c r="Y106" s="474"/>
      <c r="AA106" s="2">
        <f t="shared" si="21"/>
        <v>2004</v>
      </c>
      <c r="AB106">
        <v>38.1</v>
      </c>
      <c r="AC106">
        <v>813.7</v>
      </c>
      <c r="AD106">
        <v>186.8</v>
      </c>
      <c r="AE106">
        <v>221.6</v>
      </c>
      <c r="AF106">
        <v>20.399999999999999</v>
      </c>
      <c r="AG106">
        <v>51.2</v>
      </c>
      <c r="AH106" s="4"/>
    </row>
    <row r="107" spans="1:40" ht="14.25" x14ac:dyDescent="0.2">
      <c r="A107" s="2">
        <f t="shared" si="22"/>
        <v>2005</v>
      </c>
      <c r="B107">
        <v>39.5</v>
      </c>
      <c r="C107">
        <v>815</v>
      </c>
      <c r="D107">
        <v>185.1</v>
      </c>
      <c r="E107">
        <v>216.8</v>
      </c>
      <c r="F107">
        <v>21</v>
      </c>
      <c r="G107">
        <v>48</v>
      </c>
      <c r="H107" s="390"/>
      <c r="I107" s="441"/>
      <c r="J107" s="517"/>
      <c r="K107" s="537"/>
      <c r="L107" s="346"/>
      <c r="M107" s="114"/>
      <c r="N107" s="407"/>
      <c r="O107" s="392"/>
      <c r="P107" s="301"/>
      <c r="Q107" s="301"/>
      <c r="R107" s="301"/>
      <c r="S107" s="301"/>
      <c r="T107" s="397"/>
      <c r="U107" s="414"/>
      <c r="V107" s="301"/>
      <c r="W107" s="301"/>
      <c r="X107" s="493"/>
      <c r="Y107" s="474"/>
      <c r="AA107" s="2">
        <f t="shared" si="21"/>
        <v>2005</v>
      </c>
      <c r="AB107">
        <v>39.5</v>
      </c>
      <c r="AC107">
        <v>815</v>
      </c>
      <c r="AD107">
        <v>185.1</v>
      </c>
      <c r="AE107">
        <v>216.8</v>
      </c>
      <c r="AF107">
        <v>21</v>
      </c>
      <c r="AG107">
        <v>48</v>
      </c>
      <c r="AH107" s="4"/>
    </row>
    <row r="108" spans="1:40" ht="14.25" x14ac:dyDescent="0.2">
      <c r="A108" s="2">
        <f t="shared" si="22"/>
        <v>2006</v>
      </c>
      <c r="B108">
        <v>40.200000000000003</v>
      </c>
      <c r="C108">
        <v>791.8</v>
      </c>
      <c r="D108">
        <v>181.8</v>
      </c>
      <c r="E108">
        <v>205.5</v>
      </c>
      <c r="F108">
        <v>18.399999999999999</v>
      </c>
      <c r="G108">
        <v>44.8</v>
      </c>
      <c r="H108" s="390"/>
      <c r="I108" s="441"/>
      <c r="J108" s="517"/>
      <c r="K108" s="537"/>
      <c r="L108" s="346"/>
      <c r="M108" s="114"/>
      <c r="N108" s="407"/>
      <c r="O108" s="392"/>
      <c r="P108" s="301"/>
      <c r="Q108" s="301"/>
      <c r="R108" s="301"/>
      <c r="S108" s="301"/>
      <c r="T108" s="397"/>
      <c r="U108" s="414"/>
      <c r="V108" s="301"/>
      <c r="W108" s="301"/>
      <c r="X108" s="493"/>
      <c r="Y108" s="474"/>
      <c r="AA108" s="2">
        <f t="shared" si="21"/>
        <v>2006</v>
      </c>
      <c r="AB108">
        <v>40.200000000000003</v>
      </c>
      <c r="AC108">
        <v>791.8</v>
      </c>
      <c r="AD108">
        <v>181.8</v>
      </c>
      <c r="AE108">
        <v>205.5</v>
      </c>
      <c r="AF108">
        <v>18.399999999999999</v>
      </c>
      <c r="AG108">
        <v>44.8</v>
      </c>
      <c r="AH108" s="4"/>
    </row>
    <row r="109" spans="1:40" ht="14.25" x14ac:dyDescent="0.2">
      <c r="A109" s="2">
        <f t="shared" si="22"/>
        <v>2007</v>
      </c>
      <c r="B109">
        <v>40.4</v>
      </c>
      <c r="C109">
        <v>775.3</v>
      </c>
      <c r="D109">
        <v>179.3</v>
      </c>
      <c r="E109">
        <v>196.1</v>
      </c>
      <c r="F109">
        <v>16.8</v>
      </c>
      <c r="G109">
        <v>43.5</v>
      </c>
      <c r="H109" s="390"/>
      <c r="I109" s="441"/>
      <c r="J109" s="517"/>
      <c r="K109" s="537"/>
      <c r="L109" s="346"/>
      <c r="M109" s="114"/>
      <c r="N109" s="407"/>
      <c r="O109" s="392"/>
      <c r="P109" s="301"/>
      <c r="Q109" s="301"/>
      <c r="R109" s="301"/>
      <c r="S109" s="301"/>
      <c r="T109" s="397"/>
      <c r="U109" s="414"/>
      <c r="V109" s="301"/>
      <c r="W109" s="301"/>
      <c r="X109" s="493"/>
      <c r="Y109" s="474"/>
      <c r="AA109" s="2">
        <f t="shared" si="21"/>
        <v>2007</v>
      </c>
      <c r="AB109">
        <v>40.4</v>
      </c>
      <c r="AC109">
        <v>775.3</v>
      </c>
      <c r="AD109">
        <v>179.3</v>
      </c>
      <c r="AE109">
        <v>196.1</v>
      </c>
      <c r="AF109">
        <v>16.8</v>
      </c>
      <c r="AG109">
        <v>43.5</v>
      </c>
      <c r="AH109" s="4"/>
    </row>
    <row r="110" spans="1:40" ht="140.25" x14ac:dyDescent="0.2">
      <c r="A110" s="2">
        <f t="shared" si="22"/>
        <v>2008</v>
      </c>
      <c r="B110">
        <v>39.200000000000003</v>
      </c>
      <c r="C110">
        <v>774.9</v>
      </c>
      <c r="D110">
        <v>176.4</v>
      </c>
      <c r="E110">
        <v>192.1</v>
      </c>
      <c r="F110">
        <v>17.600000000000001</v>
      </c>
      <c r="G110">
        <v>42.1</v>
      </c>
      <c r="H110" s="395" t="s">
        <v>428</v>
      </c>
      <c r="I110" s="346"/>
      <c r="J110" s="516"/>
      <c r="K110" s="538"/>
      <c r="L110" s="346"/>
      <c r="M110" s="114"/>
      <c r="N110" s="449" t="s">
        <v>425</v>
      </c>
      <c r="O110" s="383" t="s">
        <v>410</v>
      </c>
      <c r="P110" s="384" t="s">
        <v>411</v>
      </c>
      <c r="Q110" s="384" t="s">
        <v>411</v>
      </c>
      <c r="R110" s="385" t="s">
        <v>413</v>
      </c>
      <c r="S110" s="375" t="s">
        <v>415</v>
      </c>
      <c r="T110" s="396" t="s">
        <v>412</v>
      </c>
      <c r="U110" s="412" t="s">
        <v>414</v>
      </c>
      <c r="V110" s="496" t="s">
        <v>416</v>
      </c>
      <c r="W110" s="496"/>
      <c r="X110" s="492" t="s">
        <v>427</v>
      </c>
      <c r="Y110" s="489" t="s">
        <v>438</v>
      </c>
      <c r="AA110" s="2">
        <f t="shared" si="21"/>
        <v>2008</v>
      </c>
      <c r="AB110">
        <v>39.200000000000003</v>
      </c>
      <c r="AC110">
        <v>774.9</v>
      </c>
      <c r="AD110">
        <v>176.4</v>
      </c>
      <c r="AE110">
        <v>192.1</v>
      </c>
      <c r="AF110">
        <v>17.600000000000001</v>
      </c>
      <c r="AG110">
        <v>42.1</v>
      </c>
      <c r="AH110" s="4"/>
    </row>
    <row r="111" spans="1:40" ht="63.75" x14ac:dyDescent="0.2">
      <c r="A111" s="2">
        <f t="shared" si="22"/>
        <v>2009</v>
      </c>
      <c r="B111">
        <v>37.5</v>
      </c>
      <c r="C111">
        <v>749.6</v>
      </c>
      <c r="D111">
        <v>173.5</v>
      </c>
      <c r="E111">
        <v>182.8</v>
      </c>
      <c r="F111">
        <v>16.5</v>
      </c>
      <c r="G111">
        <v>39.6</v>
      </c>
      <c r="H111" s="395" t="s">
        <v>495</v>
      </c>
      <c r="I111" s="380" t="s">
        <v>478</v>
      </c>
      <c r="J111" s="518"/>
      <c r="K111" s="539"/>
      <c r="L111" s="346"/>
      <c r="M111" s="406" t="s">
        <v>131</v>
      </c>
      <c r="N111" s="406"/>
      <c r="O111" s="383" t="s">
        <v>114</v>
      </c>
      <c r="P111" s="384" t="s">
        <v>177</v>
      </c>
      <c r="Q111" s="384"/>
      <c r="R111" s="385" t="s">
        <v>180</v>
      </c>
      <c r="S111" s="375" t="s">
        <v>213</v>
      </c>
      <c r="T111" s="396" t="s">
        <v>479</v>
      </c>
      <c r="U111" s="412" t="s">
        <v>477</v>
      </c>
      <c r="V111" s="405"/>
      <c r="W111" s="405"/>
      <c r="X111" s="277" t="s">
        <v>476</v>
      </c>
      <c r="Y111" s="277" t="s">
        <v>476</v>
      </c>
      <c r="AA111" s="2">
        <f t="shared" si="21"/>
        <v>2009</v>
      </c>
      <c r="AB111">
        <v>37.5</v>
      </c>
      <c r="AC111">
        <v>749.6</v>
      </c>
      <c r="AD111">
        <v>173.5</v>
      </c>
      <c r="AE111">
        <v>182.8</v>
      </c>
      <c r="AF111">
        <v>16.5</v>
      </c>
      <c r="AG111">
        <v>39.6</v>
      </c>
      <c r="AH111" s="4"/>
    </row>
    <row r="112" spans="1:40" ht="102" x14ac:dyDescent="0.2">
      <c r="A112" s="2">
        <f t="shared" si="22"/>
        <v>2010</v>
      </c>
      <c r="B112">
        <v>38</v>
      </c>
      <c r="C112">
        <v>747</v>
      </c>
      <c r="D112">
        <v>172.8</v>
      </c>
      <c r="E112">
        <v>179.1</v>
      </c>
      <c r="F112">
        <v>15.1</v>
      </c>
      <c r="G112">
        <v>39.1</v>
      </c>
      <c r="H112" s="371"/>
      <c r="I112" s="346"/>
      <c r="J112" s="516"/>
      <c r="K112" s="538"/>
      <c r="L112" s="381" t="s">
        <v>35</v>
      </c>
      <c r="M112" s="408"/>
      <c r="N112" s="408"/>
      <c r="O112" s="383" t="s">
        <v>321</v>
      </c>
      <c r="P112" s="384" t="s">
        <v>322</v>
      </c>
      <c r="Q112" s="384"/>
      <c r="R112" s="385" t="s">
        <v>320</v>
      </c>
      <c r="S112" s="370"/>
      <c r="T112" s="396" t="s">
        <v>323</v>
      </c>
      <c r="U112" s="304"/>
      <c r="V112" s="275"/>
      <c r="W112" s="275"/>
      <c r="X112" s="277" t="s">
        <v>476</v>
      </c>
      <c r="Y112" s="277" t="s">
        <v>476</v>
      </c>
      <c r="AA112" s="2">
        <f t="shared" si="21"/>
        <v>2010</v>
      </c>
      <c r="AB112">
        <v>38</v>
      </c>
      <c r="AC112">
        <v>747</v>
      </c>
      <c r="AD112">
        <v>172.8</v>
      </c>
      <c r="AE112">
        <v>179.1</v>
      </c>
      <c r="AF112">
        <v>15.1</v>
      </c>
      <c r="AG112">
        <v>39.1</v>
      </c>
      <c r="AH112" s="4"/>
    </row>
    <row r="113" spans="1:34" ht="102" x14ac:dyDescent="0.2">
      <c r="A113" s="2">
        <f t="shared" si="22"/>
        <v>2011</v>
      </c>
      <c r="B113">
        <v>39.1</v>
      </c>
      <c r="C113">
        <v>741.3</v>
      </c>
      <c r="D113">
        <v>169</v>
      </c>
      <c r="E113">
        <v>173.7</v>
      </c>
      <c r="F113">
        <v>15.7</v>
      </c>
      <c r="G113">
        <v>37.9</v>
      </c>
      <c r="H113" s="371"/>
      <c r="I113" s="346"/>
      <c r="J113" s="516"/>
      <c r="K113" s="538"/>
      <c r="L113" s="346"/>
      <c r="M113" s="406" t="s">
        <v>327</v>
      </c>
      <c r="N113" s="406"/>
      <c r="O113" s="383" t="s">
        <v>330</v>
      </c>
      <c r="P113" s="384" t="s">
        <v>332</v>
      </c>
      <c r="Q113" s="384"/>
      <c r="R113" s="385" t="s">
        <v>329</v>
      </c>
      <c r="S113" s="375"/>
      <c r="T113" s="396" t="s">
        <v>331</v>
      </c>
      <c r="U113" s="412"/>
      <c r="V113" s="405"/>
      <c r="W113" s="405"/>
      <c r="X113" s="277" t="s">
        <v>476</v>
      </c>
      <c r="Y113" s="277" t="s">
        <v>476</v>
      </c>
      <c r="AA113" s="2">
        <f t="shared" si="21"/>
        <v>2011</v>
      </c>
      <c r="AB113">
        <v>39.1</v>
      </c>
      <c r="AC113">
        <v>741.3</v>
      </c>
      <c r="AD113">
        <v>169</v>
      </c>
      <c r="AE113">
        <v>173.7</v>
      </c>
      <c r="AF113">
        <v>15.7</v>
      </c>
      <c r="AG113">
        <v>37.9</v>
      </c>
      <c r="AH113" s="4"/>
    </row>
    <row r="114" spans="1:34" ht="102" x14ac:dyDescent="0.2">
      <c r="A114" s="2">
        <f t="shared" si="22"/>
        <v>2012</v>
      </c>
      <c r="B114">
        <v>39.1</v>
      </c>
      <c r="C114">
        <v>732.8</v>
      </c>
      <c r="D114">
        <v>166.5</v>
      </c>
      <c r="E114">
        <v>170.5</v>
      </c>
      <c r="F114">
        <v>14.5</v>
      </c>
      <c r="G114">
        <v>36.9</v>
      </c>
      <c r="H114" s="371"/>
      <c r="I114" s="346"/>
      <c r="J114" s="516"/>
      <c r="K114" s="538"/>
      <c r="L114" s="346"/>
      <c r="M114" s="406" t="s">
        <v>333</v>
      </c>
      <c r="N114" s="406"/>
      <c r="O114" s="383" t="s">
        <v>310</v>
      </c>
      <c r="P114" s="384" t="s">
        <v>311</v>
      </c>
      <c r="Q114" s="384"/>
      <c r="R114" s="385" t="s">
        <v>309</v>
      </c>
      <c r="S114" s="375"/>
      <c r="T114" s="396" t="s">
        <v>335</v>
      </c>
      <c r="U114" s="412"/>
      <c r="V114" s="405"/>
      <c r="W114" s="405"/>
      <c r="X114" s="277" t="s">
        <v>476</v>
      </c>
      <c r="Y114" s="277" t="s">
        <v>476</v>
      </c>
      <c r="AA114" s="2">
        <f t="shared" si="21"/>
        <v>2012</v>
      </c>
      <c r="AB114">
        <v>39.1</v>
      </c>
      <c r="AC114">
        <v>732.8</v>
      </c>
      <c r="AD114">
        <v>166.5</v>
      </c>
      <c r="AE114">
        <v>170.5</v>
      </c>
      <c r="AF114">
        <v>14.5</v>
      </c>
      <c r="AG114">
        <v>36.9</v>
      </c>
      <c r="AH114" s="4"/>
    </row>
    <row r="115" spans="1:34" ht="14.25" x14ac:dyDescent="0.2">
      <c r="A115" s="2">
        <f t="shared" si="22"/>
        <v>2013</v>
      </c>
      <c r="B115">
        <v>39.4</v>
      </c>
      <c r="C115">
        <v>731.9</v>
      </c>
      <c r="D115">
        <v>163.19999999999999</v>
      </c>
      <c r="E115">
        <v>169.8</v>
      </c>
      <c r="F115">
        <v>15.9</v>
      </c>
      <c r="G115">
        <v>36.200000000000003</v>
      </c>
      <c r="H115" s="295"/>
      <c r="I115" s="296"/>
      <c r="J115" s="299"/>
      <c r="K115" s="534"/>
      <c r="L115" s="275" t="s">
        <v>476</v>
      </c>
      <c r="M115" s="297"/>
      <c r="N115" s="297"/>
      <c r="O115" s="277" t="s">
        <v>476</v>
      </c>
      <c r="P115" s="298"/>
      <c r="Q115" s="298"/>
      <c r="R115" s="277" t="s">
        <v>476</v>
      </c>
      <c r="S115" s="277" t="s">
        <v>476</v>
      </c>
      <c r="T115" s="277" t="s">
        <v>476</v>
      </c>
      <c r="U115" s="277" t="s">
        <v>476</v>
      </c>
      <c r="V115" s="299"/>
      <c r="W115" s="299"/>
      <c r="X115" s="277" t="s">
        <v>476</v>
      </c>
      <c r="Y115" s="277" t="s">
        <v>476</v>
      </c>
      <c r="AA115" s="2">
        <f t="shared" si="21"/>
        <v>2013</v>
      </c>
      <c r="AB115">
        <v>39.4</v>
      </c>
      <c r="AC115">
        <v>731.9</v>
      </c>
      <c r="AD115">
        <v>163.19999999999999</v>
      </c>
      <c r="AE115">
        <v>169.8</v>
      </c>
      <c r="AF115">
        <v>15.9</v>
      </c>
      <c r="AG115">
        <v>36.200000000000003</v>
      </c>
      <c r="AH115" s="4"/>
    </row>
    <row r="116" spans="1:34" ht="51" x14ac:dyDescent="0.2">
      <c r="A116" s="2">
        <f t="shared" si="22"/>
        <v>2014</v>
      </c>
      <c r="B116">
        <v>40.5</v>
      </c>
      <c r="C116">
        <v>724.6</v>
      </c>
      <c r="D116">
        <v>161.19999999999999</v>
      </c>
      <c r="E116">
        <v>167</v>
      </c>
      <c r="F116">
        <v>15.1</v>
      </c>
      <c r="G116">
        <v>36.5</v>
      </c>
      <c r="H116" s="273" t="s">
        <v>50</v>
      </c>
      <c r="I116" s="274" t="s">
        <v>42</v>
      </c>
      <c r="J116" s="279"/>
      <c r="K116" s="534"/>
      <c r="L116" s="275" t="s">
        <v>476</v>
      </c>
      <c r="M116" s="276" t="s">
        <v>57</v>
      </c>
      <c r="N116" s="276"/>
      <c r="O116" s="277" t="s">
        <v>476</v>
      </c>
      <c r="P116" s="278" t="s">
        <v>63</v>
      </c>
      <c r="Q116" s="278"/>
      <c r="R116" s="277" t="s">
        <v>476</v>
      </c>
      <c r="S116" s="277" t="s">
        <v>476</v>
      </c>
      <c r="T116" s="277" t="s">
        <v>476</v>
      </c>
      <c r="U116" s="277" t="s">
        <v>476</v>
      </c>
      <c r="V116" s="279" t="s">
        <v>44</v>
      </c>
      <c r="W116" s="279"/>
      <c r="X116" s="277" t="s">
        <v>476</v>
      </c>
      <c r="Y116" s="277" t="s">
        <v>476</v>
      </c>
      <c r="AA116" s="2">
        <f t="shared" si="21"/>
        <v>2014</v>
      </c>
      <c r="AB116">
        <v>40.5</v>
      </c>
      <c r="AC116">
        <v>724.6</v>
      </c>
      <c r="AD116">
        <v>161.19999999999999</v>
      </c>
      <c r="AE116">
        <v>167</v>
      </c>
      <c r="AF116">
        <v>15.1</v>
      </c>
      <c r="AG116">
        <v>36.5</v>
      </c>
      <c r="AH116" s="4"/>
    </row>
    <row r="117" spans="1:34" ht="14.25" x14ac:dyDescent="0.2">
      <c r="A117" s="2">
        <f t="shared" si="22"/>
        <v>2015</v>
      </c>
      <c r="B117">
        <v>43.2</v>
      </c>
      <c r="C117">
        <v>733.1</v>
      </c>
      <c r="D117">
        <v>158.5</v>
      </c>
      <c r="E117">
        <v>168.5</v>
      </c>
      <c r="F117">
        <v>15.2</v>
      </c>
      <c r="G117">
        <v>37.6</v>
      </c>
      <c r="H117" s="295"/>
      <c r="I117" s="296"/>
      <c r="J117" s="299"/>
      <c r="K117" s="534"/>
      <c r="L117" s="275" t="s">
        <v>476</v>
      </c>
      <c r="M117" s="297"/>
      <c r="N117" s="297"/>
      <c r="O117" s="277" t="s">
        <v>476</v>
      </c>
      <c r="P117" s="298"/>
      <c r="Q117" s="298"/>
      <c r="R117" s="277" t="s">
        <v>476</v>
      </c>
      <c r="S117" s="277" t="s">
        <v>476</v>
      </c>
      <c r="T117" s="277" t="s">
        <v>476</v>
      </c>
      <c r="U117" s="277" t="s">
        <v>476</v>
      </c>
      <c r="V117" s="299"/>
      <c r="W117" s="299"/>
      <c r="X117" s="277" t="s">
        <v>476</v>
      </c>
      <c r="Y117" s="277" t="s">
        <v>476</v>
      </c>
      <c r="AA117" s="2">
        <f t="shared" si="21"/>
        <v>2015</v>
      </c>
      <c r="AB117">
        <v>43.2</v>
      </c>
      <c r="AC117">
        <v>733.1</v>
      </c>
      <c r="AD117">
        <v>158.5</v>
      </c>
      <c r="AE117">
        <v>168.5</v>
      </c>
      <c r="AF117">
        <v>15.2</v>
      </c>
      <c r="AG117">
        <v>37.6</v>
      </c>
      <c r="AH117" s="4"/>
    </row>
    <row r="118" spans="1:34" ht="89.25" x14ac:dyDescent="0.2">
      <c r="A118" s="280"/>
      <c r="B118" s="268" t="s">
        <v>53</v>
      </c>
      <c r="C118" s="269" t="s">
        <v>37</v>
      </c>
      <c r="D118" s="270" t="s">
        <v>29</v>
      </c>
      <c r="E118" s="271" t="s">
        <v>19</v>
      </c>
      <c r="F118" s="269" t="s">
        <v>17</v>
      </c>
      <c r="G118" s="272" t="s">
        <v>23</v>
      </c>
      <c r="H118" s="273" t="s">
        <v>112</v>
      </c>
      <c r="I118" s="274" t="s">
        <v>14</v>
      </c>
      <c r="J118" s="279"/>
      <c r="K118" s="534"/>
      <c r="L118" s="275" t="s">
        <v>476</v>
      </c>
      <c r="M118" s="276" t="s">
        <v>31</v>
      </c>
      <c r="N118" s="276"/>
      <c r="O118" s="277" t="s">
        <v>476</v>
      </c>
      <c r="P118" s="278" t="s">
        <v>33</v>
      </c>
      <c r="Q118" s="278"/>
      <c r="R118" s="277" t="s">
        <v>476</v>
      </c>
      <c r="S118" s="277" t="s">
        <v>476</v>
      </c>
      <c r="T118" s="277" t="s">
        <v>476</v>
      </c>
      <c r="U118" s="277" t="s">
        <v>476</v>
      </c>
      <c r="V118" s="279" t="s">
        <v>20</v>
      </c>
      <c r="W118" s="279"/>
      <c r="X118" s="277" t="s">
        <v>476</v>
      </c>
      <c r="Y118" s="277" t="s">
        <v>476</v>
      </c>
    </row>
    <row r="119" spans="1:34" x14ac:dyDescent="0.2">
      <c r="A119" s="280"/>
      <c r="B119" s="291"/>
      <c r="C119" s="292"/>
      <c r="D119" s="293"/>
      <c r="E119" s="294"/>
      <c r="F119" s="292"/>
      <c r="G119" s="272"/>
      <c r="H119" s="295"/>
      <c r="I119" s="296"/>
      <c r="J119" s="299"/>
      <c r="K119" s="534"/>
      <c r="L119" s="275" t="s">
        <v>476</v>
      </c>
      <c r="M119" s="297"/>
      <c r="N119" s="297"/>
      <c r="O119" s="277" t="s">
        <v>476</v>
      </c>
      <c r="P119" s="298"/>
      <c r="Q119" s="298"/>
      <c r="R119" s="277" t="s">
        <v>476</v>
      </c>
      <c r="S119" s="277" t="s">
        <v>476</v>
      </c>
      <c r="T119" s="277" t="s">
        <v>476</v>
      </c>
      <c r="U119" s="277" t="s">
        <v>476</v>
      </c>
      <c r="V119" s="299"/>
      <c r="W119" s="299"/>
      <c r="X119" s="277" t="s">
        <v>476</v>
      </c>
      <c r="Y119" s="277" t="s">
        <v>476</v>
      </c>
    </row>
    <row r="120" spans="1:34" ht="63.75" x14ac:dyDescent="0.2">
      <c r="A120" s="280"/>
      <c r="B120" s="268" t="s">
        <v>52</v>
      </c>
      <c r="C120" s="269" t="s">
        <v>38</v>
      </c>
      <c r="D120" s="270" t="s">
        <v>56</v>
      </c>
      <c r="E120" s="271" t="s">
        <v>46</v>
      </c>
      <c r="F120" s="269" t="s">
        <v>43</v>
      </c>
      <c r="G120" s="272" t="s">
        <v>48</v>
      </c>
      <c r="H120" s="273" t="s">
        <v>51</v>
      </c>
      <c r="I120" s="274" t="s">
        <v>42</v>
      </c>
      <c r="J120" s="279"/>
      <c r="K120" s="534"/>
      <c r="L120" s="275" t="s">
        <v>476</v>
      </c>
      <c r="M120" s="276" t="s">
        <v>58</v>
      </c>
      <c r="N120" s="276"/>
      <c r="O120" s="277" t="s">
        <v>476</v>
      </c>
      <c r="P120" s="278" t="s">
        <v>64</v>
      </c>
      <c r="Q120" s="278"/>
      <c r="R120" s="277" t="s">
        <v>476</v>
      </c>
      <c r="S120" s="277" t="s">
        <v>476</v>
      </c>
      <c r="T120" s="277" t="s">
        <v>476</v>
      </c>
      <c r="U120" s="277" t="s">
        <v>476</v>
      </c>
      <c r="V120" s="279" t="s">
        <v>47</v>
      </c>
      <c r="W120" s="279"/>
      <c r="X120" s="277" t="s">
        <v>476</v>
      </c>
      <c r="Y120" s="277" t="s">
        <v>476</v>
      </c>
    </row>
    <row r="121" spans="1:34" x14ac:dyDescent="0.2">
      <c r="A121" s="280"/>
      <c r="B121" s="291"/>
      <c r="C121" s="292"/>
      <c r="D121" s="293"/>
      <c r="E121" s="294"/>
      <c r="F121" s="292"/>
      <c r="G121" s="272"/>
      <c r="H121" s="295"/>
      <c r="I121" s="296"/>
      <c r="J121" s="299"/>
      <c r="K121" s="534"/>
      <c r="L121" s="275" t="s">
        <v>476</v>
      </c>
      <c r="M121" s="297"/>
      <c r="N121" s="297"/>
      <c r="O121" s="277" t="s">
        <v>476</v>
      </c>
      <c r="P121" s="298"/>
      <c r="Q121" s="298"/>
      <c r="R121" s="277" t="s">
        <v>476</v>
      </c>
      <c r="S121" s="277" t="s">
        <v>476</v>
      </c>
      <c r="T121" s="277" t="s">
        <v>476</v>
      </c>
      <c r="U121" s="277" t="s">
        <v>476</v>
      </c>
      <c r="V121" s="299"/>
      <c r="W121" s="299"/>
      <c r="X121" s="277" t="s">
        <v>476</v>
      </c>
      <c r="Y121" s="277" t="s">
        <v>476</v>
      </c>
    </row>
    <row r="122" spans="1:34" ht="51" x14ac:dyDescent="0.2">
      <c r="A122" s="280"/>
      <c r="B122" s="268" t="s">
        <v>54</v>
      </c>
      <c r="C122" s="269" t="s">
        <v>38</v>
      </c>
      <c r="D122" s="270" t="s">
        <v>56</v>
      </c>
      <c r="E122" s="271" t="s">
        <v>46</v>
      </c>
      <c r="F122" s="269" t="s">
        <v>40</v>
      </c>
      <c r="G122" s="272" t="s">
        <v>49</v>
      </c>
      <c r="H122" s="273" t="s">
        <v>51</v>
      </c>
      <c r="I122" s="274" t="s">
        <v>41</v>
      </c>
      <c r="J122" s="279"/>
      <c r="K122" s="534"/>
      <c r="L122" s="300" t="s">
        <v>474</v>
      </c>
      <c r="M122" s="276" t="s">
        <v>59</v>
      </c>
      <c r="N122" s="276"/>
      <c r="O122" s="277" t="s">
        <v>476</v>
      </c>
      <c r="P122" s="301"/>
      <c r="Q122" s="301"/>
      <c r="R122" s="277" t="s">
        <v>476</v>
      </c>
      <c r="S122" s="277" t="s">
        <v>476</v>
      </c>
      <c r="T122" s="277" t="s">
        <v>476</v>
      </c>
      <c r="U122" s="277" t="s">
        <v>476</v>
      </c>
      <c r="V122" s="279" t="s">
        <v>44</v>
      </c>
      <c r="W122" s="279"/>
      <c r="X122" s="277" t="s">
        <v>476</v>
      </c>
      <c r="Y122" s="277" t="s">
        <v>476</v>
      </c>
    </row>
    <row r="123" spans="1:34" x14ac:dyDescent="0.2">
      <c r="A123" s="280"/>
      <c r="B123" s="291"/>
      <c r="C123" s="292"/>
      <c r="D123" s="293"/>
      <c r="E123" s="294"/>
      <c r="F123" s="292"/>
      <c r="G123" s="272"/>
      <c r="H123" s="295"/>
      <c r="I123" s="296"/>
      <c r="J123" s="299"/>
      <c r="K123" s="534"/>
      <c r="L123" s="304"/>
      <c r="M123" s="297"/>
      <c r="N123" s="297"/>
      <c r="O123" s="277" t="s">
        <v>476</v>
      </c>
      <c r="P123" s="298"/>
      <c r="Q123" s="298"/>
      <c r="R123" s="277" t="s">
        <v>476</v>
      </c>
      <c r="S123" s="277" t="s">
        <v>476</v>
      </c>
      <c r="T123" s="277" t="s">
        <v>476</v>
      </c>
      <c r="U123" s="277" t="s">
        <v>476</v>
      </c>
      <c r="V123" s="299"/>
      <c r="W123" s="299"/>
      <c r="X123" s="277" t="s">
        <v>476</v>
      </c>
      <c r="Y123" s="277" t="s">
        <v>476</v>
      </c>
    </row>
    <row r="124" spans="1:34" ht="63.75" x14ac:dyDescent="0.2">
      <c r="A124" s="280"/>
      <c r="B124" s="268" t="s">
        <v>52</v>
      </c>
      <c r="C124" s="269" t="s">
        <v>37</v>
      </c>
      <c r="D124" s="270" t="s">
        <v>56</v>
      </c>
      <c r="E124" s="271" t="s">
        <v>46</v>
      </c>
      <c r="F124" s="269" t="s">
        <v>43</v>
      </c>
      <c r="G124" s="272" t="s">
        <v>49</v>
      </c>
      <c r="H124" s="273" t="s">
        <v>51</v>
      </c>
      <c r="I124" s="274" t="s">
        <v>42</v>
      </c>
      <c r="J124" s="279"/>
      <c r="K124" s="534"/>
      <c r="L124" s="300" t="s">
        <v>60</v>
      </c>
      <c r="M124" s="276" t="s">
        <v>59</v>
      </c>
      <c r="N124" s="276"/>
      <c r="O124" s="277" t="s">
        <v>476</v>
      </c>
      <c r="P124" s="277"/>
      <c r="Q124" s="277"/>
      <c r="R124" s="277" t="s">
        <v>476</v>
      </c>
      <c r="S124" s="277" t="s">
        <v>476</v>
      </c>
      <c r="T124" s="277" t="s">
        <v>476</v>
      </c>
      <c r="U124" s="277" t="s">
        <v>476</v>
      </c>
      <c r="V124" s="279" t="s">
        <v>47</v>
      </c>
      <c r="W124" s="279"/>
      <c r="X124" s="277" t="s">
        <v>476</v>
      </c>
      <c r="Y124" s="277" t="s">
        <v>476</v>
      </c>
    </row>
    <row r="125" spans="1:34" x14ac:dyDescent="0.2">
      <c r="A125" s="280"/>
      <c r="B125" s="291"/>
      <c r="C125" s="292"/>
      <c r="D125" s="293"/>
      <c r="E125" s="294"/>
      <c r="F125" s="292"/>
      <c r="G125" s="272"/>
      <c r="H125" s="295"/>
      <c r="I125" s="296"/>
      <c r="J125" s="299"/>
      <c r="K125" s="534"/>
      <c r="L125" s="305"/>
      <c r="M125" s="297"/>
      <c r="N125" s="297"/>
      <c r="O125" s="277" t="s">
        <v>476</v>
      </c>
      <c r="P125" s="277"/>
      <c r="Q125" s="277"/>
      <c r="R125" s="277" t="s">
        <v>476</v>
      </c>
      <c r="S125" s="277" t="s">
        <v>476</v>
      </c>
      <c r="T125" s="277" t="s">
        <v>476</v>
      </c>
      <c r="U125" s="277" t="s">
        <v>476</v>
      </c>
      <c r="V125" s="299"/>
      <c r="W125" s="299"/>
      <c r="X125" s="277" t="s">
        <v>476</v>
      </c>
      <c r="Y125" s="277" t="s">
        <v>476</v>
      </c>
    </row>
    <row r="126" spans="1:34" ht="51" x14ac:dyDescent="0.2">
      <c r="A126" s="280"/>
      <c r="B126" s="268" t="s">
        <v>52</v>
      </c>
      <c r="C126" s="269" t="s">
        <v>37</v>
      </c>
      <c r="D126" s="270" t="s">
        <v>55</v>
      </c>
      <c r="E126" s="271" t="s">
        <v>46</v>
      </c>
      <c r="F126" s="269" t="s">
        <v>40</v>
      </c>
      <c r="G126" s="272" t="s">
        <v>49</v>
      </c>
      <c r="H126" s="273" t="s">
        <v>51</v>
      </c>
      <c r="I126" s="274" t="s">
        <v>118</v>
      </c>
      <c r="J126" s="279"/>
      <c r="K126" s="534"/>
      <c r="L126" s="300" t="s">
        <v>60</v>
      </c>
      <c r="M126" s="276" t="s">
        <v>57</v>
      </c>
      <c r="N126" s="276"/>
      <c r="O126" s="277" t="s">
        <v>476</v>
      </c>
      <c r="P126" s="277"/>
      <c r="Q126" s="277"/>
      <c r="R126" s="277" t="s">
        <v>476</v>
      </c>
      <c r="S126" s="277" t="s">
        <v>476</v>
      </c>
      <c r="T126" s="277" t="s">
        <v>476</v>
      </c>
      <c r="U126" s="277" t="s">
        <v>476</v>
      </c>
      <c r="V126" s="279" t="s">
        <v>44</v>
      </c>
      <c r="W126" s="279"/>
      <c r="X126" s="277" t="s">
        <v>476</v>
      </c>
      <c r="Y126" s="277" t="s">
        <v>476</v>
      </c>
    </row>
    <row r="127" spans="1:34" x14ac:dyDescent="0.2">
      <c r="A127" s="280"/>
      <c r="B127" s="291"/>
      <c r="C127" s="292"/>
      <c r="D127" s="293"/>
      <c r="E127" s="294"/>
      <c r="F127" s="292"/>
      <c r="G127" s="272"/>
      <c r="H127" s="295"/>
      <c r="I127" s="296"/>
      <c r="J127" s="299"/>
      <c r="K127" s="534"/>
      <c r="L127" s="305"/>
      <c r="M127" s="297"/>
      <c r="N127" s="297"/>
      <c r="O127" s="277" t="s">
        <v>476</v>
      </c>
      <c r="P127" s="277"/>
      <c r="Q127" s="277"/>
      <c r="R127" s="277" t="s">
        <v>476</v>
      </c>
      <c r="S127" s="277" t="s">
        <v>476</v>
      </c>
      <c r="T127" s="277" t="s">
        <v>476</v>
      </c>
      <c r="U127" s="277" t="s">
        <v>476</v>
      </c>
      <c r="V127" s="299"/>
      <c r="W127" s="299"/>
      <c r="X127" s="277" t="s">
        <v>476</v>
      </c>
      <c r="Y127" s="277" t="s">
        <v>476</v>
      </c>
    </row>
    <row r="128" spans="1:34" ht="51" x14ac:dyDescent="0.2">
      <c r="A128" s="280"/>
      <c r="B128" s="268" t="s">
        <v>54</v>
      </c>
      <c r="C128" s="269" t="s">
        <v>37</v>
      </c>
      <c r="D128" s="270" t="s">
        <v>56</v>
      </c>
      <c r="E128" s="271" t="s">
        <v>46</v>
      </c>
      <c r="F128" s="269" t="s">
        <v>40</v>
      </c>
      <c r="G128" s="272" t="s">
        <v>49</v>
      </c>
      <c r="H128" s="273" t="s">
        <v>51</v>
      </c>
      <c r="I128" s="274" t="s">
        <v>41</v>
      </c>
      <c r="J128" s="279"/>
      <c r="K128" s="534"/>
      <c r="L128" s="300" t="s">
        <v>61</v>
      </c>
      <c r="M128" s="276" t="s">
        <v>59</v>
      </c>
      <c r="N128" s="276"/>
      <c r="O128" s="277" t="s">
        <v>476</v>
      </c>
      <c r="P128" s="277"/>
      <c r="Q128" s="277"/>
      <c r="R128" s="277" t="s">
        <v>476</v>
      </c>
      <c r="S128" s="277" t="s">
        <v>476</v>
      </c>
      <c r="T128" s="277" t="s">
        <v>476</v>
      </c>
      <c r="U128" s="277" t="s">
        <v>476</v>
      </c>
      <c r="V128" s="279" t="s">
        <v>44</v>
      </c>
      <c r="W128" s="279"/>
      <c r="X128" s="277" t="s">
        <v>476</v>
      </c>
      <c r="Y128" s="277" t="s">
        <v>476</v>
      </c>
    </row>
    <row r="129" spans="1:25" x14ac:dyDescent="0.2">
      <c r="A129" s="280"/>
      <c r="B129" s="291"/>
      <c r="C129" s="292"/>
      <c r="D129" s="293"/>
      <c r="E129" s="294"/>
      <c r="F129" s="292"/>
      <c r="G129" s="272"/>
      <c r="H129" s="295"/>
      <c r="I129" s="296"/>
      <c r="J129" s="299"/>
      <c r="K129" s="534"/>
      <c r="L129" s="305"/>
      <c r="M129" s="297"/>
      <c r="N129" s="297"/>
      <c r="O129" s="277" t="s">
        <v>476</v>
      </c>
      <c r="P129" s="277"/>
      <c r="Q129" s="277"/>
      <c r="R129" s="277" t="s">
        <v>476</v>
      </c>
      <c r="S129" s="277" t="s">
        <v>476</v>
      </c>
      <c r="T129" s="277" t="s">
        <v>476</v>
      </c>
      <c r="U129" s="277" t="s">
        <v>476</v>
      </c>
      <c r="V129" s="299"/>
      <c r="W129" s="299"/>
      <c r="X129" s="277" t="s">
        <v>476</v>
      </c>
      <c r="Y129" s="277" t="s">
        <v>476</v>
      </c>
    </row>
    <row r="130" spans="1:25" ht="51" x14ac:dyDescent="0.2">
      <c r="A130" s="280"/>
      <c r="B130" s="268" t="s">
        <v>54</v>
      </c>
      <c r="C130" s="269" t="s">
        <v>38</v>
      </c>
      <c r="D130" s="270" t="s">
        <v>56</v>
      </c>
      <c r="E130" s="271" t="s">
        <v>46</v>
      </c>
      <c r="F130" s="269" t="s">
        <v>40</v>
      </c>
      <c r="G130" s="272" t="s">
        <v>49</v>
      </c>
      <c r="H130" s="273" t="s">
        <v>51</v>
      </c>
      <c r="I130" s="274" t="s">
        <v>41</v>
      </c>
      <c r="J130" s="279"/>
      <c r="K130" s="534"/>
      <c r="L130" s="300" t="s">
        <v>60</v>
      </c>
      <c r="M130" s="276" t="s">
        <v>59</v>
      </c>
      <c r="N130" s="276"/>
      <c r="O130" s="277" t="s">
        <v>476</v>
      </c>
      <c r="P130" s="277"/>
      <c r="Q130" s="277"/>
      <c r="R130" s="277" t="s">
        <v>476</v>
      </c>
      <c r="S130" s="277" t="s">
        <v>476</v>
      </c>
      <c r="T130" s="277" t="s">
        <v>476</v>
      </c>
      <c r="U130" s="277" t="s">
        <v>476</v>
      </c>
      <c r="V130" s="279" t="s">
        <v>44</v>
      </c>
      <c r="W130" s="279"/>
      <c r="X130" s="277" t="s">
        <v>476</v>
      </c>
      <c r="Y130" s="277" t="s">
        <v>476</v>
      </c>
    </row>
    <row r="131" spans="1:25" x14ac:dyDescent="0.2">
      <c r="A131" s="280"/>
      <c r="B131" s="291"/>
      <c r="C131" s="292"/>
      <c r="D131" s="293"/>
      <c r="E131" s="294"/>
      <c r="F131" s="292"/>
      <c r="G131" s="272"/>
      <c r="H131" s="295"/>
      <c r="I131" s="296"/>
      <c r="J131" s="299"/>
      <c r="K131" s="534"/>
      <c r="L131" s="305"/>
      <c r="M131" s="297"/>
      <c r="N131" s="297"/>
      <c r="O131" s="277" t="s">
        <v>476</v>
      </c>
      <c r="P131" s="277"/>
      <c r="Q131" s="277"/>
      <c r="R131" s="277" t="s">
        <v>476</v>
      </c>
      <c r="S131" s="277" t="s">
        <v>476</v>
      </c>
      <c r="T131" s="277" t="s">
        <v>476</v>
      </c>
      <c r="U131" s="277" t="s">
        <v>476</v>
      </c>
      <c r="V131" s="299"/>
      <c r="W131" s="299"/>
      <c r="X131" s="277" t="s">
        <v>476</v>
      </c>
      <c r="Y131" s="277" t="s">
        <v>476</v>
      </c>
    </row>
    <row r="132" spans="1:25" ht="114.75" x14ac:dyDescent="0.2">
      <c r="A132" s="280"/>
      <c r="B132" s="268" t="s">
        <v>28</v>
      </c>
      <c r="C132" s="269" t="s">
        <v>38</v>
      </c>
      <c r="D132" s="270" t="s">
        <v>30</v>
      </c>
      <c r="E132" s="271" t="s">
        <v>16</v>
      </c>
      <c r="F132" s="269" t="s">
        <v>18</v>
      </c>
      <c r="G132" s="272" t="s">
        <v>24</v>
      </c>
      <c r="H132" s="273" t="s">
        <v>26</v>
      </c>
      <c r="I132" s="274" t="s">
        <v>15</v>
      </c>
      <c r="J132" s="279"/>
      <c r="K132" s="534"/>
      <c r="L132" s="300" t="s">
        <v>32</v>
      </c>
      <c r="M132" s="276" t="s">
        <v>34</v>
      </c>
      <c r="N132" s="276"/>
      <c r="O132" s="277" t="s">
        <v>476</v>
      </c>
      <c r="P132" s="277"/>
      <c r="Q132" s="277"/>
      <c r="R132" s="277" t="s">
        <v>476</v>
      </c>
      <c r="S132" s="277" t="s">
        <v>476</v>
      </c>
      <c r="T132" s="277" t="s">
        <v>476</v>
      </c>
      <c r="U132" s="277" t="s">
        <v>476</v>
      </c>
      <c r="V132" s="279" t="s">
        <v>21</v>
      </c>
      <c r="W132" s="279"/>
      <c r="X132" s="277" t="s">
        <v>476</v>
      </c>
      <c r="Y132" s="277" t="s">
        <v>476</v>
      </c>
    </row>
    <row r="133" spans="1:25" x14ac:dyDescent="0.2">
      <c r="A133" s="280"/>
      <c r="B133" s="268"/>
      <c r="C133" s="292"/>
      <c r="D133" s="293"/>
      <c r="E133" s="294"/>
      <c r="F133" s="292"/>
      <c r="G133" s="272"/>
      <c r="H133" s="295"/>
      <c r="I133" s="296"/>
      <c r="J133" s="299"/>
      <c r="K133" s="534"/>
      <c r="L133" s="305"/>
      <c r="M133" s="297"/>
      <c r="N133" s="297"/>
      <c r="O133" s="277" t="s">
        <v>476</v>
      </c>
      <c r="P133" s="277"/>
      <c r="Q133" s="277"/>
      <c r="R133" s="277" t="s">
        <v>476</v>
      </c>
      <c r="S133" s="277" t="s">
        <v>476</v>
      </c>
      <c r="T133" s="277" t="s">
        <v>476</v>
      </c>
      <c r="U133" s="277" t="s">
        <v>476</v>
      </c>
      <c r="V133" s="299"/>
      <c r="W133" s="299"/>
      <c r="X133" s="277" t="s">
        <v>476</v>
      </c>
      <c r="Y133" s="277" t="s">
        <v>476</v>
      </c>
    </row>
    <row r="134" spans="1:25" ht="114.75" x14ac:dyDescent="0.2">
      <c r="A134" s="280"/>
      <c r="B134" s="268" t="s">
        <v>28</v>
      </c>
      <c r="C134" s="269" t="s">
        <v>38</v>
      </c>
      <c r="D134" s="270" t="s">
        <v>30</v>
      </c>
      <c r="E134" s="271" t="s">
        <v>16</v>
      </c>
      <c r="F134" s="269" t="s">
        <v>18</v>
      </c>
      <c r="G134" s="272" t="s">
        <v>25</v>
      </c>
      <c r="H134" s="273" t="s">
        <v>26</v>
      </c>
      <c r="I134" s="274" t="s">
        <v>15</v>
      </c>
      <c r="J134" s="279"/>
      <c r="K134" s="534"/>
      <c r="L134" s="300" t="s">
        <v>32</v>
      </c>
      <c r="M134" s="276" t="s">
        <v>34</v>
      </c>
      <c r="N134" s="276"/>
      <c r="O134" s="277" t="s">
        <v>476</v>
      </c>
      <c r="P134" s="277"/>
      <c r="Q134" s="277"/>
      <c r="R134" s="277" t="s">
        <v>476</v>
      </c>
      <c r="S134" s="277" t="s">
        <v>476</v>
      </c>
      <c r="T134" s="277" t="s">
        <v>476</v>
      </c>
      <c r="U134" s="277" t="s">
        <v>476</v>
      </c>
      <c r="V134" s="279" t="s">
        <v>21</v>
      </c>
      <c r="W134" s="279"/>
      <c r="X134" s="277" t="s">
        <v>476</v>
      </c>
      <c r="Y134" s="277" t="s">
        <v>476</v>
      </c>
    </row>
    <row r="135" spans="1:25" x14ac:dyDescent="0.2">
      <c r="A135" s="280"/>
      <c r="B135" s="268"/>
      <c r="C135" s="292"/>
      <c r="D135" s="293"/>
      <c r="E135" s="294"/>
      <c r="F135" s="292"/>
      <c r="G135" s="272"/>
      <c r="H135" s="295"/>
      <c r="I135" s="296"/>
      <c r="J135" s="299"/>
      <c r="K135" s="534"/>
      <c r="L135" s="305"/>
      <c r="M135" s="297"/>
      <c r="N135" s="297"/>
      <c r="O135" s="277" t="s">
        <v>476</v>
      </c>
      <c r="P135" s="277"/>
      <c r="Q135" s="277"/>
      <c r="R135" s="277" t="s">
        <v>476</v>
      </c>
      <c r="S135" s="277" t="s">
        <v>476</v>
      </c>
      <c r="T135" s="277" t="s">
        <v>476</v>
      </c>
      <c r="U135" s="277" t="s">
        <v>476</v>
      </c>
      <c r="V135" s="299"/>
      <c r="W135" s="299"/>
      <c r="X135" s="277" t="s">
        <v>476</v>
      </c>
      <c r="Y135" s="277" t="s">
        <v>476</v>
      </c>
    </row>
    <row r="136" spans="1:25" ht="114.75" x14ac:dyDescent="0.2">
      <c r="A136" s="267"/>
      <c r="B136" s="268" t="s">
        <v>28</v>
      </c>
      <c r="C136" s="269" t="s">
        <v>38</v>
      </c>
      <c r="D136" s="270" t="s">
        <v>30</v>
      </c>
      <c r="E136" s="271" t="s">
        <v>16</v>
      </c>
      <c r="F136" s="269" t="s">
        <v>18</v>
      </c>
      <c r="G136" s="272" t="s">
        <v>24</v>
      </c>
      <c r="H136" s="273" t="s">
        <v>22</v>
      </c>
      <c r="I136" s="274" t="s">
        <v>15</v>
      </c>
      <c r="J136" s="279"/>
      <c r="K136" s="534"/>
      <c r="L136" s="300" t="s">
        <v>32</v>
      </c>
      <c r="M136" s="276" t="s">
        <v>34</v>
      </c>
      <c r="N136" s="276"/>
      <c r="O136" s="277" t="s">
        <v>476</v>
      </c>
      <c r="P136" s="277"/>
      <c r="Q136" s="277"/>
      <c r="R136" s="277" t="s">
        <v>476</v>
      </c>
      <c r="S136" s="277" t="s">
        <v>476</v>
      </c>
      <c r="T136" s="277" t="s">
        <v>476</v>
      </c>
      <c r="U136" s="277" t="s">
        <v>476</v>
      </c>
      <c r="V136" s="279" t="s">
        <v>27</v>
      </c>
      <c r="W136" s="279"/>
      <c r="X136" s="277" t="s">
        <v>476</v>
      </c>
      <c r="Y136" s="277" t="s">
        <v>476</v>
      </c>
    </row>
    <row r="137" spans="1:25" x14ac:dyDescent="0.2">
      <c r="A137" s="280"/>
      <c r="B137" s="268"/>
      <c r="C137" s="292"/>
      <c r="D137" s="293"/>
      <c r="E137" s="294"/>
      <c r="F137" s="292"/>
      <c r="G137" s="272"/>
      <c r="H137" s="295"/>
      <c r="I137" s="296"/>
      <c r="J137" s="299"/>
      <c r="K137" s="534"/>
      <c r="L137" s="305"/>
      <c r="M137" s="297"/>
      <c r="N137" s="297"/>
      <c r="O137" s="277" t="s">
        <v>476</v>
      </c>
      <c r="P137" s="277"/>
      <c r="Q137" s="277"/>
      <c r="R137" s="277" t="s">
        <v>476</v>
      </c>
      <c r="S137" s="277" t="s">
        <v>476</v>
      </c>
      <c r="T137" s="277" t="s">
        <v>476</v>
      </c>
      <c r="U137" s="277" t="s">
        <v>476</v>
      </c>
      <c r="V137" s="299"/>
      <c r="W137" s="299"/>
      <c r="X137" s="277" t="s">
        <v>476</v>
      </c>
      <c r="Y137" s="277" t="s">
        <v>476</v>
      </c>
    </row>
    <row r="138" spans="1:25" ht="51" x14ac:dyDescent="0.2">
      <c r="A138" s="280"/>
      <c r="B138" s="268" t="s">
        <v>54</v>
      </c>
      <c r="C138" s="269" t="s">
        <v>37</v>
      </c>
      <c r="D138" s="270" t="s">
        <v>56</v>
      </c>
      <c r="E138" s="271" t="s">
        <v>46</v>
      </c>
      <c r="F138" s="269" t="s">
        <v>40</v>
      </c>
      <c r="G138" s="306" t="s">
        <v>49</v>
      </c>
      <c r="H138" s="273" t="s">
        <v>51</v>
      </c>
      <c r="I138" s="274" t="s">
        <v>41</v>
      </c>
      <c r="J138" s="279"/>
      <c r="K138" s="534"/>
      <c r="L138" s="300" t="s">
        <v>60</v>
      </c>
      <c r="M138" s="276" t="s">
        <v>67</v>
      </c>
      <c r="N138" s="276"/>
      <c r="O138" s="277" t="s">
        <v>476</v>
      </c>
      <c r="P138" s="277"/>
      <c r="Q138" s="277"/>
      <c r="R138" s="277" t="s">
        <v>476</v>
      </c>
      <c r="S138" s="277" t="s">
        <v>476</v>
      </c>
      <c r="T138" s="277" t="s">
        <v>476</v>
      </c>
      <c r="U138" s="277" t="s">
        <v>476</v>
      </c>
      <c r="V138" s="279" t="s">
        <v>66</v>
      </c>
      <c r="W138" s="279"/>
      <c r="X138" s="277" t="s">
        <v>476</v>
      </c>
      <c r="Y138" s="277" t="s">
        <v>476</v>
      </c>
    </row>
    <row r="139" spans="1:25" x14ac:dyDescent="0.2">
      <c r="A139" s="280"/>
      <c r="B139" s="291"/>
      <c r="C139" s="292"/>
      <c r="D139" s="293"/>
      <c r="E139" s="294"/>
      <c r="F139" s="292"/>
      <c r="G139" s="272"/>
      <c r="H139" s="295"/>
      <c r="I139" s="296"/>
      <c r="J139" s="299"/>
      <c r="K139" s="534"/>
      <c r="L139" s="305"/>
      <c r="M139" s="297"/>
      <c r="N139" s="297"/>
      <c r="O139" s="277" t="s">
        <v>476</v>
      </c>
      <c r="P139" s="277"/>
      <c r="Q139" s="277"/>
      <c r="R139" s="277" t="s">
        <v>476</v>
      </c>
      <c r="S139" s="277" t="s">
        <v>476</v>
      </c>
      <c r="T139" s="277" t="s">
        <v>476</v>
      </c>
      <c r="U139" s="277" t="s">
        <v>476</v>
      </c>
      <c r="V139" s="299"/>
      <c r="W139" s="299"/>
      <c r="X139" s="277" t="s">
        <v>476</v>
      </c>
      <c r="Y139" s="277" t="s">
        <v>476</v>
      </c>
    </row>
    <row r="140" spans="1:25" ht="51" x14ac:dyDescent="0.2">
      <c r="A140" s="267"/>
      <c r="B140" s="268" t="s">
        <v>54</v>
      </c>
      <c r="C140" s="269" t="s">
        <v>37</v>
      </c>
      <c r="D140" s="270" t="s">
        <v>56</v>
      </c>
      <c r="E140" s="271" t="s">
        <v>46</v>
      </c>
      <c r="F140" s="269" t="s">
        <v>40</v>
      </c>
      <c r="G140" s="306" t="s">
        <v>49</v>
      </c>
      <c r="H140" s="273" t="s">
        <v>51</v>
      </c>
      <c r="I140" s="274" t="s">
        <v>41</v>
      </c>
      <c r="J140" s="279"/>
      <c r="K140" s="534"/>
      <c r="L140" s="300" t="s">
        <v>60</v>
      </c>
      <c r="M140" s="276" t="s">
        <v>67</v>
      </c>
      <c r="N140" s="276"/>
      <c r="O140" s="277" t="s">
        <v>476</v>
      </c>
      <c r="P140" s="277"/>
      <c r="Q140" s="277"/>
      <c r="R140" s="277" t="s">
        <v>476</v>
      </c>
      <c r="S140" s="277" t="s">
        <v>476</v>
      </c>
      <c r="T140" s="277" t="s">
        <v>476</v>
      </c>
      <c r="U140" s="277" t="s">
        <v>476</v>
      </c>
      <c r="V140" s="279" t="s">
        <v>66</v>
      </c>
      <c r="W140" s="279"/>
      <c r="X140" s="277" t="s">
        <v>476</v>
      </c>
      <c r="Y140" s="277" t="s">
        <v>476</v>
      </c>
    </row>
    <row r="141" spans="1:25" x14ac:dyDescent="0.2">
      <c r="A141" s="280"/>
      <c r="B141" s="291"/>
      <c r="C141" s="292"/>
      <c r="D141" s="293"/>
      <c r="E141" s="294"/>
      <c r="F141" s="292"/>
      <c r="G141" s="272"/>
      <c r="H141" s="295"/>
      <c r="I141" s="296"/>
      <c r="J141" s="299"/>
      <c r="K141" s="534"/>
      <c r="L141" s="305"/>
      <c r="M141" s="297"/>
      <c r="N141" s="297"/>
      <c r="O141" s="277" t="s">
        <v>476</v>
      </c>
      <c r="P141" s="277"/>
      <c r="Q141" s="277"/>
      <c r="R141" s="277" t="s">
        <v>476</v>
      </c>
      <c r="S141" s="277" t="s">
        <v>476</v>
      </c>
      <c r="T141" s="277" t="s">
        <v>476</v>
      </c>
      <c r="U141" s="277" t="s">
        <v>476</v>
      </c>
      <c r="V141" s="299"/>
      <c r="W141" s="299"/>
      <c r="X141" s="277" t="s">
        <v>476</v>
      </c>
      <c r="Y141" s="277" t="s">
        <v>476</v>
      </c>
    </row>
    <row r="142" spans="1:25" ht="51" x14ac:dyDescent="0.2">
      <c r="A142" s="267"/>
      <c r="B142" s="268" t="s">
        <v>54</v>
      </c>
      <c r="C142" s="269" t="s">
        <v>37</v>
      </c>
      <c r="D142" s="270" t="s">
        <v>56</v>
      </c>
      <c r="E142" s="271" t="s">
        <v>46</v>
      </c>
      <c r="F142" s="269" t="s">
        <v>40</v>
      </c>
      <c r="G142" s="306" t="s">
        <v>48</v>
      </c>
      <c r="H142" s="273" t="s">
        <v>50</v>
      </c>
      <c r="I142" s="274" t="s">
        <v>42</v>
      </c>
      <c r="J142" s="279"/>
      <c r="K142" s="534"/>
      <c r="L142" s="300" t="s">
        <v>61</v>
      </c>
      <c r="M142" s="276" t="s">
        <v>57</v>
      </c>
      <c r="N142" s="276"/>
      <c r="O142" s="277" t="s">
        <v>476</v>
      </c>
      <c r="P142" s="277"/>
      <c r="Q142" s="277"/>
      <c r="R142" s="277" t="s">
        <v>476</v>
      </c>
      <c r="S142" s="277" t="s">
        <v>476</v>
      </c>
      <c r="T142" s="277" t="s">
        <v>476</v>
      </c>
      <c r="U142" s="277" t="s">
        <v>476</v>
      </c>
      <c r="V142" s="279" t="s">
        <v>44</v>
      </c>
      <c r="W142" s="279"/>
      <c r="X142" s="277" t="s">
        <v>476</v>
      </c>
      <c r="Y142" s="277" t="s">
        <v>476</v>
      </c>
    </row>
    <row r="143" spans="1:25" x14ac:dyDescent="0.2">
      <c r="A143" s="280"/>
      <c r="B143" s="291"/>
      <c r="C143" s="292"/>
      <c r="D143" s="293"/>
      <c r="E143" s="294"/>
      <c r="F143" s="292"/>
      <c r="G143" s="272"/>
      <c r="H143" s="295"/>
      <c r="I143" s="296"/>
      <c r="J143" s="299"/>
      <c r="K143" s="534"/>
      <c r="L143" s="305"/>
      <c r="M143" s="297"/>
      <c r="N143" s="297"/>
      <c r="O143" s="277" t="s">
        <v>476</v>
      </c>
      <c r="P143" s="277"/>
      <c r="Q143" s="277"/>
      <c r="R143" s="277" t="s">
        <v>476</v>
      </c>
      <c r="S143" s="277" t="s">
        <v>476</v>
      </c>
      <c r="T143" s="277" t="s">
        <v>476</v>
      </c>
      <c r="U143" s="277" t="s">
        <v>476</v>
      </c>
      <c r="V143" s="299"/>
      <c r="W143" s="299"/>
      <c r="X143" s="277" t="s">
        <v>476</v>
      </c>
      <c r="Y143" s="277" t="s">
        <v>476</v>
      </c>
    </row>
    <row r="144" spans="1:25" ht="114.75" x14ac:dyDescent="0.2">
      <c r="A144" s="267"/>
      <c r="B144" s="268" t="s">
        <v>80</v>
      </c>
      <c r="C144" s="269" t="s">
        <v>37</v>
      </c>
      <c r="D144" s="270" t="s">
        <v>79</v>
      </c>
      <c r="E144" s="271" t="s">
        <v>68</v>
      </c>
      <c r="F144" s="269" t="s">
        <v>69</v>
      </c>
      <c r="G144" s="306" t="s">
        <v>72</v>
      </c>
      <c r="H144" s="273" t="s">
        <v>71</v>
      </c>
      <c r="I144" s="274" t="s">
        <v>70</v>
      </c>
      <c r="J144" s="279"/>
      <c r="K144" s="534"/>
      <c r="L144" s="300" t="s">
        <v>82</v>
      </c>
      <c r="M144" s="276" t="s">
        <v>83</v>
      </c>
      <c r="N144" s="276"/>
      <c r="O144" s="277" t="s">
        <v>476</v>
      </c>
      <c r="P144" s="277"/>
      <c r="Q144" s="277"/>
      <c r="R144" s="277" t="s">
        <v>476</v>
      </c>
      <c r="S144" s="277" t="s">
        <v>476</v>
      </c>
      <c r="T144" s="277" t="s">
        <v>476</v>
      </c>
      <c r="U144" s="277" t="s">
        <v>476</v>
      </c>
      <c r="V144" s="279" t="s">
        <v>81</v>
      </c>
      <c r="W144" s="279"/>
      <c r="X144" s="277" t="s">
        <v>476</v>
      </c>
      <c r="Y144" s="277" t="s">
        <v>476</v>
      </c>
    </row>
    <row r="145" spans="1:25" x14ac:dyDescent="0.2">
      <c r="A145" s="280"/>
      <c r="B145" s="291"/>
      <c r="C145" s="292"/>
      <c r="D145" s="293"/>
      <c r="E145" s="294"/>
      <c r="F145" s="292"/>
      <c r="G145" s="272"/>
      <c r="H145" s="295"/>
      <c r="I145" s="296"/>
      <c r="J145" s="299"/>
      <c r="K145" s="534"/>
      <c r="L145" s="305"/>
      <c r="M145" s="298"/>
      <c r="N145" s="298"/>
      <c r="O145" s="277" t="s">
        <v>476</v>
      </c>
      <c r="P145" s="277"/>
      <c r="Q145" s="277"/>
      <c r="R145" s="277" t="s">
        <v>476</v>
      </c>
      <c r="S145" s="277" t="s">
        <v>476</v>
      </c>
      <c r="T145" s="277" t="s">
        <v>476</v>
      </c>
      <c r="U145" s="277" t="s">
        <v>476</v>
      </c>
      <c r="V145" s="299"/>
      <c r="W145" s="299"/>
      <c r="X145" s="277" t="s">
        <v>476</v>
      </c>
      <c r="Y145" s="277" t="s">
        <v>476</v>
      </c>
    </row>
    <row r="146" spans="1:25" ht="114.75" x14ac:dyDescent="0.2">
      <c r="A146" s="267"/>
      <c r="B146" s="268" t="s">
        <v>74</v>
      </c>
      <c r="C146" s="269" t="s">
        <v>37</v>
      </c>
      <c r="D146" s="270" t="s">
        <v>73</v>
      </c>
      <c r="E146" s="271" t="s">
        <v>68</v>
      </c>
      <c r="F146" s="269" t="s">
        <v>69</v>
      </c>
      <c r="G146" s="306" t="s">
        <v>72</v>
      </c>
      <c r="H146" s="273" t="s">
        <v>71</v>
      </c>
      <c r="I146" s="274" t="s">
        <v>78</v>
      </c>
      <c r="J146" s="279"/>
      <c r="K146" s="534"/>
      <c r="L146" s="300" t="s">
        <v>76</v>
      </c>
      <c r="M146" s="275"/>
      <c r="N146" s="275"/>
      <c r="O146" s="277" t="s">
        <v>476</v>
      </c>
      <c r="P146" s="278" t="s">
        <v>77</v>
      </c>
      <c r="Q146" s="278"/>
      <c r="R146" s="277" t="s">
        <v>476</v>
      </c>
      <c r="S146" s="277" t="s">
        <v>476</v>
      </c>
      <c r="T146" s="277" t="s">
        <v>476</v>
      </c>
      <c r="U146" s="277" t="s">
        <v>476</v>
      </c>
      <c r="V146" s="279" t="s">
        <v>75</v>
      </c>
      <c r="W146" s="279"/>
      <c r="X146" s="277" t="s">
        <v>476</v>
      </c>
      <c r="Y146" s="277" t="s">
        <v>476</v>
      </c>
    </row>
    <row r="147" spans="1:25" x14ac:dyDescent="0.2">
      <c r="A147" s="280"/>
      <c r="B147" s="291"/>
      <c r="C147" s="292"/>
      <c r="D147" s="293"/>
      <c r="E147" s="294"/>
      <c r="F147" s="292"/>
      <c r="G147" s="272"/>
      <c r="H147" s="295"/>
      <c r="I147" s="296"/>
      <c r="J147" s="299"/>
      <c r="K147" s="534"/>
      <c r="L147" s="305"/>
      <c r="M147" s="275"/>
      <c r="N147" s="275"/>
      <c r="O147" s="277" t="s">
        <v>476</v>
      </c>
      <c r="P147" s="298"/>
      <c r="Q147" s="298"/>
      <c r="R147" s="277" t="s">
        <v>476</v>
      </c>
      <c r="S147" s="277" t="s">
        <v>476</v>
      </c>
      <c r="T147" s="277" t="s">
        <v>476</v>
      </c>
      <c r="U147" s="277" t="s">
        <v>476</v>
      </c>
      <c r="V147" s="299"/>
      <c r="W147" s="299"/>
      <c r="X147" s="277" t="s">
        <v>476</v>
      </c>
      <c r="Y147" s="277" t="s">
        <v>476</v>
      </c>
    </row>
    <row r="148" spans="1:25" ht="114.75" x14ac:dyDescent="0.2">
      <c r="A148" s="267"/>
      <c r="B148" s="268" t="s">
        <v>74</v>
      </c>
      <c r="C148" s="269" t="s">
        <v>38</v>
      </c>
      <c r="D148" s="270" t="s">
        <v>73</v>
      </c>
      <c r="E148" s="271" t="s">
        <v>68</v>
      </c>
      <c r="F148" s="269" t="s">
        <v>69</v>
      </c>
      <c r="G148" s="306" t="s">
        <v>72</v>
      </c>
      <c r="H148" s="273" t="s">
        <v>71</v>
      </c>
      <c r="I148" s="274" t="s">
        <v>70</v>
      </c>
      <c r="J148" s="279"/>
      <c r="K148" s="534"/>
      <c r="L148" s="300" t="s">
        <v>76</v>
      </c>
      <c r="M148" s="275"/>
      <c r="N148" s="275"/>
      <c r="O148" s="277" t="s">
        <v>476</v>
      </c>
      <c r="P148" s="278" t="s">
        <v>77</v>
      </c>
      <c r="Q148" s="278"/>
      <c r="R148" s="277" t="s">
        <v>476</v>
      </c>
      <c r="S148" s="277" t="s">
        <v>476</v>
      </c>
      <c r="T148" s="277" t="s">
        <v>476</v>
      </c>
      <c r="U148" s="277" t="s">
        <v>476</v>
      </c>
      <c r="V148" s="279" t="s">
        <v>75</v>
      </c>
      <c r="W148" s="279"/>
      <c r="X148" s="277" t="s">
        <v>476</v>
      </c>
      <c r="Y148" s="277" t="s">
        <v>476</v>
      </c>
    </row>
    <row r="149" spans="1:25" x14ac:dyDescent="0.2">
      <c r="A149" s="280"/>
      <c r="B149" s="268"/>
      <c r="C149" s="292"/>
      <c r="D149" s="293"/>
      <c r="E149" s="294"/>
      <c r="F149" s="292"/>
      <c r="G149" s="272"/>
      <c r="H149" s="295"/>
      <c r="I149" s="296"/>
      <c r="J149" s="299"/>
      <c r="K149" s="534"/>
      <c r="L149" s="305"/>
      <c r="M149" s="308"/>
      <c r="N149" s="308"/>
      <c r="O149" s="277" t="s">
        <v>476</v>
      </c>
      <c r="P149" s="278"/>
      <c r="Q149" s="278"/>
      <c r="R149" s="277" t="s">
        <v>476</v>
      </c>
      <c r="S149" s="277" t="s">
        <v>476</v>
      </c>
      <c r="T149" s="277" t="s">
        <v>476</v>
      </c>
      <c r="U149" s="277" t="s">
        <v>476</v>
      </c>
      <c r="V149" s="299"/>
      <c r="W149" s="299"/>
      <c r="X149" s="277" t="s">
        <v>476</v>
      </c>
      <c r="Y149" s="277" t="s">
        <v>476</v>
      </c>
    </row>
    <row r="150" spans="1:25" ht="114.75" x14ac:dyDescent="0.2">
      <c r="A150" s="267"/>
      <c r="B150" s="268" t="s">
        <v>74</v>
      </c>
      <c r="C150" s="269" t="s">
        <v>38</v>
      </c>
      <c r="D150" s="270" t="s">
        <v>73</v>
      </c>
      <c r="E150" s="271" t="s">
        <v>88</v>
      </c>
      <c r="F150" s="269" t="s">
        <v>87</v>
      </c>
      <c r="G150" s="306" t="s">
        <v>90</v>
      </c>
      <c r="H150" s="273" t="s">
        <v>89</v>
      </c>
      <c r="I150" s="274" t="s">
        <v>78</v>
      </c>
      <c r="J150" s="279"/>
      <c r="K150" s="534"/>
      <c r="L150" s="300" t="s">
        <v>76</v>
      </c>
      <c r="M150" s="275"/>
      <c r="N150" s="275"/>
      <c r="O150" s="277" t="s">
        <v>476</v>
      </c>
      <c r="P150" s="278" t="s">
        <v>91</v>
      </c>
      <c r="Q150" s="278"/>
      <c r="R150" s="277" t="s">
        <v>476</v>
      </c>
      <c r="S150" s="277" t="s">
        <v>476</v>
      </c>
      <c r="T150" s="277" t="s">
        <v>476</v>
      </c>
      <c r="U150" s="277" t="s">
        <v>476</v>
      </c>
      <c r="V150" s="279" t="s">
        <v>75</v>
      </c>
      <c r="W150" s="279"/>
      <c r="X150" s="277" t="s">
        <v>476</v>
      </c>
      <c r="Y150" s="277" t="s">
        <v>476</v>
      </c>
    </row>
    <row r="151" spans="1:25" x14ac:dyDescent="0.2">
      <c r="A151" s="280"/>
      <c r="B151" s="268"/>
      <c r="C151" s="292"/>
      <c r="D151" s="293"/>
      <c r="E151" s="294"/>
      <c r="F151" s="292"/>
      <c r="G151" s="272"/>
      <c r="H151" s="295"/>
      <c r="I151" s="296"/>
      <c r="J151" s="299"/>
      <c r="K151" s="534"/>
      <c r="L151" s="305"/>
      <c r="M151" s="275"/>
      <c r="N151" s="275"/>
      <c r="O151" s="277" t="s">
        <v>476</v>
      </c>
      <c r="P151" s="298"/>
      <c r="Q151" s="298"/>
      <c r="R151" s="277" t="s">
        <v>476</v>
      </c>
      <c r="S151" s="277" t="s">
        <v>476</v>
      </c>
      <c r="T151" s="277" t="s">
        <v>476</v>
      </c>
      <c r="U151" s="277" t="s">
        <v>476</v>
      </c>
      <c r="V151" s="299"/>
      <c r="W151" s="299"/>
      <c r="X151" s="277" t="s">
        <v>476</v>
      </c>
      <c r="Y151" s="277" t="s">
        <v>476</v>
      </c>
    </row>
    <row r="152" spans="1:25" ht="114.75" x14ac:dyDescent="0.2">
      <c r="A152" s="267"/>
      <c r="B152" s="268" t="s">
        <v>80</v>
      </c>
      <c r="C152" s="269" t="s">
        <v>92</v>
      </c>
      <c r="D152" s="270" t="s">
        <v>79</v>
      </c>
      <c r="E152" s="271" t="s">
        <v>68</v>
      </c>
      <c r="F152" s="269" t="s">
        <v>69</v>
      </c>
      <c r="G152" s="306" t="s">
        <v>72</v>
      </c>
      <c r="H152" s="273" t="s">
        <v>71</v>
      </c>
      <c r="I152" s="274" t="s">
        <v>70</v>
      </c>
      <c r="J152" s="279"/>
      <c r="K152" s="534"/>
      <c r="L152" s="300" t="s">
        <v>82</v>
      </c>
      <c r="M152" s="275"/>
      <c r="N152" s="275"/>
      <c r="O152" s="277" t="s">
        <v>476</v>
      </c>
      <c r="P152" s="278" t="s">
        <v>86</v>
      </c>
      <c r="Q152" s="278"/>
      <c r="R152" s="277" t="s">
        <v>476</v>
      </c>
      <c r="S152" s="277" t="s">
        <v>476</v>
      </c>
      <c r="T152" s="277" t="s">
        <v>476</v>
      </c>
      <c r="U152" s="277" t="s">
        <v>476</v>
      </c>
      <c r="V152" s="279" t="s">
        <v>81</v>
      </c>
      <c r="W152" s="279"/>
      <c r="X152" s="277" t="s">
        <v>476</v>
      </c>
      <c r="Y152" s="277" t="s">
        <v>476</v>
      </c>
    </row>
    <row r="153" spans="1:25" x14ac:dyDescent="0.2">
      <c r="A153" s="280"/>
      <c r="B153" s="268"/>
      <c r="C153" s="292"/>
      <c r="D153" s="293"/>
      <c r="E153" s="294"/>
      <c r="F153" s="292"/>
      <c r="G153" s="272"/>
      <c r="H153" s="295"/>
      <c r="I153" s="296"/>
      <c r="J153" s="299"/>
      <c r="K153" s="534"/>
      <c r="L153" s="305"/>
      <c r="M153" s="275"/>
      <c r="N153" s="275"/>
      <c r="O153" s="277" t="s">
        <v>476</v>
      </c>
      <c r="P153" s="298"/>
      <c r="Q153" s="298"/>
      <c r="R153" s="277" t="s">
        <v>476</v>
      </c>
      <c r="S153" s="277" t="s">
        <v>476</v>
      </c>
      <c r="T153" s="277" t="s">
        <v>476</v>
      </c>
      <c r="U153" s="277" t="s">
        <v>476</v>
      </c>
      <c r="V153" s="299"/>
      <c r="W153" s="299"/>
      <c r="X153" s="277" t="s">
        <v>476</v>
      </c>
      <c r="Y153" s="277" t="s">
        <v>476</v>
      </c>
    </row>
    <row r="154" spans="1:25" ht="114.75" x14ac:dyDescent="0.2">
      <c r="A154" s="280"/>
      <c r="B154" s="268" t="s">
        <v>85</v>
      </c>
      <c r="C154" s="269" t="s">
        <v>84</v>
      </c>
      <c r="D154" s="270" t="s">
        <v>79</v>
      </c>
      <c r="E154" s="271" t="s">
        <v>16</v>
      </c>
      <c r="F154" s="269" t="s">
        <v>18</v>
      </c>
      <c r="G154" s="306" t="s">
        <v>24</v>
      </c>
      <c r="H154" s="273" t="s">
        <v>22</v>
      </c>
      <c r="I154" s="274" t="s">
        <v>15</v>
      </c>
      <c r="J154" s="279"/>
      <c r="K154" s="534"/>
      <c r="L154" s="300" t="s">
        <v>82</v>
      </c>
      <c r="M154" s="275"/>
      <c r="N154" s="275"/>
      <c r="O154" s="277" t="s">
        <v>476</v>
      </c>
      <c r="P154" s="278" t="s">
        <v>86</v>
      </c>
      <c r="Q154" s="278"/>
      <c r="R154" s="277" t="s">
        <v>476</v>
      </c>
      <c r="S154" s="277" t="s">
        <v>476</v>
      </c>
      <c r="T154" s="277" t="s">
        <v>476</v>
      </c>
      <c r="U154" s="277" t="s">
        <v>476</v>
      </c>
      <c r="V154" s="279" t="s">
        <v>81</v>
      </c>
      <c r="W154" s="279"/>
      <c r="X154" s="277" t="s">
        <v>476</v>
      </c>
      <c r="Y154" s="277" t="s">
        <v>476</v>
      </c>
    </row>
    <row r="155" spans="1:25" x14ac:dyDescent="0.2">
      <c r="A155" s="280"/>
      <c r="B155" s="291"/>
      <c r="C155" s="292"/>
      <c r="D155" s="293"/>
      <c r="E155" s="294"/>
      <c r="F155" s="292"/>
      <c r="G155" s="272"/>
      <c r="H155" s="295"/>
      <c r="I155" s="296"/>
      <c r="J155" s="299"/>
      <c r="K155" s="534"/>
      <c r="L155" s="305"/>
      <c r="M155" s="275"/>
      <c r="N155" s="275"/>
      <c r="O155" s="277" t="s">
        <v>476</v>
      </c>
      <c r="P155" s="298"/>
      <c r="Q155" s="298"/>
      <c r="R155" s="277" t="s">
        <v>476</v>
      </c>
      <c r="S155" s="277" t="s">
        <v>476</v>
      </c>
      <c r="T155" s="277" t="s">
        <v>476</v>
      </c>
      <c r="U155" s="277" t="s">
        <v>476</v>
      </c>
      <c r="V155" s="299"/>
      <c r="W155" s="299"/>
      <c r="X155" s="277" t="s">
        <v>476</v>
      </c>
      <c r="Y155" s="277" t="s">
        <v>476</v>
      </c>
    </row>
    <row r="156" spans="1:25" ht="51" x14ac:dyDescent="0.2">
      <c r="A156" s="280"/>
      <c r="B156" s="268" t="s">
        <v>93</v>
      </c>
      <c r="C156" s="269" t="s">
        <v>109</v>
      </c>
      <c r="D156" s="270" t="s">
        <v>55</v>
      </c>
      <c r="E156" s="271" t="s">
        <v>45</v>
      </c>
      <c r="F156" s="269" t="s">
        <v>40</v>
      </c>
      <c r="G156" s="306" t="s">
        <v>48</v>
      </c>
      <c r="H156" s="273" t="s">
        <v>50</v>
      </c>
      <c r="I156" s="274" t="s">
        <v>42</v>
      </c>
      <c r="J156" s="279"/>
      <c r="K156" s="534"/>
      <c r="L156" s="300" t="s">
        <v>61</v>
      </c>
      <c r="M156" s="275"/>
      <c r="N156" s="275"/>
      <c r="O156" s="277" t="s">
        <v>476</v>
      </c>
      <c r="P156" s="278" t="s">
        <v>62</v>
      </c>
      <c r="Q156" s="278"/>
      <c r="R156" s="277" t="s">
        <v>476</v>
      </c>
      <c r="S156" s="277" t="s">
        <v>476</v>
      </c>
      <c r="T156" s="277" t="s">
        <v>476</v>
      </c>
      <c r="U156" s="277" t="s">
        <v>476</v>
      </c>
      <c r="V156" s="279" t="s">
        <v>44</v>
      </c>
      <c r="W156" s="279"/>
      <c r="X156" s="277" t="s">
        <v>476</v>
      </c>
      <c r="Y156" s="277" t="s">
        <v>476</v>
      </c>
    </row>
    <row r="157" spans="1:25" x14ac:dyDescent="0.2">
      <c r="A157" s="280"/>
      <c r="B157" s="291"/>
      <c r="C157" s="292"/>
      <c r="D157" s="293"/>
      <c r="E157" s="294"/>
      <c r="F157" s="292"/>
      <c r="G157" s="272"/>
      <c r="H157" s="295"/>
      <c r="I157" s="296"/>
      <c r="J157" s="299"/>
      <c r="K157" s="534"/>
      <c r="L157" s="305"/>
      <c r="M157" s="308"/>
      <c r="N157" s="308"/>
      <c r="O157" s="277" t="s">
        <v>476</v>
      </c>
      <c r="P157" s="277"/>
      <c r="Q157" s="277"/>
      <c r="R157" s="277" t="s">
        <v>476</v>
      </c>
      <c r="S157" s="277" t="s">
        <v>476</v>
      </c>
      <c r="T157" s="277" t="s">
        <v>476</v>
      </c>
      <c r="U157" s="277" t="s">
        <v>476</v>
      </c>
      <c r="V157" s="299"/>
      <c r="W157" s="299"/>
      <c r="X157" s="277" t="s">
        <v>476</v>
      </c>
      <c r="Y157" s="277" t="s">
        <v>476</v>
      </c>
    </row>
    <row r="158" spans="1:25" ht="63.75" x14ac:dyDescent="0.2">
      <c r="A158" s="280"/>
      <c r="B158" s="268" t="s">
        <v>104</v>
      </c>
      <c r="C158" s="269" t="s">
        <v>92</v>
      </c>
      <c r="D158" s="270" t="s">
        <v>55</v>
      </c>
      <c r="E158" s="271" t="s">
        <v>45</v>
      </c>
      <c r="F158" s="269" t="s">
        <v>40</v>
      </c>
      <c r="G158" s="306" t="s">
        <v>48</v>
      </c>
      <c r="H158" s="273" t="s">
        <v>51</v>
      </c>
      <c r="I158" s="274" t="s">
        <v>42</v>
      </c>
      <c r="J158" s="279"/>
      <c r="K158" s="534"/>
      <c r="L158" s="300" t="s">
        <v>61</v>
      </c>
      <c r="M158" s="275"/>
      <c r="N158" s="275"/>
      <c r="O158" s="320" t="s">
        <v>114</v>
      </c>
      <c r="P158" s="301"/>
      <c r="Q158" s="301"/>
      <c r="R158" s="277" t="s">
        <v>476</v>
      </c>
      <c r="S158" s="277" t="s">
        <v>476</v>
      </c>
      <c r="T158" s="277" t="s">
        <v>476</v>
      </c>
      <c r="U158" s="277" t="s">
        <v>476</v>
      </c>
      <c r="V158" s="279" t="s">
        <v>47</v>
      </c>
      <c r="W158" s="279"/>
      <c r="X158" s="277" t="s">
        <v>476</v>
      </c>
      <c r="Y158" s="277" t="s">
        <v>476</v>
      </c>
    </row>
    <row r="159" spans="1:25" x14ac:dyDescent="0.2">
      <c r="A159" s="280"/>
      <c r="B159" s="291"/>
      <c r="C159" s="292"/>
      <c r="D159" s="293"/>
      <c r="E159" s="294"/>
      <c r="F159" s="292"/>
      <c r="G159" s="272"/>
      <c r="H159" s="295"/>
      <c r="I159" s="296"/>
      <c r="J159" s="299"/>
      <c r="K159" s="534"/>
      <c r="L159" s="305"/>
      <c r="M159" s="275"/>
      <c r="N159" s="275"/>
      <c r="O159" s="322"/>
      <c r="P159" s="298"/>
      <c r="Q159" s="298"/>
      <c r="R159" s="277" t="s">
        <v>476</v>
      </c>
      <c r="S159" s="277" t="s">
        <v>476</v>
      </c>
      <c r="T159" s="277" t="s">
        <v>476</v>
      </c>
      <c r="U159" s="277" t="s">
        <v>476</v>
      </c>
      <c r="V159" s="299"/>
      <c r="W159" s="299"/>
      <c r="X159" s="277" t="s">
        <v>476</v>
      </c>
      <c r="Y159" s="277" t="s">
        <v>476</v>
      </c>
    </row>
    <row r="160" spans="1:25" ht="89.25" x14ac:dyDescent="0.2">
      <c r="A160" s="280"/>
      <c r="B160" s="268" t="s">
        <v>105</v>
      </c>
      <c r="C160" s="269" t="s">
        <v>84</v>
      </c>
      <c r="D160" s="270" t="s">
        <v>29</v>
      </c>
      <c r="E160" s="271" t="s">
        <v>19</v>
      </c>
      <c r="F160" s="269" t="s">
        <v>17</v>
      </c>
      <c r="G160" s="306" t="s">
        <v>23</v>
      </c>
      <c r="H160" s="273" t="s">
        <v>113</v>
      </c>
      <c r="I160" s="274" t="s">
        <v>14</v>
      </c>
      <c r="J160" s="279"/>
      <c r="K160" s="534"/>
      <c r="L160" s="300" t="s">
        <v>94</v>
      </c>
      <c r="M160" s="275"/>
      <c r="N160" s="275"/>
      <c r="O160" s="322"/>
      <c r="P160" s="278" t="s">
        <v>95</v>
      </c>
      <c r="Q160" s="278"/>
      <c r="R160" s="277" t="s">
        <v>476</v>
      </c>
      <c r="S160" s="277" t="s">
        <v>476</v>
      </c>
      <c r="T160" s="277" t="s">
        <v>476</v>
      </c>
      <c r="U160" s="277" t="s">
        <v>476</v>
      </c>
      <c r="V160" s="279" t="s">
        <v>20</v>
      </c>
      <c r="W160" s="279"/>
      <c r="X160" s="277" t="s">
        <v>476</v>
      </c>
      <c r="Y160" s="277" t="s">
        <v>476</v>
      </c>
    </row>
    <row r="161" spans="1:25" x14ac:dyDescent="0.2">
      <c r="A161" s="280"/>
      <c r="B161" s="268"/>
      <c r="C161" s="292"/>
      <c r="D161" s="293"/>
      <c r="E161" s="294"/>
      <c r="F161" s="292"/>
      <c r="G161" s="272"/>
      <c r="H161" s="295"/>
      <c r="I161" s="296"/>
      <c r="J161" s="299"/>
      <c r="K161" s="534"/>
      <c r="L161" s="305"/>
      <c r="M161" s="275"/>
      <c r="N161" s="275"/>
      <c r="O161" s="322"/>
      <c r="P161" s="298"/>
      <c r="Q161" s="298"/>
      <c r="R161" s="277" t="s">
        <v>476</v>
      </c>
      <c r="S161" s="277" t="s">
        <v>476</v>
      </c>
      <c r="T161" s="277" t="s">
        <v>476</v>
      </c>
      <c r="U161" s="277" t="s">
        <v>476</v>
      </c>
      <c r="V161" s="299"/>
      <c r="W161" s="299"/>
      <c r="X161" s="277" t="s">
        <v>476</v>
      </c>
      <c r="Y161" s="277" t="s">
        <v>476</v>
      </c>
    </row>
    <row r="162" spans="1:25" ht="51" x14ac:dyDescent="0.2">
      <c r="A162" s="280"/>
      <c r="B162" s="268" t="s">
        <v>106</v>
      </c>
      <c r="C162" s="269" t="s">
        <v>110</v>
      </c>
      <c r="D162" s="270" t="s">
        <v>56</v>
      </c>
      <c r="E162" s="271" t="s">
        <v>45</v>
      </c>
      <c r="F162" s="269" t="s">
        <v>43</v>
      </c>
      <c r="G162" s="306" t="s">
        <v>48</v>
      </c>
      <c r="H162" s="273" t="s">
        <v>51</v>
      </c>
      <c r="I162" s="274" t="s">
        <v>42</v>
      </c>
      <c r="J162" s="279"/>
      <c r="K162" s="534"/>
      <c r="L162" s="300" t="s">
        <v>61</v>
      </c>
      <c r="M162" s="275"/>
      <c r="N162" s="275"/>
      <c r="O162" s="322"/>
      <c r="P162" s="278" t="s">
        <v>115</v>
      </c>
      <c r="Q162" s="278"/>
      <c r="R162" s="277" t="s">
        <v>476</v>
      </c>
      <c r="S162" s="277" t="s">
        <v>476</v>
      </c>
      <c r="T162" s="277" t="s">
        <v>476</v>
      </c>
      <c r="U162" s="277" t="s">
        <v>476</v>
      </c>
      <c r="V162" s="279" t="s">
        <v>66</v>
      </c>
      <c r="W162" s="279"/>
      <c r="X162" s="277" t="s">
        <v>476</v>
      </c>
      <c r="Y162" s="277" t="s">
        <v>476</v>
      </c>
    </row>
    <row r="163" spans="1:25" x14ac:dyDescent="0.2">
      <c r="A163" s="280"/>
      <c r="B163" s="291"/>
      <c r="C163" s="292"/>
      <c r="D163" s="293"/>
      <c r="E163" s="294"/>
      <c r="F163" s="292"/>
      <c r="G163" s="272"/>
      <c r="H163" s="295"/>
      <c r="I163" s="296"/>
      <c r="J163" s="299"/>
      <c r="K163" s="534"/>
      <c r="L163" s="305"/>
      <c r="M163" s="275"/>
      <c r="N163" s="275"/>
      <c r="O163" s="322"/>
      <c r="P163" s="298"/>
      <c r="Q163" s="298"/>
      <c r="R163" s="277" t="s">
        <v>476</v>
      </c>
      <c r="S163" s="277" t="s">
        <v>476</v>
      </c>
      <c r="T163" s="277" t="s">
        <v>476</v>
      </c>
      <c r="U163" s="277" t="s">
        <v>476</v>
      </c>
      <c r="V163" s="299"/>
      <c r="W163" s="299"/>
      <c r="X163" s="277" t="s">
        <v>476</v>
      </c>
      <c r="Y163" s="277" t="s">
        <v>476</v>
      </c>
    </row>
    <row r="164" spans="1:25" ht="63.75" x14ac:dyDescent="0.2">
      <c r="A164" s="280"/>
      <c r="B164" s="268" t="s">
        <v>107</v>
      </c>
      <c r="C164" s="269" t="s">
        <v>110</v>
      </c>
      <c r="D164" s="270" t="s">
        <v>55</v>
      </c>
      <c r="E164" s="271" t="s">
        <v>45</v>
      </c>
      <c r="F164" s="269" t="s">
        <v>43</v>
      </c>
      <c r="G164" s="306" t="s">
        <v>49</v>
      </c>
      <c r="H164" s="273" t="s">
        <v>51</v>
      </c>
      <c r="I164" s="274" t="s">
        <v>41</v>
      </c>
      <c r="J164" s="279"/>
      <c r="K164" s="534"/>
      <c r="L164" s="300" t="s">
        <v>60</v>
      </c>
      <c r="M164" s="275"/>
      <c r="N164" s="275"/>
      <c r="O164" s="322"/>
      <c r="P164" s="278" t="s">
        <v>116</v>
      </c>
      <c r="Q164" s="278"/>
      <c r="R164" s="277" t="s">
        <v>476</v>
      </c>
      <c r="S164" s="277" t="s">
        <v>476</v>
      </c>
      <c r="T164" s="277" t="s">
        <v>476</v>
      </c>
      <c r="U164" s="277" t="s">
        <v>476</v>
      </c>
      <c r="V164" s="279" t="s">
        <v>111</v>
      </c>
      <c r="W164" s="279"/>
      <c r="X164" s="277" t="s">
        <v>476</v>
      </c>
      <c r="Y164" s="277" t="s">
        <v>476</v>
      </c>
    </row>
    <row r="165" spans="1:25" x14ac:dyDescent="0.2">
      <c r="A165" s="280"/>
      <c r="B165" s="291"/>
      <c r="C165" s="292"/>
      <c r="D165" s="293"/>
      <c r="E165" s="294"/>
      <c r="F165" s="292"/>
      <c r="G165" s="272"/>
      <c r="H165" s="295"/>
      <c r="I165" s="296"/>
      <c r="J165" s="299"/>
      <c r="K165" s="534"/>
      <c r="L165" s="305"/>
      <c r="M165" s="275"/>
      <c r="N165" s="275"/>
      <c r="O165" s="322"/>
      <c r="P165" s="298"/>
      <c r="Q165" s="298"/>
      <c r="R165" s="277" t="s">
        <v>476</v>
      </c>
      <c r="S165" s="277" t="s">
        <v>476</v>
      </c>
      <c r="T165" s="277" t="s">
        <v>476</v>
      </c>
      <c r="U165" s="277" t="s">
        <v>476</v>
      </c>
      <c r="V165" s="299"/>
      <c r="W165" s="299"/>
      <c r="X165" s="277" t="s">
        <v>476</v>
      </c>
      <c r="Y165" s="277" t="s">
        <v>476</v>
      </c>
    </row>
    <row r="166" spans="1:25" ht="63.75" x14ac:dyDescent="0.2">
      <c r="A166" s="280"/>
      <c r="B166" s="268" t="s">
        <v>108</v>
      </c>
      <c r="C166" s="269" t="s">
        <v>109</v>
      </c>
      <c r="D166" s="270" t="s">
        <v>56</v>
      </c>
      <c r="E166" s="271" t="s">
        <v>46</v>
      </c>
      <c r="F166" s="269" t="s">
        <v>40</v>
      </c>
      <c r="G166" s="306" t="s">
        <v>48</v>
      </c>
      <c r="H166" s="273" t="s">
        <v>50</v>
      </c>
      <c r="I166" s="274" t="s">
        <v>42</v>
      </c>
      <c r="J166" s="279"/>
      <c r="K166" s="534"/>
      <c r="L166" s="300" t="s">
        <v>61</v>
      </c>
      <c r="M166" s="276" t="s">
        <v>117</v>
      </c>
      <c r="N166" s="276"/>
      <c r="O166" s="322"/>
      <c r="P166" s="277"/>
      <c r="Q166" s="277"/>
      <c r="R166" s="277" t="s">
        <v>476</v>
      </c>
      <c r="S166" s="277" t="s">
        <v>476</v>
      </c>
      <c r="T166" s="277" t="s">
        <v>476</v>
      </c>
      <c r="U166" s="277" t="s">
        <v>476</v>
      </c>
      <c r="V166" s="279" t="s">
        <v>47</v>
      </c>
      <c r="W166" s="279"/>
      <c r="X166" s="277" t="s">
        <v>476</v>
      </c>
      <c r="Y166" s="277" t="s">
        <v>476</v>
      </c>
    </row>
    <row r="167" spans="1:25" x14ac:dyDescent="0.2">
      <c r="A167" s="280"/>
      <c r="B167" s="291"/>
      <c r="C167" s="292"/>
      <c r="D167" s="293"/>
      <c r="E167" s="294"/>
      <c r="F167" s="292"/>
      <c r="G167" s="272"/>
      <c r="H167" s="295"/>
      <c r="I167" s="296"/>
      <c r="J167" s="299"/>
      <c r="K167" s="534"/>
      <c r="L167" s="305"/>
      <c r="M167" s="297"/>
      <c r="N167" s="297"/>
      <c r="O167" s="322"/>
      <c r="P167" s="277"/>
      <c r="Q167" s="277"/>
      <c r="R167" s="277" t="s">
        <v>476</v>
      </c>
      <c r="S167" s="277" t="s">
        <v>476</v>
      </c>
      <c r="T167" s="277" t="s">
        <v>476</v>
      </c>
      <c r="U167" s="277" t="s">
        <v>476</v>
      </c>
      <c r="V167" s="299"/>
      <c r="W167" s="299"/>
      <c r="X167" s="277" t="s">
        <v>476</v>
      </c>
      <c r="Y167" s="277" t="s">
        <v>476</v>
      </c>
    </row>
    <row r="168" spans="1:25" ht="114.75" x14ac:dyDescent="0.2">
      <c r="A168" s="267"/>
      <c r="B168" s="268" t="s">
        <v>96</v>
      </c>
      <c r="C168" s="269" t="s">
        <v>109</v>
      </c>
      <c r="D168" s="270" t="s">
        <v>79</v>
      </c>
      <c r="E168" s="271" t="s">
        <v>68</v>
      </c>
      <c r="F168" s="269" t="s">
        <v>69</v>
      </c>
      <c r="G168" s="306" t="s">
        <v>72</v>
      </c>
      <c r="H168" s="273" t="s">
        <v>71</v>
      </c>
      <c r="I168" s="274" t="s">
        <v>70</v>
      </c>
      <c r="J168" s="279"/>
      <c r="K168" s="534"/>
      <c r="L168" s="300" t="s">
        <v>82</v>
      </c>
      <c r="M168" s="276" t="s">
        <v>97</v>
      </c>
      <c r="N168" s="276"/>
      <c r="O168" s="322"/>
      <c r="P168" s="277"/>
      <c r="Q168" s="277"/>
      <c r="R168" s="277" t="s">
        <v>476</v>
      </c>
      <c r="S168" s="277" t="s">
        <v>476</v>
      </c>
      <c r="T168" s="277" t="s">
        <v>476</v>
      </c>
      <c r="U168" s="277" t="s">
        <v>476</v>
      </c>
      <c r="V168" s="279" t="s">
        <v>81</v>
      </c>
      <c r="W168" s="279"/>
      <c r="X168" s="277" t="s">
        <v>476</v>
      </c>
      <c r="Y168" s="277" t="s">
        <v>476</v>
      </c>
    </row>
    <row r="169" spans="1:25" x14ac:dyDescent="0.2">
      <c r="A169" s="280"/>
      <c r="B169" s="291"/>
      <c r="C169" s="292"/>
      <c r="D169" s="293"/>
      <c r="E169" s="294"/>
      <c r="F169" s="292"/>
      <c r="G169" s="272"/>
      <c r="H169" s="295"/>
      <c r="I169" s="296"/>
      <c r="J169" s="299"/>
      <c r="K169" s="534"/>
      <c r="L169" s="305"/>
      <c r="M169" s="297"/>
      <c r="N169" s="297"/>
      <c r="O169" s="322"/>
      <c r="P169" s="277"/>
      <c r="Q169" s="277"/>
      <c r="R169" s="277" t="s">
        <v>476</v>
      </c>
      <c r="S169" s="277" t="s">
        <v>476</v>
      </c>
      <c r="T169" s="277" t="s">
        <v>476</v>
      </c>
      <c r="U169" s="277" t="s">
        <v>476</v>
      </c>
      <c r="V169" s="299"/>
      <c r="W169" s="299"/>
      <c r="X169" s="277" t="s">
        <v>476</v>
      </c>
      <c r="Y169" s="277" t="s">
        <v>476</v>
      </c>
    </row>
    <row r="170" spans="1:25" ht="114.75" x14ac:dyDescent="0.2">
      <c r="A170" s="280"/>
      <c r="B170" s="268" t="s">
        <v>98</v>
      </c>
      <c r="C170" s="269" t="s">
        <v>109</v>
      </c>
      <c r="D170" s="270" t="s">
        <v>73</v>
      </c>
      <c r="E170" s="271" t="s">
        <v>68</v>
      </c>
      <c r="F170" s="269" t="s">
        <v>69</v>
      </c>
      <c r="G170" s="306" t="s">
        <v>72</v>
      </c>
      <c r="H170" s="273" t="s">
        <v>71</v>
      </c>
      <c r="I170" s="274" t="s">
        <v>70</v>
      </c>
      <c r="J170" s="279"/>
      <c r="K170" s="534"/>
      <c r="L170" s="300" t="s">
        <v>82</v>
      </c>
      <c r="M170" s="276" t="s">
        <v>97</v>
      </c>
      <c r="N170" s="276"/>
      <c r="O170" s="322"/>
      <c r="P170" s="277"/>
      <c r="Q170" s="277"/>
      <c r="R170" s="277" t="s">
        <v>476</v>
      </c>
      <c r="S170" s="277" t="s">
        <v>476</v>
      </c>
      <c r="T170" s="277" t="s">
        <v>476</v>
      </c>
      <c r="U170" s="277" t="s">
        <v>476</v>
      </c>
      <c r="V170" s="279" t="s">
        <v>81</v>
      </c>
      <c r="W170" s="279"/>
      <c r="X170" s="277" t="s">
        <v>476</v>
      </c>
      <c r="Y170" s="277" t="s">
        <v>476</v>
      </c>
    </row>
    <row r="171" spans="1:25" x14ac:dyDescent="0.2">
      <c r="A171" s="280"/>
      <c r="B171" s="291"/>
      <c r="C171" s="292"/>
      <c r="D171" s="293"/>
      <c r="E171" s="294"/>
      <c r="F171" s="292"/>
      <c r="G171" s="272"/>
      <c r="H171" s="295"/>
      <c r="I171" s="296"/>
      <c r="J171" s="299"/>
      <c r="K171" s="534"/>
      <c r="L171" s="305"/>
      <c r="M171" s="297"/>
      <c r="N171" s="297"/>
      <c r="O171" s="322"/>
      <c r="P171" s="277"/>
      <c r="Q171" s="277"/>
      <c r="R171" s="277" t="s">
        <v>476</v>
      </c>
      <c r="S171" s="277" t="s">
        <v>476</v>
      </c>
      <c r="T171" s="277" t="s">
        <v>476</v>
      </c>
      <c r="U171" s="277" t="s">
        <v>476</v>
      </c>
      <c r="V171" s="299"/>
      <c r="W171" s="299"/>
      <c r="X171" s="277" t="s">
        <v>476</v>
      </c>
      <c r="Y171" s="277" t="s">
        <v>476</v>
      </c>
    </row>
    <row r="172" spans="1:25" ht="114.75" x14ac:dyDescent="0.2">
      <c r="A172" s="280"/>
      <c r="B172" s="268" t="s">
        <v>96</v>
      </c>
      <c r="C172" s="269" t="s">
        <v>109</v>
      </c>
      <c r="D172" s="270" t="s">
        <v>73</v>
      </c>
      <c r="E172" s="271" t="s">
        <v>68</v>
      </c>
      <c r="F172" s="269" t="s">
        <v>69</v>
      </c>
      <c r="G172" s="306" t="s">
        <v>72</v>
      </c>
      <c r="H172" s="273" t="s">
        <v>71</v>
      </c>
      <c r="I172" s="274" t="s">
        <v>70</v>
      </c>
      <c r="J172" s="279"/>
      <c r="K172" s="534"/>
      <c r="L172" s="300" t="s">
        <v>82</v>
      </c>
      <c r="M172" s="276" t="s">
        <v>97</v>
      </c>
      <c r="N172" s="276"/>
      <c r="O172" s="322"/>
      <c r="P172" s="277"/>
      <c r="Q172" s="277"/>
      <c r="R172" s="277" t="s">
        <v>476</v>
      </c>
      <c r="S172" s="277" t="s">
        <v>476</v>
      </c>
      <c r="T172" s="277" t="s">
        <v>476</v>
      </c>
      <c r="U172" s="277" t="s">
        <v>476</v>
      </c>
      <c r="V172" s="279" t="s">
        <v>75</v>
      </c>
      <c r="W172" s="279"/>
      <c r="X172" s="277" t="s">
        <v>476</v>
      </c>
      <c r="Y172" s="277" t="s">
        <v>476</v>
      </c>
    </row>
    <row r="173" spans="1:25" x14ac:dyDescent="0.2">
      <c r="A173" s="280"/>
      <c r="B173" s="268"/>
      <c r="C173" s="292"/>
      <c r="D173" s="293"/>
      <c r="E173" s="294"/>
      <c r="F173" s="292"/>
      <c r="G173" s="272"/>
      <c r="H173" s="295"/>
      <c r="I173" s="296"/>
      <c r="J173" s="299"/>
      <c r="K173" s="534"/>
      <c r="L173" s="305"/>
      <c r="M173" s="297"/>
      <c r="N173" s="297"/>
      <c r="O173" s="321"/>
      <c r="P173" s="278"/>
      <c r="Q173" s="278"/>
      <c r="R173" s="277" t="s">
        <v>476</v>
      </c>
      <c r="S173" s="277" t="s">
        <v>476</v>
      </c>
      <c r="T173" s="277" t="s">
        <v>476</v>
      </c>
      <c r="U173" s="277" t="s">
        <v>476</v>
      </c>
      <c r="V173" s="299"/>
      <c r="W173" s="299"/>
      <c r="X173" s="277" t="s">
        <v>476</v>
      </c>
      <c r="Y173" s="277" t="s">
        <v>476</v>
      </c>
    </row>
    <row r="174" spans="1:25" ht="114.75" x14ac:dyDescent="0.2">
      <c r="A174" s="267"/>
      <c r="B174" s="268" t="s">
        <v>80</v>
      </c>
      <c r="C174" s="269" t="s">
        <v>109</v>
      </c>
      <c r="D174" s="270" t="s">
        <v>73</v>
      </c>
      <c r="E174" s="271" t="s">
        <v>68</v>
      </c>
      <c r="F174" s="269" t="s">
        <v>69</v>
      </c>
      <c r="G174" s="306" t="s">
        <v>72</v>
      </c>
      <c r="H174" s="273" t="s">
        <v>71</v>
      </c>
      <c r="I174" s="274" t="s">
        <v>70</v>
      </c>
      <c r="J174" s="279"/>
      <c r="K174" s="534"/>
      <c r="L174" s="300" t="s">
        <v>82</v>
      </c>
      <c r="M174" s="276" t="s">
        <v>97</v>
      </c>
      <c r="N174" s="276"/>
      <c r="O174" s="322"/>
      <c r="P174" s="289"/>
      <c r="Q174" s="289"/>
      <c r="R174" s="277" t="s">
        <v>476</v>
      </c>
      <c r="S174" s="277" t="s">
        <v>476</v>
      </c>
      <c r="T174" s="277" t="s">
        <v>476</v>
      </c>
      <c r="U174" s="277" t="s">
        <v>476</v>
      </c>
      <c r="V174" s="279" t="s">
        <v>81</v>
      </c>
      <c r="W174" s="279"/>
      <c r="X174" s="277" t="s">
        <v>476</v>
      </c>
      <c r="Y174" s="277" t="s">
        <v>476</v>
      </c>
    </row>
    <row r="175" spans="1:25" x14ac:dyDescent="0.2">
      <c r="A175" s="280"/>
      <c r="B175" s="268"/>
      <c r="C175" s="292"/>
      <c r="D175" s="293"/>
      <c r="E175" s="294"/>
      <c r="F175" s="292"/>
      <c r="G175" s="272"/>
      <c r="H175" s="295"/>
      <c r="I175" s="296"/>
      <c r="J175" s="299"/>
      <c r="K175" s="534"/>
      <c r="L175" s="305"/>
      <c r="M175" s="297"/>
      <c r="N175" s="297"/>
      <c r="O175" s="322"/>
      <c r="P175" s="289"/>
      <c r="Q175" s="289"/>
      <c r="R175" s="277" t="s">
        <v>476</v>
      </c>
      <c r="S175" s="277" t="s">
        <v>476</v>
      </c>
      <c r="T175" s="277" t="s">
        <v>476</v>
      </c>
      <c r="U175" s="277" t="s">
        <v>476</v>
      </c>
      <c r="V175" s="299"/>
      <c r="W175" s="299"/>
      <c r="X175" s="277" t="s">
        <v>476</v>
      </c>
      <c r="Y175" s="277" t="s">
        <v>476</v>
      </c>
    </row>
    <row r="176" spans="1:25" ht="114.75" x14ac:dyDescent="0.2">
      <c r="A176" s="267"/>
      <c r="B176" s="268" t="s">
        <v>74</v>
      </c>
      <c r="C176" s="269" t="s">
        <v>84</v>
      </c>
      <c r="D176" s="270" t="s">
        <v>73</v>
      </c>
      <c r="E176" s="271" t="s">
        <v>68</v>
      </c>
      <c r="F176" s="269" t="s">
        <v>69</v>
      </c>
      <c r="G176" s="306" t="s">
        <v>90</v>
      </c>
      <c r="H176" s="273" t="s">
        <v>71</v>
      </c>
      <c r="I176" s="274" t="s">
        <v>78</v>
      </c>
      <c r="J176" s="279"/>
      <c r="K176" s="534"/>
      <c r="L176" s="300" t="s">
        <v>76</v>
      </c>
      <c r="M176" s="276" t="s">
        <v>99</v>
      </c>
      <c r="N176" s="276"/>
      <c r="O176" s="322"/>
      <c r="P176" s="289"/>
      <c r="Q176" s="289"/>
      <c r="R176" s="277" t="s">
        <v>476</v>
      </c>
      <c r="S176" s="277" t="s">
        <v>476</v>
      </c>
      <c r="T176" s="277" t="s">
        <v>476</v>
      </c>
      <c r="U176" s="277" t="s">
        <v>476</v>
      </c>
      <c r="V176" s="279" t="s">
        <v>75</v>
      </c>
      <c r="W176" s="279"/>
      <c r="X176" s="277" t="s">
        <v>476</v>
      </c>
      <c r="Y176" s="277" t="s">
        <v>476</v>
      </c>
    </row>
    <row r="177" spans="1:25" x14ac:dyDescent="0.2">
      <c r="A177" s="280"/>
      <c r="B177" s="281"/>
      <c r="C177" s="282"/>
      <c r="D177" s="283"/>
      <c r="E177" s="284"/>
      <c r="F177" s="282"/>
      <c r="G177" s="307"/>
      <c r="H177" s="286"/>
      <c r="I177" s="287"/>
      <c r="J177" s="290"/>
      <c r="K177" s="535"/>
      <c r="L177" s="303"/>
      <c r="M177" s="288"/>
      <c r="N177" s="288"/>
      <c r="O177" s="322"/>
      <c r="P177" s="289"/>
      <c r="Q177" s="289"/>
      <c r="R177" s="277" t="s">
        <v>476</v>
      </c>
      <c r="S177" s="277" t="s">
        <v>476</v>
      </c>
      <c r="T177" s="277" t="s">
        <v>476</v>
      </c>
      <c r="U177" s="277" t="s">
        <v>476</v>
      </c>
      <c r="V177" s="323"/>
      <c r="W177" s="323"/>
      <c r="X177" s="277" t="s">
        <v>476</v>
      </c>
      <c r="Y177" s="277" t="s">
        <v>476</v>
      </c>
    </row>
    <row r="178" spans="1:25" ht="114.75" x14ac:dyDescent="0.2">
      <c r="A178" s="267"/>
      <c r="B178" s="268" t="s">
        <v>74</v>
      </c>
      <c r="C178" s="269" t="s">
        <v>84</v>
      </c>
      <c r="D178" s="270" t="s">
        <v>73</v>
      </c>
      <c r="E178" s="271" t="s">
        <v>68</v>
      </c>
      <c r="F178" s="269" t="s">
        <v>69</v>
      </c>
      <c r="G178" s="306" t="s">
        <v>72</v>
      </c>
      <c r="H178" s="273" t="s">
        <v>71</v>
      </c>
      <c r="I178" s="274" t="s">
        <v>70</v>
      </c>
      <c r="J178" s="279"/>
      <c r="K178" s="534"/>
      <c r="L178" s="300" t="s">
        <v>76</v>
      </c>
      <c r="M178" s="276" t="s">
        <v>99</v>
      </c>
      <c r="N178" s="276"/>
      <c r="O178" s="320" t="s">
        <v>100</v>
      </c>
      <c r="P178" s="277"/>
      <c r="Q178" s="277"/>
      <c r="R178" s="277" t="s">
        <v>476</v>
      </c>
      <c r="S178" s="277" t="s">
        <v>476</v>
      </c>
      <c r="T178" s="277" t="s">
        <v>476</v>
      </c>
      <c r="U178" s="277" t="s">
        <v>476</v>
      </c>
      <c r="V178" s="277"/>
      <c r="W178" s="277"/>
      <c r="X178" s="277" t="s">
        <v>476</v>
      </c>
      <c r="Y178" s="277" t="s">
        <v>476</v>
      </c>
    </row>
    <row r="179" spans="1:25" x14ac:dyDescent="0.2">
      <c r="A179" s="324"/>
      <c r="B179" s="291"/>
      <c r="C179" s="292"/>
      <c r="D179" s="293"/>
      <c r="E179" s="294"/>
      <c r="F179" s="292"/>
      <c r="G179" s="272"/>
      <c r="H179" s="295"/>
      <c r="I179" s="296"/>
      <c r="J179" s="299"/>
      <c r="K179" s="534"/>
      <c r="L179" s="305"/>
      <c r="M179" s="297"/>
      <c r="N179" s="297"/>
      <c r="O179" s="325"/>
      <c r="P179" s="298"/>
      <c r="Q179" s="298"/>
      <c r="R179" s="277" t="s">
        <v>476</v>
      </c>
      <c r="S179" s="277" t="s">
        <v>476</v>
      </c>
      <c r="T179" s="277" t="s">
        <v>476</v>
      </c>
      <c r="U179" s="277" t="s">
        <v>476</v>
      </c>
      <c r="V179" s="298"/>
      <c r="W179" s="298"/>
      <c r="X179" s="277" t="s">
        <v>476</v>
      </c>
      <c r="Y179" s="277" t="s">
        <v>476</v>
      </c>
    </row>
    <row r="180" spans="1:25" ht="114.75" x14ac:dyDescent="0.2">
      <c r="A180" s="267"/>
      <c r="B180" s="268" t="s">
        <v>74</v>
      </c>
      <c r="C180" s="269" t="s">
        <v>37</v>
      </c>
      <c r="D180" s="270" t="s">
        <v>79</v>
      </c>
      <c r="E180" s="271" t="s">
        <v>68</v>
      </c>
      <c r="F180" s="269" t="s">
        <v>69</v>
      </c>
      <c r="G180" s="306" t="s">
        <v>72</v>
      </c>
      <c r="H180" s="273" t="s">
        <v>71</v>
      </c>
      <c r="I180" s="274" t="s">
        <v>78</v>
      </c>
      <c r="J180" s="279"/>
      <c r="K180" s="534"/>
      <c r="L180" s="300" t="s">
        <v>76</v>
      </c>
      <c r="M180" s="276" t="s">
        <v>97</v>
      </c>
      <c r="N180" s="276"/>
      <c r="O180" s="320" t="s">
        <v>100</v>
      </c>
      <c r="P180" s="277"/>
      <c r="Q180" s="277"/>
      <c r="R180" s="277" t="s">
        <v>476</v>
      </c>
      <c r="S180" s="277" t="s">
        <v>476</v>
      </c>
      <c r="T180" s="277" t="s">
        <v>476</v>
      </c>
      <c r="U180" s="277" t="s">
        <v>476</v>
      </c>
      <c r="V180" s="277"/>
      <c r="W180" s="277"/>
      <c r="X180" s="277" t="s">
        <v>476</v>
      </c>
      <c r="Y180" s="277" t="s">
        <v>476</v>
      </c>
    </row>
    <row r="181" spans="1:25" x14ac:dyDescent="0.2">
      <c r="A181" s="267"/>
      <c r="B181" s="326"/>
      <c r="C181" s="309"/>
      <c r="D181" s="327"/>
      <c r="E181" s="328"/>
      <c r="F181" s="309"/>
      <c r="G181" s="272"/>
      <c r="H181" s="329"/>
      <c r="I181" s="330"/>
      <c r="J181" s="500"/>
      <c r="K181" s="534"/>
      <c r="L181" s="331"/>
      <c r="M181" s="332"/>
      <c r="N181" s="332"/>
      <c r="O181" s="322"/>
      <c r="P181" s="277"/>
      <c r="Q181" s="277"/>
      <c r="R181" s="277" t="s">
        <v>476</v>
      </c>
      <c r="S181" s="277" t="s">
        <v>476</v>
      </c>
      <c r="T181" s="277" t="s">
        <v>476</v>
      </c>
      <c r="U181" s="277" t="s">
        <v>476</v>
      </c>
      <c r="V181" s="277"/>
      <c r="W181" s="277"/>
      <c r="X181" s="277" t="s">
        <v>476</v>
      </c>
      <c r="Y181" s="277" t="s">
        <v>476</v>
      </c>
    </row>
    <row r="182" spans="1:25" ht="114.75" x14ac:dyDescent="0.2">
      <c r="A182" s="333"/>
      <c r="B182" s="268" t="s">
        <v>80</v>
      </c>
      <c r="C182" s="269" t="s">
        <v>37</v>
      </c>
      <c r="D182" s="270" t="s">
        <v>79</v>
      </c>
      <c r="E182" s="271" t="s">
        <v>68</v>
      </c>
      <c r="F182" s="269" t="s">
        <v>69</v>
      </c>
      <c r="G182" s="306" t="s">
        <v>72</v>
      </c>
      <c r="H182" s="273" t="s">
        <v>71</v>
      </c>
      <c r="I182" s="274" t="s">
        <v>70</v>
      </c>
      <c r="J182" s="279"/>
      <c r="K182" s="534"/>
      <c r="L182" s="300" t="s">
        <v>82</v>
      </c>
      <c r="M182" s="276" t="s">
        <v>102</v>
      </c>
      <c r="N182" s="276"/>
      <c r="O182" s="320" t="s">
        <v>100</v>
      </c>
      <c r="P182" s="334"/>
      <c r="Q182" s="334"/>
      <c r="R182" s="277" t="s">
        <v>476</v>
      </c>
      <c r="S182" s="277" t="s">
        <v>476</v>
      </c>
      <c r="T182" s="277" t="s">
        <v>476</v>
      </c>
      <c r="U182" s="277" t="s">
        <v>476</v>
      </c>
      <c r="V182" s="334"/>
      <c r="W182" s="334"/>
      <c r="X182" s="277" t="s">
        <v>476</v>
      </c>
      <c r="Y182" s="277" t="s">
        <v>476</v>
      </c>
    </row>
    <row r="183" spans="1:25" x14ac:dyDescent="0.2">
      <c r="A183" s="333"/>
      <c r="B183" s="326"/>
      <c r="C183" s="309"/>
      <c r="D183" s="327"/>
      <c r="E183" s="328"/>
      <c r="F183" s="309"/>
      <c r="G183" s="272"/>
      <c r="H183" s="329"/>
      <c r="I183" s="330"/>
      <c r="J183" s="500"/>
      <c r="K183" s="534"/>
      <c r="L183" s="331"/>
      <c r="M183" s="332"/>
      <c r="N183" s="332"/>
      <c r="O183" s="322"/>
      <c r="P183" s="334"/>
      <c r="Q183" s="334"/>
      <c r="R183" s="277" t="s">
        <v>476</v>
      </c>
      <c r="S183" s="277" t="s">
        <v>476</v>
      </c>
      <c r="T183" s="277" t="s">
        <v>476</v>
      </c>
      <c r="U183" s="277" t="s">
        <v>476</v>
      </c>
      <c r="V183" s="334"/>
      <c r="W183" s="334"/>
      <c r="X183" s="277" t="s">
        <v>476</v>
      </c>
      <c r="Y183" s="277" t="s">
        <v>476</v>
      </c>
    </row>
    <row r="184" spans="1:25" ht="114.75" x14ac:dyDescent="0.2">
      <c r="A184" s="335"/>
      <c r="B184" s="268" t="s">
        <v>74</v>
      </c>
      <c r="C184" s="269" t="s">
        <v>84</v>
      </c>
      <c r="D184" s="270" t="s">
        <v>73</v>
      </c>
      <c r="E184" s="271" t="s">
        <v>68</v>
      </c>
      <c r="F184" s="269" t="s">
        <v>69</v>
      </c>
      <c r="G184" s="306" t="s">
        <v>72</v>
      </c>
      <c r="H184" s="273" t="s">
        <v>71</v>
      </c>
      <c r="I184" s="274" t="s">
        <v>70</v>
      </c>
      <c r="J184" s="279"/>
      <c r="K184" s="534"/>
      <c r="L184" s="300" t="s">
        <v>101</v>
      </c>
      <c r="M184" s="276" t="s">
        <v>97</v>
      </c>
      <c r="N184" s="276"/>
      <c r="O184" s="320" t="s">
        <v>100</v>
      </c>
      <c r="P184" s="334"/>
      <c r="Q184" s="334"/>
      <c r="R184" s="277" t="s">
        <v>476</v>
      </c>
      <c r="S184" s="277" t="s">
        <v>476</v>
      </c>
      <c r="T184" s="277" t="s">
        <v>476</v>
      </c>
      <c r="U184" s="277" t="s">
        <v>476</v>
      </c>
      <c r="V184" s="334"/>
      <c r="W184" s="334"/>
      <c r="X184" s="277" t="s">
        <v>476</v>
      </c>
      <c r="Y184" s="277" t="s">
        <v>476</v>
      </c>
    </row>
    <row r="185" spans="1:25" x14ac:dyDescent="0.2">
      <c r="A185" s="336"/>
      <c r="B185" s="326"/>
      <c r="C185" s="309"/>
      <c r="D185" s="327"/>
      <c r="E185" s="328"/>
      <c r="F185" s="309"/>
      <c r="G185" s="272"/>
      <c r="H185" s="329"/>
      <c r="I185" s="330"/>
      <c r="J185" s="500"/>
      <c r="K185" s="534"/>
      <c r="L185" s="331"/>
      <c r="M185" s="332"/>
      <c r="N185" s="332"/>
      <c r="O185" s="322"/>
      <c r="P185" s="334"/>
      <c r="Q185" s="334"/>
      <c r="R185" s="277" t="s">
        <v>476</v>
      </c>
      <c r="S185" s="277" t="s">
        <v>476</v>
      </c>
      <c r="T185" s="277" t="s">
        <v>476</v>
      </c>
      <c r="U185" s="277" t="s">
        <v>476</v>
      </c>
      <c r="V185" s="334"/>
      <c r="W185" s="334"/>
      <c r="X185" s="277" t="s">
        <v>476</v>
      </c>
      <c r="Y185" s="277" t="s">
        <v>476</v>
      </c>
    </row>
    <row r="186" spans="1:25" ht="51" x14ac:dyDescent="0.2">
      <c r="A186" s="335"/>
      <c r="B186" s="268" t="s">
        <v>54</v>
      </c>
      <c r="C186" s="269" t="s">
        <v>124</v>
      </c>
      <c r="D186" s="270" t="s">
        <v>55</v>
      </c>
      <c r="E186" s="271" t="s">
        <v>46</v>
      </c>
      <c r="F186" s="269" t="s">
        <v>43</v>
      </c>
      <c r="G186" s="306" t="s">
        <v>49</v>
      </c>
      <c r="H186" s="273" t="s">
        <v>51</v>
      </c>
      <c r="I186" s="274" t="s">
        <v>118</v>
      </c>
      <c r="J186" s="279"/>
      <c r="K186" s="534"/>
      <c r="L186" s="300" t="s">
        <v>61</v>
      </c>
      <c r="M186" s="276" t="s">
        <v>128</v>
      </c>
      <c r="N186" s="276"/>
      <c r="O186" s="320" t="s">
        <v>114</v>
      </c>
      <c r="P186" s="334"/>
      <c r="Q186" s="334"/>
      <c r="R186" s="277" t="s">
        <v>476</v>
      </c>
      <c r="S186" s="277" t="s">
        <v>476</v>
      </c>
      <c r="T186" s="277" t="s">
        <v>476</v>
      </c>
      <c r="U186" s="277" t="s">
        <v>476</v>
      </c>
      <c r="V186" s="334"/>
      <c r="W186" s="334"/>
      <c r="X186" s="277" t="s">
        <v>476</v>
      </c>
      <c r="Y186" s="277" t="s">
        <v>476</v>
      </c>
    </row>
    <row r="187" spans="1:25" x14ac:dyDescent="0.2">
      <c r="A187" s="335"/>
      <c r="B187" s="291"/>
      <c r="C187" s="292"/>
      <c r="D187" s="293"/>
      <c r="E187" s="294"/>
      <c r="F187" s="292"/>
      <c r="G187" s="272"/>
      <c r="H187" s="295"/>
      <c r="I187" s="296"/>
      <c r="J187" s="299"/>
      <c r="K187" s="534"/>
      <c r="L187" s="305"/>
      <c r="M187" s="297"/>
      <c r="N187" s="297"/>
      <c r="O187" s="322"/>
      <c r="P187" s="334"/>
      <c r="Q187" s="334"/>
      <c r="R187" s="277" t="s">
        <v>476</v>
      </c>
      <c r="S187" s="277" t="s">
        <v>476</v>
      </c>
      <c r="T187" s="277" t="s">
        <v>476</v>
      </c>
      <c r="U187" s="277" t="s">
        <v>476</v>
      </c>
      <c r="V187" s="334"/>
      <c r="W187" s="334"/>
      <c r="X187" s="277" t="s">
        <v>476</v>
      </c>
      <c r="Y187" s="277" t="s">
        <v>476</v>
      </c>
    </row>
    <row r="188" spans="1:25" ht="51" x14ac:dyDescent="0.2">
      <c r="A188" s="335"/>
      <c r="B188" s="268" t="s">
        <v>52</v>
      </c>
      <c r="C188" s="269" t="s">
        <v>109</v>
      </c>
      <c r="D188" s="270" t="s">
        <v>55</v>
      </c>
      <c r="E188" s="271" t="s">
        <v>46</v>
      </c>
      <c r="F188" s="269" t="s">
        <v>40</v>
      </c>
      <c r="G188" s="306" t="s">
        <v>49</v>
      </c>
      <c r="H188" s="273" t="s">
        <v>51</v>
      </c>
      <c r="I188" s="274" t="s">
        <v>41</v>
      </c>
      <c r="J188" s="279"/>
      <c r="K188" s="534"/>
      <c r="L188" s="300" t="s">
        <v>133</v>
      </c>
      <c r="M188" s="276" t="s">
        <v>117</v>
      </c>
      <c r="N188" s="276"/>
      <c r="O188" s="320" t="s">
        <v>136</v>
      </c>
      <c r="P188" s="334"/>
      <c r="Q188" s="334"/>
      <c r="R188" s="277" t="s">
        <v>476</v>
      </c>
      <c r="S188" s="277" t="s">
        <v>476</v>
      </c>
      <c r="T188" s="277" t="s">
        <v>476</v>
      </c>
      <c r="U188" s="277" t="s">
        <v>476</v>
      </c>
      <c r="V188" s="334"/>
      <c r="W188" s="334"/>
      <c r="X188" s="277" t="s">
        <v>476</v>
      </c>
      <c r="Y188" s="277" t="s">
        <v>476</v>
      </c>
    </row>
    <row r="189" spans="1:25" x14ac:dyDescent="0.2">
      <c r="A189" s="335"/>
      <c r="B189" s="291"/>
      <c r="C189" s="292"/>
      <c r="D189" s="293"/>
      <c r="E189" s="294"/>
      <c r="F189" s="292"/>
      <c r="G189" s="272"/>
      <c r="H189" s="295"/>
      <c r="I189" s="296"/>
      <c r="J189" s="299"/>
      <c r="K189" s="534"/>
      <c r="L189" s="305"/>
      <c r="M189" s="297"/>
      <c r="N189" s="297"/>
      <c r="O189" s="325"/>
      <c r="P189" s="334"/>
      <c r="Q189" s="334"/>
      <c r="R189" s="277" t="s">
        <v>476</v>
      </c>
      <c r="S189" s="277" t="s">
        <v>476</v>
      </c>
      <c r="T189" s="277" t="s">
        <v>476</v>
      </c>
      <c r="U189" s="277" t="s">
        <v>476</v>
      </c>
      <c r="V189" s="334"/>
      <c r="W189" s="334"/>
      <c r="X189" s="277" t="s">
        <v>476</v>
      </c>
      <c r="Y189" s="277" t="s">
        <v>476</v>
      </c>
    </row>
    <row r="190" spans="1:25" ht="51" x14ac:dyDescent="0.2">
      <c r="A190" s="335"/>
      <c r="B190" s="268" t="s">
        <v>52</v>
      </c>
      <c r="C190" s="269" t="s">
        <v>92</v>
      </c>
      <c r="D190" s="270" t="s">
        <v>56</v>
      </c>
      <c r="E190" s="271" t="s">
        <v>45</v>
      </c>
      <c r="F190" s="269" t="s">
        <v>43</v>
      </c>
      <c r="G190" s="306" t="s">
        <v>49</v>
      </c>
      <c r="H190" s="273" t="s">
        <v>50</v>
      </c>
      <c r="I190" s="274" t="s">
        <v>42</v>
      </c>
      <c r="J190" s="279"/>
      <c r="K190" s="534"/>
      <c r="L190" s="300" t="s">
        <v>61</v>
      </c>
      <c r="M190" s="276" t="s">
        <v>117</v>
      </c>
      <c r="N190" s="276"/>
      <c r="O190" s="320" t="s">
        <v>114</v>
      </c>
      <c r="P190" s="334"/>
      <c r="Q190" s="334"/>
      <c r="R190" s="277" t="s">
        <v>476</v>
      </c>
      <c r="S190" s="277" t="s">
        <v>476</v>
      </c>
      <c r="T190" s="277" t="s">
        <v>476</v>
      </c>
      <c r="U190" s="277" t="s">
        <v>476</v>
      </c>
      <c r="V190" s="334"/>
      <c r="W190" s="334"/>
      <c r="X190" s="277" t="s">
        <v>476</v>
      </c>
      <c r="Y190" s="277" t="s">
        <v>476</v>
      </c>
    </row>
    <row r="191" spans="1:25" x14ac:dyDescent="0.2">
      <c r="A191" s="335"/>
      <c r="B191" s="291"/>
      <c r="C191" s="292"/>
      <c r="D191" s="293"/>
      <c r="E191" s="294"/>
      <c r="F191" s="292"/>
      <c r="G191" s="272"/>
      <c r="H191" s="295"/>
      <c r="I191" s="296"/>
      <c r="J191" s="299"/>
      <c r="K191" s="534"/>
      <c r="L191" s="305"/>
      <c r="M191" s="297"/>
      <c r="N191" s="297"/>
      <c r="O191" s="322"/>
      <c r="P191" s="334"/>
      <c r="Q191" s="334"/>
      <c r="R191" s="277" t="s">
        <v>476</v>
      </c>
      <c r="S191" s="277" t="s">
        <v>476</v>
      </c>
      <c r="T191" s="277" t="s">
        <v>476</v>
      </c>
      <c r="U191" s="277" t="s">
        <v>476</v>
      </c>
      <c r="V191" s="334"/>
      <c r="W191" s="334"/>
      <c r="X191" s="277" t="s">
        <v>476</v>
      </c>
      <c r="Y191" s="277" t="s">
        <v>476</v>
      </c>
    </row>
    <row r="192" spans="1:25" ht="51" x14ac:dyDescent="0.2">
      <c r="A192" s="335"/>
      <c r="B192" s="268" t="s">
        <v>52</v>
      </c>
      <c r="C192" s="269" t="s">
        <v>37</v>
      </c>
      <c r="D192" s="270" t="s">
        <v>55</v>
      </c>
      <c r="E192" s="271" t="s">
        <v>45</v>
      </c>
      <c r="F192" s="269" t="s">
        <v>43</v>
      </c>
      <c r="G192" s="306" t="s">
        <v>49</v>
      </c>
      <c r="H192" s="273" t="s">
        <v>50</v>
      </c>
      <c r="I192" s="274" t="s">
        <v>41</v>
      </c>
      <c r="J192" s="279"/>
      <c r="K192" s="534"/>
      <c r="L192" s="300" t="s">
        <v>60</v>
      </c>
      <c r="M192" s="276" t="s">
        <v>130</v>
      </c>
      <c r="N192" s="276"/>
      <c r="O192" s="320" t="s">
        <v>137</v>
      </c>
      <c r="P192" s="334"/>
      <c r="Q192" s="334"/>
      <c r="R192" s="277" t="s">
        <v>476</v>
      </c>
      <c r="S192" s="277" t="s">
        <v>476</v>
      </c>
      <c r="T192" s="277" t="s">
        <v>476</v>
      </c>
      <c r="U192" s="277" t="s">
        <v>476</v>
      </c>
      <c r="V192" s="334"/>
      <c r="W192" s="334"/>
      <c r="X192" s="277" t="s">
        <v>476</v>
      </c>
      <c r="Y192" s="277" t="s">
        <v>476</v>
      </c>
    </row>
    <row r="193" spans="1:25" x14ac:dyDescent="0.2">
      <c r="A193" s="335"/>
      <c r="B193" s="291"/>
      <c r="C193" s="292"/>
      <c r="D193" s="293"/>
      <c r="E193" s="294"/>
      <c r="F193" s="292"/>
      <c r="G193" s="272"/>
      <c r="H193" s="295"/>
      <c r="I193" s="296"/>
      <c r="J193" s="299"/>
      <c r="K193" s="534"/>
      <c r="L193" s="305"/>
      <c r="M193" s="297"/>
      <c r="N193" s="297"/>
      <c r="O193" s="325"/>
      <c r="P193" s="334"/>
      <c r="Q193" s="334"/>
      <c r="R193" s="277" t="s">
        <v>476</v>
      </c>
      <c r="S193" s="277" t="s">
        <v>476</v>
      </c>
      <c r="T193" s="277" t="s">
        <v>476</v>
      </c>
      <c r="U193" s="277" t="s">
        <v>476</v>
      </c>
      <c r="V193" s="334"/>
      <c r="W193" s="334"/>
      <c r="X193" s="277" t="s">
        <v>476</v>
      </c>
      <c r="Y193" s="277" t="s">
        <v>476</v>
      </c>
    </row>
    <row r="194" spans="1:25" ht="51" x14ac:dyDescent="0.2">
      <c r="A194" s="335"/>
      <c r="B194" s="268" t="s">
        <v>54</v>
      </c>
      <c r="C194" s="269" t="s">
        <v>37</v>
      </c>
      <c r="D194" s="270" t="s">
        <v>56</v>
      </c>
      <c r="E194" s="271" t="s">
        <v>46</v>
      </c>
      <c r="F194" s="269" t="s">
        <v>43</v>
      </c>
      <c r="G194" s="306" t="s">
        <v>48</v>
      </c>
      <c r="H194" s="273" t="s">
        <v>50</v>
      </c>
      <c r="I194" s="274" t="s">
        <v>42</v>
      </c>
      <c r="J194" s="279"/>
      <c r="K194" s="534"/>
      <c r="L194" s="300" t="s">
        <v>60</v>
      </c>
      <c r="M194" s="276" t="s">
        <v>130</v>
      </c>
      <c r="N194" s="276"/>
      <c r="O194" s="320" t="s">
        <v>137</v>
      </c>
      <c r="P194" s="334"/>
      <c r="Q194" s="334"/>
      <c r="R194" s="277" t="s">
        <v>476</v>
      </c>
      <c r="S194" s="277" t="s">
        <v>476</v>
      </c>
      <c r="T194" s="277" t="s">
        <v>476</v>
      </c>
      <c r="U194" s="277" t="s">
        <v>476</v>
      </c>
      <c r="V194" s="334"/>
      <c r="W194" s="334"/>
      <c r="X194" s="277" t="s">
        <v>476</v>
      </c>
      <c r="Y194" s="277" t="s">
        <v>476</v>
      </c>
    </row>
    <row r="195" spans="1:25" x14ac:dyDescent="0.2">
      <c r="A195" s="335"/>
      <c r="B195" s="291"/>
      <c r="C195" s="292"/>
      <c r="D195" s="293"/>
      <c r="E195" s="294"/>
      <c r="F195" s="292"/>
      <c r="G195" s="272"/>
      <c r="H195" s="295"/>
      <c r="I195" s="296"/>
      <c r="J195" s="299"/>
      <c r="K195" s="534"/>
      <c r="L195" s="305"/>
      <c r="M195" s="297"/>
      <c r="N195" s="297"/>
      <c r="O195" s="325"/>
      <c r="P195" s="334"/>
      <c r="Q195" s="334"/>
      <c r="R195" s="277" t="s">
        <v>476</v>
      </c>
      <c r="S195" s="277" t="s">
        <v>476</v>
      </c>
      <c r="T195" s="277" t="s">
        <v>476</v>
      </c>
      <c r="U195" s="277" t="s">
        <v>476</v>
      </c>
      <c r="V195" s="334"/>
      <c r="W195" s="334"/>
      <c r="X195" s="277" t="s">
        <v>476</v>
      </c>
      <c r="Y195" s="277" t="s">
        <v>476</v>
      </c>
    </row>
    <row r="196" spans="1:25" ht="51" x14ac:dyDescent="0.2">
      <c r="A196" s="335"/>
      <c r="B196" s="268" t="s">
        <v>52</v>
      </c>
      <c r="C196" s="269" t="s">
        <v>37</v>
      </c>
      <c r="D196" s="270" t="s">
        <v>55</v>
      </c>
      <c r="E196" s="271" t="s">
        <v>45</v>
      </c>
      <c r="F196" s="269" t="s">
        <v>40</v>
      </c>
      <c r="G196" s="306" t="s">
        <v>49</v>
      </c>
      <c r="H196" s="273" t="s">
        <v>51</v>
      </c>
      <c r="I196" s="274" t="s">
        <v>41</v>
      </c>
      <c r="J196" s="279"/>
      <c r="K196" s="534"/>
      <c r="L196" s="300" t="s">
        <v>134</v>
      </c>
      <c r="M196" s="276" t="s">
        <v>131</v>
      </c>
      <c r="N196" s="276"/>
      <c r="O196" s="320" t="s">
        <v>114</v>
      </c>
      <c r="P196" s="334"/>
      <c r="Q196" s="334"/>
      <c r="R196" s="277" t="s">
        <v>476</v>
      </c>
      <c r="S196" s="277" t="s">
        <v>476</v>
      </c>
      <c r="T196" s="277" t="s">
        <v>476</v>
      </c>
      <c r="U196" s="277" t="s">
        <v>476</v>
      </c>
      <c r="V196" s="334"/>
      <c r="W196" s="334"/>
      <c r="X196" s="277" t="s">
        <v>476</v>
      </c>
      <c r="Y196" s="277" t="s">
        <v>476</v>
      </c>
    </row>
    <row r="197" spans="1:25" x14ac:dyDescent="0.2">
      <c r="A197" s="335"/>
      <c r="B197" s="291"/>
      <c r="C197" s="292"/>
      <c r="D197" s="293"/>
      <c r="E197" s="294"/>
      <c r="F197" s="292"/>
      <c r="G197" s="272"/>
      <c r="H197" s="329"/>
      <c r="I197" s="296"/>
      <c r="J197" s="299"/>
      <c r="K197" s="534"/>
      <c r="L197" s="305"/>
      <c r="M197" s="297"/>
      <c r="N197" s="297"/>
      <c r="O197" s="325"/>
      <c r="P197" s="308"/>
      <c r="Q197" s="308"/>
      <c r="R197" s="277" t="s">
        <v>476</v>
      </c>
      <c r="S197" s="277" t="s">
        <v>476</v>
      </c>
      <c r="T197" s="277" t="s">
        <v>476</v>
      </c>
      <c r="U197" s="277" t="s">
        <v>476</v>
      </c>
      <c r="V197" s="334"/>
      <c r="W197" s="334"/>
      <c r="X197" s="277" t="s">
        <v>476</v>
      </c>
      <c r="Y197" s="277" t="s">
        <v>476</v>
      </c>
    </row>
    <row r="198" spans="1:25" ht="114.75" x14ac:dyDescent="0.2">
      <c r="A198" s="335"/>
      <c r="B198" s="268" t="s">
        <v>80</v>
      </c>
      <c r="C198" s="269" t="s">
        <v>37</v>
      </c>
      <c r="D198" s="270" t="s">
        <v>119</v>
      </c>
      <c r="E198" s="271" t="s">
        <v>16</v>
      </c>
      <c r="F198" s="269" t="s">
        <v>18</v>
      </c>
      <c r="G198" s="306" t="s">
        <v>24</v>
      </c>
      <c r="H198" s="273" t="s">
        <v>22</v>
      </c>
      <c r="I198" s="274" t="s">
        <v>15</v>
      </c>
      <c r="J198" s="279"/>
      <c r="K198" s="534"/>
      <c r="L198" s="300" t="s">
        <v>82</v>
      </c>
      <c r="M198" s="276" t="s">
        <v>122</v>
      </c>
      <c r="N198" s="276"/>
      <c r="O198" s="320" t="s">
        <v>121</v>
      </c>
      <c r="P198" s="334"/>
      <c r="Q198" s="334"/>
      <c r="R198" s="277" t="s">
        <v>476</v>
      </c>
      <c r="S198" s="277" t="s">
        <v>476</v>
      </c>
      <c r="T198" s="277" t="s">
        <v>476</v>
      </c>
      <c r="U198" s="277" t="s">
        <v>476</v>
      </c>
      <c r="V198" s="334"/>
      <c r="W198" s="334"/>
      <c r="X198" s="277" t="s">
        <v>476</v>
      </c>
      <c r="Y198" s="277" t="s">
        <v>476</v>
      </c>
    </row>
    <row r="199" spans="1:25" x14ac:dyDescent="0.2">
      <c r="A199" s="333"/>
      <c r="B199" s="326"/>
      <c r="C199" s="309"/>
      <c r="D199" s="327"/>
      <c r="E199" s="328"/>
      <c r="F199" s="309"/>
      <c r="G199" s="272"/>
      <c r="H199" s="329"/>
      <c r="I199" s="330"/>
      <c r="J199" s="500"/>
      <c r="K199" s="534"/>
      <c r="L199" s="331"/>
      <c r="M199" s="332"/>
      <c r="N199" s="332"/>
      <c r="O199" s="322"/>
      <c r="P199" s="334"/>
      <c r="Q199" s="334"/>
      <c r="R199" s="277" t="s">
        <v>476</v>
      </c>
      <c r="S199" s="277" t="s">
        <v>476</v>
      </c>
      <c r="T199" s="277" t="s">
        <v>476</v>
      </c>
      <c r="U199" s="277" t="s">
        <v>476</v>
      </c>
      <c r="V199" s="334"/>
      <c r="W199" s="334"/>
      <c r="X199" s="277" t="s">
        <v>476</v>
      </c>
      <c r="Y199" s="277" t="s">
        <v>476</v>
      </c>
    </row>
    <row r="200" spans="1:25" ht="114.75" x14ac:dyDescent="0.2">
      <c r="A200" s="335"/>
      <c r="B200" s="268" t="s">
        <v>74</v>
      </c>
      <c r="C200" s="269" t="s">
        <v>37</v>
      </c>
      <c r="D200" s="270" t="s">
        <v>119</v>
      </c>
      <c r="E200" s="271" t="s">
        <v>68</v>
      </c>
      <c r="F200" s="269" t="s">
        <v>69</v>
      </c>
      <c r="G200" s="306" t="s">
        <v>72</v>
      </c>
      <c r="H200" s="273" t="s">
        <v>71</v>
      </c>
      <c r="I200" s="274" t="s">
        <v>78</v>
      </c>
      <c r="J200" s="279"/>
      <c r="K200" s="534"/>
      <c r="L200" s="300" t="s">
        <v>76</v>
      </c>
      <c r="M200" s="276" t="s">
        <v>97</v>
      </c>
      <c r="N200" s="276"/>
      <c r="O200" s="320" t="s">
        <v>120</v>
      </c>
      <c r="P200" s="334"/>
      <c r="Q200" s="334"/>
      <c r="R200" s="277" t="s">
        <v>476</v>
      </c>
      <c r="S200" s="277" t="s">
        <v>476</v>
      </c>
      <c r="T200" s="277" t="s">
        <v>476</v>
      </c>
      <c r="U200" s="277" t="s">
        <v>476</v>
      </c>
      <c r="V200" s="334"/>
      <c r="W200" s="334"/>
      <c r="X200" s="277" t="s">
        <v>476</v>
      </c>
      <c r="Y200" s="277" t="s">
        <v>476</v>
      </c>
    </row>
    <row r="201" spans="1:25" x14ac:dyDescent="0.2">
      <c r="A201" s="335"/>
      <c r="B201" s="268"/>
      <c r="C201" s="292"/>
      <c r="D201" s="293"/>
      <c r="E201" s="294"/>
      <c r="F201" s="292"/>
      <c r="G201" s="272"/>
      <c r="H201" s="295"/>
      <c r="I201" s="296"/>
      <c r="J201" s="299"/>
      <c r="K201" s="534"/>
      <c r="L201" s="305"/>
      <c r="M201" s="297"/>
      <c r="N201" s="297"/>
      <c r="O201" s="322"/>
      <c r="P201" s="334"/>
      <c r="Q201" s="334"/>
      <c r="R201" s="277" t="s">
        <v>476</v>
      </c>
      <c r="S201" s="277" t="s">
        <v>476</v>
      </c>
      <c r="T201" s="277" t="s">
        <v>476</v>
      </c>
      <c r="U201" s="277" t="s">
        <v>476</v>
      </c>
      <c r="V201" s="334"/>
      <c r="W201" s="334"/>
      <c r="X201" s="277" t="s">
        <v>476</v>
      </c>
      <c r="Y201" s="277" t="s">
        <v>476</v>
      </c>
    </row>
    <row r="202" spans="1:25" ht="63.75" x14ac:dyDescent="0.2">
      <c r="A202" s="324"/>
      <c r="B202" s="268" t="s">
        <v>123</v>
      </c>
      <c r="C202" s="269" t="s">
        <v>84</v>
      </c>
      <c r="D202" s="270" t="s">
        <v>125</v>
      </c>
      <c r="E202" s="271" t="s">
        <v>126</v>
      </c>
      <c r="F202" s="269" t="s">
        <v>39</v>
      </c>
      <c r="G202" s="306" t="s">
        <v>127</v>
      </c>
      <c r="H202" s="273" t="s">
        <v>129</v>
      </c>
      <c r="I202" s="274" t="s">
        <v>135</v>
      </c>
      <c r="J202" s="279"/>
      <c r="K202" s="534"/>
      <c r="L202" s="300" t="s">
        <v>132</v>
      </c>
      <c r="M202" s="276" t="s">
        <v>128</v>
      </c>
      <c r="N202" s="276"/>
      <c r="O202" s="320" t="s">
        <v>138</v>
      </c>
      <c r="P202" s="334"/>
      <c r="Q202" s="334"/>
      <c r="R202" s="277" t="s">
        <v>476</v>
      </c>
      <c r="S202" s="277" t="s">
        <v>476</v>
      </c>
      <c r="T202" s="277" t="s">
        <v>476</v>
      </c>
      <c r="U202" s="277" t="s">
        <v>476</v>
      </c>
      <c r="V202" s="334"/>
      <c r="W202" s="334"/>
      <c r="X202" s="277" t="s">
        <v>476</v>
      </c>
      <c r="Y202" s="277" t="s">
        <v>476</v>
      </c>
    </row>
    <row r="203" spans="1:25" ht="25.5" x14ac:dyDescent="0.2">
      <c r="A203" s="333"/>
      <c r="B203" s="326"/>
      <c r="C203" s="309"/>
      <c r="D203" s="327"/>
      <c r="E203" s="328"/>
      <c r="F203" s="309"/>
      <c r="G203" s="272"/>
      <c r="H203" s="329"/>
      <c r="I203" s="330"/>
      <c r="J203" s="500"/>
      <c r="K203" s="534"/>
      <c r="L203" s="331"/>
      <c r="M203" s="332"/>
      <c r="N203" s="332"/>
      <c r="O203" s="320" t="s">
        <v>138</v>
      </c>
      <c r="P203" s="334"/>
      <c r="Q203" s="334"/>
      <c r="R203" s="277" t="s">
        <v>476</v>
      </c>
      <c r="S203" s="277" t="s">
        <v>476</v>
      </c>
      <c r="T203" s="277" t="s">
        <v>476</v>
      </c>
      <c r="U203" s="277" t="s">
        <v>476</v>
      </c>
      <c r="V203" s="334"/>
      <c r="W203" s="334"/>
      <c r="X203" s="277" t="s">
        <v>476</v>
      </c>
      <c r="Y203" s="277" t="s">
        <v>476</v>
      </c>
    </row>
    <row r="204" spans="1:25" ht="63.75" x14ac:dyDescent="0.2">
      <c r="A204" s="333"/>
      <c r="B204" s="268" t="s">
        <v>36</v>
      </c>
      <c r="C204" s="269" t="s">
        <v>123</v>
      </c>
      <c r="D204" s="270" t="s">
        <v>157</v>
      </c>
      <c r="E204" s="271" t="s">
        <v>126</v>
      </c>
      <c r="F204" s="269" t="s">
        <v>39</v>
      </c>
      <c r="G204" s="306" t="s">
        <v>127</v>
      </c>
      <c r="H204" s="273" t="s">
        <v>129</v>
      </c>
      <c r="I204" s="274" t="s">
        <v>135</v>
      </c>
      <c r="J204" s="279"/>
      <c r="K204" s="534"/>
      <c r="L204" s="300" t="s">
        <v>132</v>
      </c>
      <c r="M204" s="276" t="s">
        <v>128</v>
      </c>
      <c r="N204" s="276"/>
      <c r="O204" s="321">
        <v>26.5</v>
      </c>
      <c r="P204" s="334"/>
      <c r="Q204" s="334"/>
      <c r="R204" s="277" t="s">
        <v>476</v>
      </c>
      <c r="S204" s="277" t="s">
        <v>476</v>
      </c>
      <c r="T204" s="277" t="s">
        <v>476</v>
      </c>
      <c r="U204" s="277" t="s">
        <v>476</v>
      </c>
      <c r="V204" s="334"/>
      <c r="W204" s="334"/>
      <c r="X204" s="277" t="s">
        <v>476</v>
      </c>
      <c r="Y204" s="277" t="s">
        <v>476</v>
      </c>
    </row>
    <row r="205" spans="1:25" x14ac:dyDescent="0.2">
      <c r="A205" s="333"/>
      <c r="B205" s="326"/>
      <c r="C205" s="309"/>
      <c r="D205" s="327"/>
      <c r="E205" s="328"/>
      <c r="F205" s="309"/>
      <c r="G205" s="272"/>
      <c r="H205" s="329"/>
      <c r="I205" s="330"/>
      <c r="J205" s="500"/>
      <c r="K205" s="534"/>
      <c r="L205" s="331"/>
      <c r="M205" s="332"/>
      <c r="N205" s="332"/>
      <c r="O205" s="322"/>
      <c r="P205" s="334"/>
      <c r="Q205" s="334"/>
      <c r="R205" s="277" t="s">
        <v>476</v>
      </c>
      <c r="S205" s="277" t="s">
        <v>476</v>
      </c>
      <c r="T205" s="277" t="s">
        <v>476</v>
      </c>
      <c r="U205" s="277" t="s">
        <v>476</v>
      </c>
      <c r="V205" s="334"/>
      <c r="W205" s="334"/>
      <c r="X205" s="277" t="s">
        <v>476</v>
      </c>
      <c r="Y205" s="277" t="s">
        <v>476</v>
      </c>
    </row>
    <row r="206" spans="1:25" ht="102" x14ac:dyDescent="0.2">
      <c r="A206" s="333"/>
      <c r="B206" s="268" t="s">
        <v>143</v>
      </c>
      <c r="C206" s="269" t="s">
        <v>38</v>
      </c>
      <c r="D206" s="270" t="s">
        <v>140</v>
      </c>
      <c r="E206" s="271" t="s">
        <v>139</v>
      </c>
      <c r="F206" s="269" t="s">
        <v>144</v>
      </c>
      <c r="G206" s="306" t="s">
        <v>141</v>
      </c>
      <c r="H206" s="273" t="s">
        <v>142</v>
      </c>
      <c r="I206" s="274" t="s">
        <v>145</v>
      </c>
      <c r="J206" s="279"/>
      <c r="K206" s="534"/>
      <c r="L206" s="300" t="s">
        <v>146</v>
      </c>
      <c r="M206" s="276" t="s">
        <v>148</v>
      </c>
      <c r="N206" s="276"/>
      <c r="O206" s="320" t="s">
        <v>147</v>
      </c>
      <c r="P206" s="334"/>
      <c r="Q206" s="334"/>
      <c r="R206" s="277" t="s">
        <v>476</v>
      </c>
      <c r="S206" s="277" t="s">
        <v>476</v>
      </c>
      <c r="T206" s="277" t="s">
        <v>476</v>
      </c>
      <c r="U206" s="277" t="s">
        <v>476</v>
      </c>
      <c r="V206" s="334"/>
      <c r="W206" s="334"/>
      <c r="X206" s="277" t="s">
        <v>476</v>
      </c>
      <c r="Y206" s="277" t="s">
        <v>476</v>
      </c>
    </row>
    <row r="207" spans="1:25" x14ac:dyDescent="0.2">
      <c r="A207" s="333"/>
      <c r="B207" s="326"/>
      <c r="C207" s="309"/>
      <c r="D207" s="327"/>
      <c r="E207" s="328"/>
      <c r="F207" s="309"/>
      <c r="G207" s="272"/>
      <c r="H207" s="329"/>
      <c r="I207" s="330"/>
      <c r="J207" s="500"/>
      <c r="K207" s="534"/>
      <c r="L207" s="331"/>
      <c r="M207" s="332"/>
      <c r="N207" s="332"/>
      <c r="O207" s="322"/>
      <c r="P207" s="334"/>
      <c r="Q207" s="334"/>
      <c r="R207" s="277" t="s">
        <v>476</v>
      </c>
      <c r="S207" s="277" t="s">
        <v>476</v>
      </c>
      <c r="T207" s="277" t="s">
        <v>476</v>
      </c>
      <c r="U207" s="277" t="s">
        <v>476</v>
      </c>
      <c r="V207" s="334"/>
      <c r="W207" s="334"/>
      <c r="X207" s="277" t="s">
        <v>476</v>
      </c>
      <c r="Y207" s="277" t="s">
        <v>476</v>
      </c>
    </row>
    <row r="208" spans="1:25" ht="114.75" x14ac:dyDescent="0.2">
      <c r="A208" s="336"/>
      <c r="B208" s="268" t="s">
        <v>151</v>
      </c>
      <c r="C208" s="269" t="s">
        <v>156</v>
      </c>
      <c r="D208" s="270" t="s">
        <v>79</v>
      </c>
      <c r="E208" s="271" t="s">
        <v>16</v>
      </c>
      <c r="F208" s="269" t="s">
        <v>18</v>
      </c>
      <c r="G208" s="306" t="s">
        <v>149</v>
      </c>
      <c r="H208" s="273" t="s">
        <v>150</v>
      </c>
      <c r="I208" s="274" t="s">
        <v>70</v>
      </c>
      <c r="J208" s="279"/>
      <c r="K208" s="534"/>
      <c r="L208" s="300" t="s">
        <v>101</v>
      </c>
      <c r="M208" s="276" t="s">
        <v>97</v>
      </c>
      <c r="N208" s="276"/>
      <c r="O208" s="320" t="s">
        <v>100</v>
      </c>
      <c r="P208" s="334"/>
      <c r="Q208" s="334"/>
      <c r="R208" s="277" t="s">
        <v>476</v>
      </c>
      <c r="S208" s="277" t="s">
        <v>476</v>
      </c>
      <c r="T208" s="277" t="s">
        <v>476</v>
      </c>
      <c r="U208" s="277" t="s">
        <v>476</v>
      </c>
      <c r="V208" s="334"/>
      <c r="W208" s="334"/>
      <c r="X208" s="277" t="s">
        <v>476</v>
      </c>
      <c r="Y208" s="277" t="s">
        <v>476</v>
      </c>
    </row>
    <row r="209" spans="1:25" x14ac:dyDescent="0.2">
      <c r="A209" s="333"/>
      <c r="B209" s="326"/>
      <c r="C209" s="309"/>
      <c r="D209" s="327"/>
      <c r="E209" s="328"/>
      <c r="F209" s="309"/>
      <c r="G209" s="272"/>
      <c r="H209" s="329"/>
      <c r="I209" s="330"/>
      <c r="J209" s="500"/>
      <c r="K209" s="534"/>
      <c r="L209" s="331"/>
      <c r="M209" s="332"/>
      <c r="N209" s="332"/>
      <c r="O209" s="322"/>
      <c r="P209" s="334"/>
      <c r="Q209" s="334"/>
      <c r="R209" s="277" t="s">
        <v>476</v>
      </c>
      <c r="S209" s="277" t="s">
        <v>476</v>
      </c>
      <c r="T209" s="277" t="s">
        <v>476</v>
      </c>
      <c r="U209" s="277" t="s">
        <v>476</v>
      </c>
      <c r="V209" s="334"/>
      <c r="W209" s="334"/>
      <c r="X209" s="277" t="s">
        <v>476</v>
      </c>
      <c r="Y209" s="277" t="s">
        <v>476</v>
      </c>
    </row>
    <row r="210" spans="1:25" ht="114.75" x14ac:dyDescent="0.2">
      <c r="A210" s="335"/>
      <c r="B210" s="268" t="s">
        <v>154</v>
      </c>
      <c r="C210" s="269" t="s">
        <v>84</v>
      </c>
      <c r="D210" s="270" t="s">
        <v>152</v>
      </c>
      <c r="E210" s="271" t="s">
        <v>68</v>
      </c>
      <c r="F210" s="269" t="s">
        <v>69</v>
      </c>
      <c r="G210" s="306" t="s">
        <v>149</v>
      </c>
      <c r="H210" s="273" t="s">
        <v>153</v>
      </c>
      <c r="I210" s="274" t="s">
        <v>70</v>
      </c>
      <c r="J210" s="279"/>
      <c r="K210" s="534"/>
      <c r="L210" s="300" t="s">
        <v>101</v>
      </c>
      <c r="M210" s="276" t="s">
        <v>155</v>
      </c>
      <c r="N210" s="276"/>
      <c r="O210" s="320" t="s">
        <v>100</v>
      </c>
      <c r="P210" s="334"/>
      <c r="Q210" s="334"/>
      <c r="R210" s="277" t="s">
        <v>476</v>
      </c>
      <c r="S210" s="277" t="s">
        <v>476</v>
      </c>
      <c r="T210" s="277" t="s">
        <v>476</v>
      </c>
      <c r="U210" s="277" t="s">
        <v>476</v>
      </c>
      <c r="V210" s="334"/>
      <c r="W210" s="334"/>
      <c r="X210" s="277" t="s">
        <v>476</v>
      </c>
      <c r="Y210" s="277" t="s">
        <v>476</v>
      </c>
    </row>
    <row r="211" spans="1:25" x14ac:dyDescent="0.2">
      <c r="A211" s="338"/>
      <c r="B211" s="339"/>
      <c r="C211" s="340"/>
      <c r="D211" s="341"/>
      <c r="E211" s="342"/>
      <c r="F211" s="340"/>
      <c r="G211" s="343"/>
      <c r="H211" s="344"/>
      <c r="I211" s="345"/>
      <c r="J211" s="513"/>
      <c r="K211" s="538"/>
      <c r="L211" s="346"/>
      <c r="M211" s="347"/>
      <c r="N211" s="347"/>
      <c r="O211" s="348"/>
      <c r="P211" s="349"/>
      <c r="Q211" s="349"/>
      <c r="R211" s="277" t="s">
        <v>476</v>
      </c>
      <c r="S211" s="277" t="s">
        <v>476</v>
      </c>
      <c r="T211" s="277" t="s">
        <v>476</v>
      </c>
      <c r="U211" s="277" t="s">
        <v>476</v>
      </c>
      <c r="V211" s="275"/>
      <c r="W211" s="275"/>
      <c r="X211" s="277" t="s">
        <v>476</v>
      </c>
      <c r="Y211" s="277" t="s">
        <v>476</v>
      </c>
    </row>
    <row r="212" spans="1:25" ht="102" x14ac:dyDescent="0.2">
      <c r="A212" s="275"/>
      <c r="B212" s="350" t="s">
        <v>163</v>
      </c>
      <c r="C212" s="351" t="s">
        <v>38</v>
      </c>
      <c r="D212" s="352" t="s">
        <v>165</v>
      </c>
      <c r="E212" s="353" t="s">
        <v>166</v>
      </c>
      <c r="F212" s="351" t="s">
        <v>159</v>
      </c>
      <c r="G212" s="354" t="s">
        <v>170</v>
      </c>
      <c r="H212" s="355" t="s">
        <v>172</v>
      </c>
      <c r="I212" s="274" t="s">
        <v>70</v>
      </c>
      <c r="J212" s="279"/>
      <c r="K212" s="534"/>
      <c r="L212" s="346"/>
      <c r="M212" s="356" t="s">
        <v>171</v>
      </c>
      <c r="N212" s="356"/>
      <c r="O212" s="357" t="s">
        <v>175</v>
      </c>
      <c r="P212" s="358" t="s">
        <v>176</v>
      </c>
      <c r="Q212" s="358"/>
      <c r="R212" s="359" t="s">
        <v>179</v>
      </c>
      <c r="S212" s="277" t="s">
        <v>476</v>
      </c>
      <c r="T212" s="277" t="s">
        <v>476</v>
      </c>
      <c r="U212" s="277" t="s">
        <v>476</v>
      </c>
      <c r="V212" s="338"/>
      <c r="W212" s="338"/>
      <c r="X212" s="277" t="s">
        <v>476</v>
      </c>
      <c r="Y212" s="277" t="s">
        <v>476</v>
      </c>
    </row>
    <row r="213" spans="1:25" x14ac:dyDescent="0.2">
      <c r="A213" s="338"/>
      <c r="B213" s="339"/>
      <c r="C213" s="340"/>
      <c r="D213" s="341"/>
      <c r="E213" s="342"/>
      <c r="F213" s="340"/>
      <c r="G213" s="343"/>
      <c r="H213" s="344"/>
      <c r="I213" s="345"/>
      <c r="J213" s="513"/>
      <c r="K213" s="538"/>
      <c r="L213" s="346"/>
      <c r="M213" s="347"/>
      <c r="N213" s="347"/>
      <c r="O213" s="348"/>
      <c r="P213" s="363"/>
      <c r="Q213" s="363"/>
      <c r="R213" s="364"/>
      <c r="S213" s="277" t="s">
        <v>476</v>
      </c>
      <c r="T213" s="277" t="s">
        <v>476</v>
      </c>
      <c r="U213" s="277" t="s">
        <v>476</v>
      </c>
      <c r="V213" s="275"/>
      <c r="W213" s="275"/>
      <c r="X213" s="277" t="s">
        <v>476</v>
      </c>
      <c r="Y213" s="277" t="s">
        <v>476</v>
      </c>
    </row>
    <row r="214" spans="1:25" ht="63.75" x14ac:dyDescent="0.2">
      <c r="A214" s="275"/>
      <c r="B214" s="350" t="s">
        <v>163</v>
      </c>
      <c r="C214" s="351" t="s">
        <v>84</v>
      </c>
      <c r="D214" s="352" t="s">
        <v>158</v>
      </c>
      <c r="E214" s="353" t="s">
        <v>167</v>
      </c>
      <c r="F214" s="351" t="s">
        <v>159</v>
      </c>
      <c r="G214" s="354" t="s">
        <v>161</v>
      </c>
      <c r="H214" s="355" t="s">
        <v>160</v>
      </c>
      <c r="I214" s="365" t="s">
        <v>173</v>
      </c>
      <c r="J214" s="519"/>
      <c r="K214" s="538"/>
      <c r="L214" s="346"/>
      <c r="M214" s="356" t="s">
        <v>131</v>
      </c>
      <c r="N214" s="356"/>
      <c r="O214" s="357" t="s">
        <v>114</v>
      </c>
      <c r="P214" s="358" t="s">
        <v>177</v>
      </c>
      <c r="Q214" s="358"/>
      <c r="R214" s="359" t="s">
        <v>180</v>
      </c>
      <c r="S214" s="277" t="s">
        <v>476</v>
      </c>
      <c r="T214" s="277" t="s">
        <v>476</v>
      </c>
      <c r="U214" s="277" t="s">
        <v>476</v>
      </c>
      <c r="V214" s="275"/>
      <c r="W214" s="275"/>
      <c r="X214" s="277" t="s">
        <v>476</v>
      </c>
      <c r="Y214" s="277" t="s">
        <v>476</v>
      </c>
    </row>
    <row r="215" spans="1:25" x14ac:dyDescent="0.2">
      <c r="A215" s="335"/>
      <c r="B215" s="339"/>
      <c r="C215" s="340"/>
      <c r="D215" s="341"/>
      <c r="E215" s="342"/>
      <c r="F215" s="340"/>
      <c r="G215" s="343"/>
      <c r="H215" s="344"/>
      <c r="I215" s="345"/>
      <c r="J215" s="513"/>
      <c r="K215" s="538"/>
      <c r="L215" s="346"/>
      <c r="M215" s="347"/>
      <c r="N215" s="347"/>
      <c r="O215" s="348"/>
      <c r="P215" s="363"/>
      <c r="Q215" s="363"/>
      <c r="R215" s="364"/>
      <c r="S215" s="277" t="s">
        <v>476</v>
      </c>
      <c r="T215" s="277" t="s">
        <v>476</v>
      </c>
      <c r="U215" s="277" t="s">
        <v>476</v>
      </c>
      <c r="V215" s="275"/>
      <c r="W215" s="275"/>
      <c r="X215" s="277" t="s">
        <v>476</v>
      </c>
      <c r="Y215" s="277" t="s">
        <v>476</v>
      </c>
    </row>
    <row r="216" spans="1:25" ht="63.75" x14ac:dyDescent="0.2">
      <c r="A216" s="335"/>
      <c r="B216" s="350" t="s">
        <v>164</v>
      </c>
      <c r="C216" s="351" t="s">
        <v>110</v>
      </c>
      <c r="D216" s="352" t="s">
        <v>158</v>
      </c>
      <c r="E216" s="353" t="s">
        <v>168</v>
      </c>
      <c r="F216" s="351" t="s">
        <v>159</v>
      </c>
      <c r="G216" s="354" t="s">
        <v>161</v>
      </c>
      <c r="H216" s="355" t="s">
        <v>160</v>
      </c>
      <c r="I216" s="365" t="s">
        <v>173</v>
      </c>
      <c r="J216" s="519"/>
      <c r="K216" s="538"/>
      <c r="L216" s="346"/>
      <c r="M216" s="356" t="s">
        <v>131</v>
      </c>
      <c r="N216" s="356"/>
      <c r="O216" s="357" t="s">
        <v>114</v>
      </c>
      <c r="P216" s="358" t="s">
        <v>178</v>
      </c>
      <c r="Q216" s="358"/>
      <c r="R216" s="359" t="s">
        <v>181</v>
      </c>
      <c r="S216" s="277" t="s">
        <v>476</v>
      </c>
      <c r="T216" s="277" t="s">
        <v>476</v>
      </c>
      <c r="U216" s="277" t="s">
        <v>476</v>
      </c>
      <c r="V216" s="275"/>
      <c r="W216" s="275"/>
      <c r="X216" s="277" t="s">
        <v>476</v>
      </c>
      <c r="Y216" s="277" t="s">
        <v>476</v>
      </c>
    </row>
    <row r="217" spans="1:25" x14ac:dyDescent="0.2">
      <c r="A217" s="333"/>
      <c r="B217" s="368"/>
      <c r="C217" s="369"/>
      <c r="D217" s="370"/>
      <c r="E217" s="360"/>
      <c r="F217" s="369"/>
      <c r="G217" s="343"/>
      <c r="H217" s="371"/>
      <c r="I217" s="361"/>
      <c r="J217" s="499"/>
      <c r="K217" s="538"/>
      <c r="L217" s="346"/>
      <c r="M217" s="372"/>
      <c r="N217" s="372"/>
      <c r="O217" s="348"/>
      <c r="P217" s="373"/>
      <c r="Q217" s="373"/>
      <c r="R217" s="374"/>
      <c r="S217" s="277" t="s">
        <v>476</v>
      </c>
      <c r="T217" s="277" t="s">
        <v>476</v>
      </c>
      <c r="U217" s="277" t="s">
        <v>476</v>
      </c>
      <c r="V217" s="275"/>
      <c r="W217" s="275"/>
      <c r="X217" s="277" t="s">
        <v>476</v>
      </c>
      <c r="Y217" s="277" t="s">
        <v>476</v>
      </c>
    </row>
    <row r="218" spans="1:25" ht="63.75" x14ac:dyDescent="0.2">
      <c r="A218" s="335"/>
      <c r="B218" s="350" t="s">
        <v>163</v>
      </c>
      <c r="C218" s="351" t="s">
        <v>37</v>
      </c>
      <c r="D218" s="352" t="s">
        <v>158</v>
      </c>
      <c r="E218" s="353" t="s">
        <v>168</v>
      </c>
      <c r="F218" s="351" t="s">
        <v>159</v>
      </c>
      <c r="G218" s="354" t="s">
        <v>161</v>
      </c>
      <c r="H218" s="355" t="s">
        <v>162</v>
      </c>
      <c r="I218" s="365" t="s">
        <v>173</v>
      </c>
      <c r="J218" s="519"/>
      <c r="K218" s="538"/>
      <c r="L218" s="346"/>
      <c r="M218" s="356" t="s">
        <v>171</v>
      </c>
      <c r="N218" s="356"/>
      <c r="O218" s="357" t="s">
        <v>137</v>
      </c>
      <c r="P218" s="358" t="s">
        <v>178</v>
      </c>
      <c r="Q218" s="358"/>
      <c r="R218" s="359" t="s">
        <v>180</v>
      </c>
      <c r="S218" s="277" t="s">
        <v>476</v>
      </c>
      <c r="T218" s="277" t="s">
        <v>476</v>
      </c>
      <c r="U218" s="277" t="s">
        <v>476</v>
      </c>
      <c r="V218" s="275"/>
      <c r="W218" s="275"/>
      <c r="X218" s="277" t="s">
        <v>476</v>
      </c>
      <c r="Y218" s="277" t="s">
        <v>476</v>
      </c>
    </row>
    <row r="219" spans="1:25" x14ac:dyDescent="0.2">
      <c r="A219" s="333"/>
      <c r="B219" s="368"/>
      <c r="C219" s="369"/>
      <c r="D219" s="370"/>
      <c r="E219" s="360"/>
      <c r="F219" s="369"/>
      <c r="G219" s="343"/>
      <c r="H219" s="371"/>
      <c r="I219" s="361"/>
      <c r="J219" s="499"/>
      <c r="K219" s="538"/>
      <c r="L219" s="346"/>
      <c r="M219" s="372"/>
      <c r="N219" s="372"/>
      <c r="O219" s="348"/>
      <c r="P219" s="373"/>
      <c r="Q219" s="373"/>
      <c r="R219" s="374"/>
      <c r="S219" s="277" t="s">
        <v>476</v>
      </c>
      <c r="T219" s="277" t="s">
        <v>476</v>
      </c>
      <c r="U219" s="277" t="s">
        <v>476</v>
      </c>
      <c r="V219" s="275"/>
      <c r="W219" s="275"/>
      <c r="X219" s="277" t="s">
        <v>476</v>
      </c>
      <c r="Y219" s="277" t="s">
        <v>476</v>
      </c>
    </row>
    <row r="220" spans="1:25" ht="63.75" x14ac:dyDescent="0.2">
      <c r="A220" s="275"/>
      <c r="B220" s="350" t="s">
        <v>164</v>
      </c>
      <c r="C220" s="351" t="s">
        <v>92</v>
      </c>
      <c r="D220" s="352" t="s">
        <v>158</v>
      </c>
      <c r="E220" s="353" t="s">
        <v>169</v>
      </c>
      <c r="F220" s="351" t="s">
        <v>159</v>
      </c>
      <c r="G220" s="354" t="s">
        <v>161</v>
      </c>
      <c r="H220" s="371"/>
      <c r="I220" s="365" t="s">
        <v>174</v>
      </c>
      <c r="J220" s="519"/>
      <c r="K220" s="538"/>
      <c r="L220" s="346"/>
      <c r="M220" s="356" t="s">
        <v>171</v>
      </c>
      <c r="N220" s="356"/>
      <c r="O220" s="357" t="s">
        <v>137</v>
      </c>
      <c r="P220" s="358" t="s">
        <v>177</v>
      </c>
      <c r="Q220" s="358"/>
      <c r="R220" s="359" t="s">
        <v>180</v>
      </c>
      <c r="S220" s="375" t="s">
        <v>182</v>
      </c>
      <c r="T220" s="277" t="s">
        <v>476</v>
      </c>
      <c r="U220" s="277" t="s">
        <v>476</v>
      </c>
      <c r="V220" s="275"/>
      <c r="W220" s="275"/>
      <c r="X220" s="277" t="s">
        <v>476</v>
      </c>
      <c r="Y220" s="277" t="s">
        <v>476</v>
      </c>
    </row>
    <row r="221" spans="1:25" x14ac:dyDescent="0.2">
      <c r="A221" s="335"/>
      <c r="B221" s="339"/>
      <c r="C221" s="340"/>
      <c r="D221" s="341"/>
      <c r="E221" s="342"/>
      <c r="F221" s="340"/>
      <c r="G221" s="343"/>
      <c r="H221" s="344"/>
      <c r="I221" s="345"/>
      <c r="J221" s="513"/>
      <c r="K221" s="538"/>
      <c r="L221" s="346"/>
      <c r="M221" s="347"/>
      <c r="N221" s="347"/>
      <c r="O221" s="348"/>
      <c r="P221" s="363"/>
      <c r="Q221" s="363"/>
      <c r="R221" s="364"/>
      <c r="S221" s="341"/>
      <c r="T221" s="277" t="s">
        <v>476</v>
      </c>
      <c r="U221" s="277" t="s">
        <v>476</v>
      </c>
      <c r="V221" s="349"/>
      <c r="W221" s="349"/>
      <c r="X221" s="277" t="s">
        <v>476</v>
      </c>
      <c r="Y221" s="277" t="s">
        <v>476</v>
      </c>
    </row>
    <row r="222" spans="1:25" ht="102" x14ac:dyDescent="0.2">
      <c r="A222" s="376"/>
      <c r="B222" s="377" t="s">
        <v>200</v>
      </c>
      <c r="C222" s="378" t="s">
        <v>84</v>
      </c>
      <c r="D222" s="375" t="s">
        <v>205</v>
      </c>
      <c r="E222" s="379" t="s">
        <v>169</v>
      </c>
      <c r="F222" s="378" t="s">
        <v>208</v>
      </c>
      <c r="G222" s="354" t="s">
        <v>161</v>
      </c>
      <c r="H222" s="355" t="s">
        <v>162</v>
      </c>
      <c r="I222" s="380"/>
      <c r="J222" s="518"/>
      <c r="K222" s="539"/>
      <c r="L222" s="381"/>
      <c r="M222" s="382" t="s">
        <v>171</v>
      </c>
      <c r="N222" s="382"/>
      <c r="O222" s="383" t="s">
        <v>114</v>
      </c>
      <c r="P222" s="384" t="s">
        <v>178</v>
      </c>
      <c r="Q222" s="384"/>
      <c r="R222" s="385" t="s">
        <v>212</v>
      </c>
      <c r="S222" s="375" t="s">
        <v>182</v>
      </c>
      <c r="T222" s="277" t="s">
        <v>476</v>
      </c>
      <c r="U222" s="277" t="s">
        <v>476</v>
      </c>
      <c r="V222" s="275"/>
      <c r="W222" s="275"/>
      <c r="X222" s="277" t="s">
        <v>476</v>
      </c>
      <c r="Y222" s="277" t="s">
        <v>476</v>
      </c>
    </row>
    <row r="223" spans="1:25" x14ac:dyDescent="0.2">
      <c r="A223" s="333"/>
      <c r="B223" s="368"/>
      <c r="C223" s="369"/>
      <c r="D223" s="370"/>
      <c r="E223" s="360"/>
      <c r="F223" s="369"/>
      <c r="G223" s="343"/>
      <c r="H223" s="371"/>
      <c r="I223" s="361"/>
      <c r="J223" s="499"/>
      <c r="K223" s="538"/>
      <c r="L223" s="346"/>
      <c r="M223" s="372"/>
      <c r="N223" s="372"/>
      <c r="O223" s="367"/>
      <c r="P223" s="373"/>
      <c r="Q223" s="373"/>
      <c r="R223" s="374"/>
      <c r="S223" s="341"/>
      <c r="T223" s="277" t="s">
        <v>476</v>
      </c>
      <c r="U223" s="277" t="s">
        <v>476</v>
      </c>
      <c r="V223" s="275"/>
      <c r="W223" s="275"/>
      <c r="X223" s="277" t="s">
        <v>476</v>
      </c>
      <c r="Y223" s="277" t="s">
        <v>476</v>
      </c>
    </row>
    <row r="224" spans="1:25" ht="102" x14ac:dyDescent="0.2">
      <c r="A224" s="376"/>
      <c r="B224" s="377" t="s">
        <v>201</v>
      </c>
      <c r="C224" s="378" t="s">
        <v>38</v>
      </c>
      <c r="D224" s="375" t="s">
        <v>205</v>
      </c>
      <c r="E224" s="379" t="s">
        <v>183</v>
      </c>
      <c r="F224" s="378" t="s">
        <v>208</v>
      </c>
      <c r="G224" s="354" t="s">
        <v>161</v>
      </c>
      <c r="H224" s="395"/>
      <c r="I224" s="380"/>
      <c r="J224" s="518"/>
      <c r="K224" s="539"/>
      <c r="L224" s="346"/>
      <c r="M224" s="382" t="s">
        <v>209</v>
      </c>
      <c r="N224" s="382"/>
      <c r="O224" s="383" t="s">
        <v>186</v>
      </c>
      <c r="P224" s="384" t="s">
        <v>185</v>
      </c>
      <c r="Q224" s="384"/>
      <c r="R224" s="385" t="s">
        <v>184</v>
      </c>
      <c r="S224" s="375" t="s">
        <v>187</v>
      </c>
      <c r="T224" s="396" t="s">
        <v>188</v>
      </c>
      <c r="U224" s="277" t="s">
        <v>476</v>
      </c>
      <c r="V224" s="275"/>
      <c r="W224" s="275"/>
      <c r="X224" s="277" t="s">
        <v>476</v>
      </c>
      <c r="Y224" s="277" t="s">
        <v>476</v>
      </c>
    </row>
    <row r="225" spans="1:25" x14ac:dyDescent="0.2">
      <c r="A225" s="333"/>
      <c r="B225" s="398"/>
      <c r="C225" s="399"/>
      <c r="D225" s="400"/>
      <c r="E225" s="379"/>
      <c r="F225" s="399"/>
      <c r="G225" s="343"/>
      <c r="H225" s="371"/>
      <c r="I225" s="401"/>
      <c r="J225" s="520"/>
      <c r="K225" s="540"/>
      <c r="L225" s="346"/>
      <c r="M225" s="402"/>
      <c r="N225" s="402"/>
      <c r="O225" s="403"/>
      <c r="P225" s="384"/>
      <c r="Q225" s="384"/>
      <c r="R225" s="364"/>
      <c r="S225" s="341"/>
      <c r="T225" s="404"/>
      <c r="U225" s="277" t="s">
        <v>476</v>
      </c>
      <c r="V225" s="376"/>
      <c r="W225" s="376"/>
      <c r="X225" s="277" t="s">
        <v>476</v>
      </c>
      <c r="Y225" s="277" t="s">
        <v>476</v>
      </c>
    </row>
    <row r="226" spans="1:25" ht="102" x14ac:dyDescent="0.2">
      <c r="A226" s="376"/>
      <c r="B226" s="377" t="s">
        <v>163</v>
      </c>
      <c r="C226" s="378" t="s">
        <v>36</v>
      </c>
      <c r="D226" s="375" t="s">
        <v>205</v>
      </c>
      <c r="E226" s="379" t="s">
        <v>206</v>
      </c>
      <c r="F226" s="378" t="s">
        <v>208</v>
      </c>
      <c r="G226" s="354" t="s">
        <v>161</v>
      </c>
      <c r="H226" s="395"/>
      <c r="I226" s="380"/>
      <c r="J226" s="518"/>
      <c r="K226" s="539"/>
      <c r="L226" s="346"/>
      <c r="M226" s="406" t="s">
        <v>131</v>
      </c>
      <c r="N226" s="406"/>
      <c r="O226" s="383" t="s">
        <v>137</v>
      </c>
      <c r="P226" s="384" t="s">
        <v>178</v>
      </c>
      <c r="Q226" s="384"/>
      <c r="R226" s="385" t="s">
        <v>212</v>
      </c>
      <c r="S226" s="375" t="s">
        <v>213</v>
      </c>
      <c r="T226" s="396" t="s">
        <v>215</v>
      </c>
      <c r="U226" s="277" t="s">
        <v>476</v>
      </c>
      <c r="V226" s="376"/>
      <c r="W226" s="376"/>
      <c r="X226" s="277" t="s">
        <v>476</v>
      </c>
      <c r="Y226" s="277" t="s">
        <v>476</v>
      </c>
    </row>
    <row r="227" spans="1:25" x14ac:dyDescent="0.2">
      <c r="A227" s="333"/>
      <c r="B227" s="368"/>
      <c r="C227" s="369"/>
      <c r="D227" s="370"/>
      <c r="E227" s="360"/>
      <c r="F227" s="369"/>
      <c r="G227" s="343"/>
      <c r="H227" s="371"/>
      <c r="I227" s="361"/>
      <c r="J227" s="499"/>
      <c r="K227" s="538"/>
      <c r="L227" s="346"/>
      <c r="M227" s="408"/>
      <c r="N227" s="408"/>
      <c r="O227" s="367"/>
      <c r="P227" s="373"/>
      <c r="Q227" s="373"/>
      <c r="R227" s="374"/>
      <c r="S227" s="370"/>
      <c r="T227" s="409"/>
      <c r="U227" s="277" t="s">
        <v>476</v>
      </c>
      <c r="V227" s="275"/>
      <c r="W227" s="275"/>
      <c r="X227" s="277" t="s">
        <v>476</v>
      </c>
      <c r="Y227" s="277" t="s">
        <v>476</v>
      </c>
    </row>
    <row r="228" spans="1:25" ht="102" x14ac:dyDescent="0.2">
      <c r="A228" s="275"/>
      <c r="B228" s="377" t="s">
        <v>202</v>
      </c>
      <c r="C228" s="378" t="s">
        <v>203</v>
      </c>
      <c r="D228" s="375" t="s">
        <v>205</v>
      </c>
      <c r="E228" s="379" t="s">
        <v>207</v>
      </c>
      <c r="F228" s="378" t="s">
        <v>208</v>
      </c>
      <c r="G228" s="354" t="s">
        <v>161</v>
      </c>
      <c r="H228" s="371"/>
      <c r="I228" s="380"/>
      <c r="J228" s="518"/>
      <c r="K228" s="539"/>
      <c r="L228" s="381"/>
      <c r="M228" s="406" t="s">
        <v>131</v>
      </c>
      <c r="N228" s="406"/>
      <c r="O228" s="383" t="s">
        <v>210</v>
      </c>
      <c r="P228" s="384" t="s">
        <v>211</v>
      </c>
      <c r="Q228" s="384"/>
      <c r="R228" s="385" t="s">
        <v>212</v>
      </c>
      <c r="S228" s="375" t="s">
        <v>214</v>
      </c>
      <c r="T228" s="396" t="s">
        <v>216</v>
      </c>
      <c r="U228" s="277" t="s">
        <v>476</v>
      </c>
      <c r="V228" s="275"/>
      <c r="W228" s="275"/>
      <c r="X228" s="277" t="s">
        <v>476</v>
      </c>
      <c r="Y228" s="277" t="s">
        <v>476</v>
      </c>
    </row>
    <row r="229" spans="1:25" x14ac:dyDescent="0.2">
      <c r="A229" s="333"/>
      <c r="B229" s="368"/>
      <c r="C229" s="369"/>
      <c r="D229" s="370"/>
      <c r="E229" s="360"/>
      <c r="F229" s="369"/>
      <c r="G229" s="343"/>
      <c r="H229" s="371"/>
      <c r="I229" s="361"/>
      <c r="J229" s="499"/>
      <c r="K229" s="538"/>
      <c r="L229" s="346"/>
      <c r="M229" s="408"/>
      <c r="N229" s="408"/>
      <c r="O229" s="367"/>
      <c r="P229" s="373"/>
      <c r="Q229" s="373"/>
      <c r="R229" s="374"/>
      <c r="S229" s="370"/>
      <c r="T229" s="409"/>
      <c r="U229" s="277" t="s">
        <v>476</v>
      </c>
      <c r="V229" s="275"/>
      <c r="W229" s="275"/>
      <c r="X229" s="277" t="s">
        <v>476</v>
      </c>
      <c r="Y229" s="277" t="s">
        <v>476</v>
      </c>
    </row>
    <row r="230" spans="1:25" ht="102" x14ac:dyDescent="0.2">
      <c r="A230" s="275"/>
      <c r="B230" s="377" t="s">
        <v>202</v>
      </c>
      <c r="C230" s="378" t="s">
        <v>204</v>
      </c>
      <c r="D230" s="375" t="s">
        <v>205</v>
      </c>
      <c r="E230" s="379" t="s">
        <v>190</v>
      </c>
      <c r="F230" s="378" t="s">
        <v>193</v>
      </c>
      <c r="G230" s="354" t="s">
        <v>161</v>
      </c>
      <c r="H230" s="371"/>
      <c r="I230" s="380" t="s">
        <v>199</v>
      </c>
      <c r="J230" s="518"/>
      <c r="K230" s="539"/>
      <c r="L230" s="346"/>
      <c r="M230" s="406" t="s">
        <v>191</v>
      </c>
      <c r="N230" s="406"/>
      <c r="O230" s="383" t="s">
        <v>195</v>
      </c>
      <c r="P230" s="384" t="s">
        <v>194</v>
      </c>
      <c r="Q230" s="384"/>
      <c r="R230" s="385" t="s">
        <v>192</v>
      </c>
      <c r="S230" s="375" t="s">
        <v>196</v>
      </c>
      <c r="T230" s="396" t="s">
        <v>197</v>
      </c>
      <c r="U230" s="412" t="s">
        <v>198</v>
      </c>
      <c r="V230" s="405"/>
      <c r="W230" s="405"/>
      <c r="X230" s="277" t="s">
        <v>476</v>
      </c>
      <c r="Y230" s="277" t="s">
        <v>476</v>
      </c>
    </row>
    <row r="231" spans="1:25" x14ac:dyDescent="0.2">
      <c r="A231" s="275"/>
      <c r="B231" s="386"/>
      <c r="C231" s="387"/>
      <c r="D231" s="416"/>
      <c r="E231" s="417"/>
      <c r="F231" s="387"/>
      <c r="G231" s="410"/>
      <c r="H231" s="390"/>
      <c r="I231" s="413"/>
      <c r="J231" s="514"/>
      <c r="K231" s="541"/>
      <c r="L231" s="418"/>
      <c r="M231" s="407"/>
      <c r="N231" s="407"/>
      <c r="O231" s="392"/>
      <c r="P231" s="393"/>
      <c r="Q231" s="393"/>
      <c r="R231" s="394"/>
      <c r="S231" s="388"/>
      <c r="T231" s="397"/>
      <c r="U231" s="414"/>
      <c r="V231" s="415"/>
      <c r="W231" s="415"/>
      <c r="X231" s="277" t="s">
        <v>476</v>
      </c>
      <c r="Y231" s="277" t="s">
        <v>476</v>
      </c>
    </row>
    <row r="232" spans="1:25" ht="114.75" x14ac:dyDescent="0.2">
      <c r="A232" s="419"/>
      <c r="B232" s="377" t="s">
        <v>202</v>
      </c>
      <c r="C232" s="378" t="s">
        <v>256</v>
      </c>
      <c r="D232" s="375" t="s">
        <v>205</v>
      </c>
      <c r="E232" s="379" t="s">
        <v>218</v>
      </c>
      <c r="F232" s="378" t="s">
        <v>222</v>
      </c>
      <c r="G232" s="420" t="s">
        <v>219</v>
      </c>
      <c r="H232" s="395" t="s">
        <v>228</v>
      </c>
      <c r="I232" s="380" t="s">
        <v>229</v>
      </c>
      <c r="J232" s="518"/>
      <c r="K232" s="539"/>
      <c r="L232" s="346"/>
      <c r="M232" s="406" t="s">
        <v>220</v>
      </c>
      <c r="N232" s="406"/>
      <c r="O232" s="383" t="s">
        <v>224</v>
      </c>
      <c r="P232" s="384" t="s">
        <v>223</v>
      </c>
      <c r="Q232" s="384"/>
      <c r="R232" s="385" t="s">
        <v>221</v>
      </c>
      <c r="S232" s="375" t="s">
        <v>225</v>
      </c>
      <c r="T232" s="396" t="s">
        <v>226</v>
      </c>
      <c r="U232" s="412" t="s">
        <v>227</v>
      </c>
      <c r="V232" s="275"/>
      <c r="W232" s="275"/>
      <c r="X232" s="277" t="s">
        <v>476</v>
      </c>
      <c r="Y232" s="277" t="s">
        <v>476</v>
      </c>
    </row>
    <row r="233" spans="1:25" x14ac:dyDescent="0.2">
      <c r="A233" s="405"/>
      <c r="B233" s="386"/>
      <c r="C233" s="387"/>
      <c r="D233" s="421"/>
      <c r="E233" s="389"/>
      <c r="F233" s="369"/>
      <c r="G233" s="343"/>
      <c r="H233" s="390"/>
      <c r="I233" s="413"/>
      <c r="J233" s="514"/>
      <c r="K233" s="541"/>
      <c r="L233" s="418"/>
      <c r="M233" s="408"/>
      <c r="N233" s="408"/>
      <c r="O233" s="392"/>
      <c r="P233" s="393"/>
      <c r="Q233" s="393"/>
      <c r="R233" s="394"/>
      <c r="S233" s="388"/>
      <c r="T233" s="397"/>
      <c r="U233" s="414"/>
      <c r="V233" s="415"/>
      <c r="W233" s="415"/>
      <c r="X233" s="277" t="s">
        <v>476</v>
      </c>
      <c r="Y233" s="277" t="s">
        <v>476</v>
      </c>
    </row>
    <row r="234" spans="1:25" ht="102" x14ac:dyDescent="0.2">
      <c r="A234" s="422"/>
      <c r="B234" s="377" t="s">
        <v>202</v>
      </c>
      <c r="C234" s="423" t="s">
        <v>204</v>
      </c>
      <c r="D234" s="375" t="s">
        <v>205</v>
      </c>
      <c r="E234" s="379" t="s">
        <v>168</v>
      </c>
      <c r="F234" s="378" t="s">
        <v>498</v>
      </c>
      <c r="G234" s="420" t="s">
        <v>496</v>
      </c>
      <c r="H234" s="395" t="s">
        <v>497</v>
      </c>
      <c r="I234" s="380" t="s">
        <v>173</v>
      </c>
      <c r="J234" s="518"/>
      <c r="K234" s="539"/>
      <c r="L234" s="346"/>
      <c r="M234" s="406" t="s">
        <v>171</v>
      </c>
      <c r="N234" s="406"/>
      <c r="O234" s="383" t="s">
        <v>137</v>
      </c>
      <c r="P234" s="384" t="s">
        <v>178</v>
      </c>
      <c r="Q234" s="384"/>
      <c r="R234" s="385" t="s">
        <v>480</v>
      </c>
      <c r="S234" s="375" t="s">
        <v>182</v>
      </c>
      <c r="T234" s="396" t="s">
        <v>481</v>
      </c>
      <c r="U234" s="412" t="s">
        <v>482</v>
      </c>
      <c r="V234" s="405"/>
      <c r="W234" s="405"/>
      <c r="X234" s="277" t="s">
        <v>476</v>
      </c>
      <c r="Y234" s="277" t="s">
        <v>476</v>
      </c>
    </row>
    <row r="235" spans="1:25" x14ac:dyDescent="0.2">
      <c r="A235" s="333"/>
      <c r="B235" s="368"/>
      <c r="C235" s="369"/>
      <c r="D235" s="370"/>
      <c r="E235" s="360"/>
      <c r="F235" s="369"/>
      <c r="G235" s="343"/>
      <c r="H235" s="371"/>
      <c r="I235" s="361"/>
      <c r="J235" s="499"/>
      <c r="K235" s="538"/>
      <c r="L235" s="346"/>
      <c r="M235" s="408"/>
      <c r="N235" s="408"/>
      <c r="O235" s="367"/>
      <c r="P235" s="373"/>
      <c r="Q235" s="373"/>
      <c r="R235" s="374"/>
      <c r="S235" s="370"/>
      <c r="T235" s="409"/>
      <c r="U235" s="304"/>
      <c r="V235" s="275"/>
      <c r="W235" s="275"/>
      <c r="X235" s="277" t="s">
        <v>476</v>
      </c>
      <c r="Y235" s="277" t="s">
        <v>476</v>
      </c>
    </row>
    <row r="236" spans="1:25" ht="102" x14ac:dyDescent="0.2">
      <c r="A236" s="422"/>
      <c r="B236" s="377" t="s">
        <v>492</v>
      </c>
      <c r="C236" s="378" t="s">
        <v>493</v>
      </c>
      <c r="D236" s="375" t="s">
        <v>205</v>
      </c>
      <c r="E236" s="379" t="s">
        <v>169</v>
      </c>
      <c r="F236" s="378" t="s">
        <v>208</v>
      </c>
      <c r="G236" s="420" t="s">
        <v>494</v>
      </c>
      <c r="H236" s="395" t="s">
        <v>499</v>
      </c>
      <c r="I236" s="380" t="s">
        <v>173</v>
      </c>
      <c r="J236" s="518"/>
      <c r="K236" s="539"/>
      <c r="L236" s="346"/>
      <c r="M236" s="406" t="s">
        <v>171</v>
      </c>
      <c r="N236" s="406"/>
      <c r="O236" s="383" t="s">
        <v>136</v>
      </c>
      <c r="P236" s="384" t="s">
        <v>177</v>
      </c>
      <c r="Q236" s="384"/>
      <c r="R236" s="385" t="s">
        <v>180</v>
      </c>
      <c r="S236" s="375" t="s">
        <v>213</v>
      </c>
      <c r="T236" s="396" t="s">
        <v>215</v>
      </c>
      <c r="U236" s="412" t="s">
        <v>477</v>
      </c>
      <c r="V236" s="405"/>
      <c r="W236" s="405"/>
      <c r="X236" s="277" t="s">
        <v>476</v>
      </c>
      <c r="Y236" s="277" t="s">
        <v>476</v>
      </c>
    </row>
    <row r="237" spans="1:25" x14ac:dyDescent="0.2">
      <c r="A237" s="333"/>
      <c r="B237" s="368"/>
      <c r="C237" s="369"/>
      <c r="D237" s="370"/>
      <c r="E237" s="360"/>
      <c r="F237" s="369"/>
      <c r="G237" s="343"/>
      <c r="H237" s="371"/>
      <c r="I237" s="361"/>
      <c r="J237" s="499"/>
      <c r="K237" s="538"/>
      <c r="L237" s="346"/>
      <c r="M237" s="408"/>
      <c r="N237" s="408"/>
      <c r="O237" s="367"/>
      <c r="P237" s="373"/>
      <c r="Q237" s="373"/>
      <c r="R237" s="374"/>
      <c r="S237" s="370"/>
      <c r="T237" s="409"/>
      <c r="U237" s="304"/>
      <c r="V237" s="275"/>
      <c r="W237" s="275"/>
      <c r="X237" s="277" t="s">
        <v>476</v>
      </c>
      <c r="Y237" s="277" t="s">
        <v>476</v>
      </c>
    </row>
    <row r="238" spans="1:25" ht="102" x14ac:dyDescent="0.2">
      <c r="A238" s="422"/>
      <c r="B238" s="377" t="s">
        <v>492</v>
      </c>
      <c r="C238" s="378" t="s">
        <v>493</v>
      </c>
      <c r="D238" s="375" t="s">
        <v>205</v>
      </c>
      <c r="E238" s="379" t="s">
        <v>169</v>
      </c>
      <c r="F238" s="378" t="s">
        <v>208</v>
      </c>
      <c r="G238" s="420" t="s">
        <v>494</v>
      </c>
      <c r="H238" s="395" t="s">
        <v>499</v>
      </c>
      <c r="I238" s="380" t="s">
        <v>173</v>
      </c>
      <c r="J238" s="518"/>
      <c r="K238" s="539"/>
      <c r="L238" s="346"/>
      <c r="M238" s="406" t="s">
        <v>171</v>
      </c>
      <c r="N238" s="406"/>
      <c r="O238" s="383" t="s">
        <v>136</v>
      </c>
      <c r="P238" s="384" t="s">
        <v>177</v>
      </c>
      <c r="Q238" s="384"/>
      <c r="R238" s="385" t="s">
        <v>180</v>
      </c>
      <c r="S238" s="375" t="s">
        <v>213</v>
      </c>
      <c r="T238" s="396" t="s">
        <v>215</v>
      </c>
      <c r="U238" s="412" t="s">
        <v>477</v>
      </c>
      <c r="V238" s="405"/>
      <c r="W238" s="405"/>
      <c r="X238" s="277" t="s">
        <v>476</v>
      </c>
      <c r="Y238" s="277" t="s">
        <v>476</v>
      </c>
    </row>
    <row r="239" spans="1:25" x14ac:dyDescent="0.2">
      <c r="A239" s="333"/>
      <c r="B239" s="368"/>
      <c r="C239" s="369"/>
      <c r="D239" s="370"/>
      <c r="E239" s="360"/>
      <c r="F239" s="369"/>
      <c r="G239" s="343"/>
      <c r="H239" s="371"/>
      <c r="I239" s="361"/>
      <c r="J239" s="499"/>
      <c r="K239" s="538"/>
      <c r="L239" s="346"/>
      <c r="M239" s="408"/>
      <c r="N239" s="408"/>
      <c r="O239" s="367"/>
      <c r="P239" s="373"/>
      <c r="Q239" s="373"/>
      <c r="R239" s="374"/>
      <c r="S239" s="370"/>
      <c r="T239" s="409"/>
      <c r="U239" s="304"/>
      <c r="V239" s="275"/>
      <c r="W239" s="275"/>
      <c r="X239" s="277" t="s">
        <v>476</v>
      </c>
      <c r="Y239" s="277" t="s">
        <v>476</v>
      </c>
    </row>
    <row r="240" spans="1:25" x14ac:dyDescent="0.2">
      <c r="A240" s="405"/>
      <c r="B240" s="425"/>
      <c r="C240" s="426"/>
      <c r="D240" s="427"/>
      <c r="E240" s="428"/>
      <c r="F240" s="426"/>
      <c r="G240" s="429"/>
      <c r="H240" s="430"/>
      <c r="I240" s="431"/>
      <c r="J240" s="521"/>
      <c r="K240" s="539"/>
      <c r="L240" s="381"/>
      <c r="M240" s="432"/>
      <c r="N240" s="432"/>
      <c r="O240" s="433"/>
      <c r="P240" s="373"/>
      <c r="Q240" s="373"/>
      <c r="R240" s="374"/>
      <c r="S240" s="370"/>
      <c r="T240" s="409"/>
      <c r="U240" s="304"/>
      <c r="V240" s="419"/>
      <c r="W240" s="419"/>
      <c r="X240" s="277" t="s">
        <v>476</v>
      </c>
      <c r="Y240" s="277" t="s">
        <v>476</v>
      </c>
    </row>
    <row r="241" spans="1:25" ht="102" x14ac:dyDescent="0.2">
      <c r="A241" s="275"/>
      <c r="B241" s="377" t="s">
        <v>492</v>
      </c>
      <c r="C241" s="378"/>
      <c r="D241" s="375" t="s">
        <v>205</v>
      </c>
      <c r="E241" s="379" t="s">
        <v>206</v>
      </c>
      <c r="F241" s="378" t="s">
        <v>208</v>
      </c>
      <c r="G241" s="420" t="s">
        <v>500</v>
      </c>
      <c r="H241" s="395" t="s">
        <v>501</v>
      </c>
      <c r="I241" s="380" t="s">
        <v>173</v>
      </c>
      <c r="J241" s="518"/>
      <c r="K241" s="539"/>
      <c r="L241" s="346"/>
      <c r="M241" s="406" t="s">
        <v>483</v>
      </c>
      <c r="N241" s="406"/>
      <c r="O241" s="383" t="s">
        <v>114</v>
      </c>
      <c r="P241" s="384" t="s">
        <v>484</v>
      </c>
      <c r="Q241" s="384"/>
      <c r="R241" s="385" t="s">
        <v>480</v>
      </c>
      <c r="S241" s="375" t="s">
        <v>182</v>
      </c>
      <c r="T241" s="396" t="s">
        <v>481</v>
      </c>
      <c r="U241" s="412" t="s">
        <v>485</v>
      </c>
      <c r="V241" s="405"/>
      <c r="W241" s="405"/>
      <c r="X241" s="277" t="s">
        <v>476</v>
      </c>
      <c r="Y241" s="277" t="s">
        <v>476</v>
      </c>
    </row>
    <row r="242" spans="1:25" x14ac:dyDescent="0.2">
      <c r="A242" s="405"/>
      <c r="B242" s="377"/>
      <c r="C242" s="426"/>
      <c r="D242" s="427"/>
      <c r="E242" s="428"/>
      <c r="F242" s="426"/>
      <c r="G242" s="429"/>
      <c r="H242" s="430"/>
      <c r="I242" s="431"/>
      <c r="J242" s="521"/>
      <c r="K242" s="539"/>
      <c r="L242" s="381"/>
      <c r="M242" s="432"/>
      <c r="N242" s="432"/>
      <c r="O242" s="433"/>
      <c r="P242" s="434"/>
      <c r="Q242" s="434"/>
      <c r="R242" s="435"/>
      <c r="S242" s="427"/>
      <c r="T242" s="436"/>
      <c r="U242" s="437"/>
      <c r="V242" s="419"/>
      <c r="W242" s="419"/>
      <c r="X242" s="277" t="s">
        <v>476</v>
      </c>
      <c r="Y242" s="277" t="s">
        <v>476</v>
      </c>
    </row>
    <row r="243" spans="1:25" ht="102" x14ac:dyDescent="0.2">
      <c r="A243" s="422"/>
      <c r="B243" s="377" t="s">
        <v>492</v>
      </c>
      <c r="C243" s="378" t="s">
        <v>502</v>
      </c>
      <c r="D243" s="375" t="s">
        <v>205</v>
      </c>
      <c r="E243" s="379" t="s">
        <v>166</v>
      </c>
      <c r="F243" s="378" t="s">
        <v>505</v>
      </c>
      <c r="G243" s="420" t="s">
        <v>503</v>
      </c>
      <c r="H243" s="395" t="s">
        <v>504</v>
      </c>
      <c r="I243" s="380" t="s">
        <v>174</v>
      </c>
      <c r="J243" s="518"/>
      <c r="K243" s="539"/>
      <c r="L243" s="346"/>
      <c r="M243" s="406" t="s">
        <v>171</v>
      </c>
      <c r="N243" s="406"/>
      <c r="O243" s="383" t="s">
        <v>137</v>
      </c>
      <c r="P243" s="384" t="s">
        <v>177</v>
      </c>
      <c r="Q243" s="384"/>
      <c r="R243" s="385" t="s">
        <v>486</v>
      </c>
      <c r="S243" s="375" t="s">
        <v>213</v>
      </c>
      <c r="T243" s="396" t="s">
        <v>215</v>
      </c>
      <c r="U243" s="412" t="s">
        <v>477</v>
      </c>
      <c r="V243" s="405"/>
      <c r="W243" s="405"/>
      <c r="X243" s="277" t="s">
        <v>476</v>
      </c>
      <c r="Y243" s="277" t="s">
        <v>476</v>
      </c>
    </row>
    <row r="244" spans="1:25" x14ac:dyDescent="0.2">
      <c r="A244" s="333"/>
      <c r="B244" s="368"/>
      <c r="C244" s="369"/>
      <c r="D244" s="370"/>
      <c r="E244" s="360"/>
      <c r="F244" s="369"/>
      <c r="G244" s="438"/>
      <c r="H244" s="344"/>
      <c r="I244" s="361"/>
      <c r="J244" s="499"/>
      <c r="K244" s="538"/>
      <c r="L244" s="346"/>
      <c r="M244" s="408"/>
      <c r="N244" s="408"/>
      <c r="O244" s="367"/>
      <c r="P244" s="373"/>
      <c r="Q244" s="373"/>
      <c r="R244" s="374"/>
      <c r="S244" s="370"/>
      <c r="T244" s="409"/>
      <c r="U244" s="304"/>
      <c r="V244" s="275"/>
      <c r="W244" s="275"/>
      <c r="X244" s="277" t="s">
        <v>476</v>
      </c>
      <c r="Y244" s="277" t="s">
        <v>476</v>
      </c>
    </row>
    <row r="245" spans="1:25" ht="102" x14ac:dyDescent="0.2">
      <c r="A245" s="405"/>
      <c r="B245" s="377" t="s">
        <v>492</v>
      </c>
      <c r="C245" s="378" t="s">
        <v>493</v>
      </c>
      <c r="D245" s="375" t="s">
        <v>205</v>
      </c>
      <c r="E245" s="379" t="s">
        <v>168</v>
      </c>
      <c r="F245" s="378" t="s">
        <v>506</v>
      </c>
      <c r="G245" s="420" t="s">
        <v>496</v>
      </c>
      <c r="H245" s="395" t="s">
        <v>501</v>
      </c>
      <c r="I245" s="380" t="s">
        <v>173</v>
      </c>
      <c r="J245" s="518"/>
      <c r="K245" s="539"/>
      <c r="L245" s="346"/>
      <c r="M245" s="406" t="s">
        <v>171</v>
      </c>
      <c r="N245" s="406"/>
      <c r="O245" s="383" t="s">
        <v>138</v>
      </c>
      <c r="P245" s="384" t="s">
        <v>178</v>
      </c>
      <c r="Q245" s="384"/>
      <c r="R245" s="385" t="s">
        <v>487</v>
      </c>
      <c r="S245" s="375" t="s">
        <v>182</v>
      </c>
      <c r="T245" s="396" t="s">
        <v>481</v>
      </c>
      <c r="U245" s="412" t="s">
        <v>482</v>
      </c>
      <c r="V245" s="405"/>
      <c r="W245" s="405"/>
      <c r="X245" s="277" t="s">
        <v>476</v>
      </c>
      <c r="Y245" s="277" t="s">
        <v>476</v>
      </c>
    </row>
    <row r="246" spans="1:25" x14ac:dyDescent="0.2">
      <c r="A246" s="333"/>
      <c r="B246" s="368"/>
      <c r="C246" s="369"/>
      <c r="D246" s="370"/>
      <c r="E246" s="360"/>
      <c r="F246" s="369"/>
      <c r="G246" s="343"/>
      <c r="H246" s="344"/>
      <c r="I246" s="361"/>
      <c r="J246" s="499"/>
      <c r="K246" s="538"/>
      <c r="L246" s="346"/>
      <c r="M246" s="408"/>
      <c r="N246" s="408"/>
      <c r="O246" s="367"/>
      <c r="P246" s="373"/>
      <c r="Q246" s="373"/>
      <c r="R246" s="374"/>
      <c r="S246" s="370"/>
      <c r="T246" s="409"/>
      <c r="U246" s="304"/>
      <c r="V246" s="275"/>
      <c r="W246" s="275"/>
      <c r="X246" s="277" t="s">
        <v>476</v>
      </c>
      <c r="Y246" s="277" t="s">
        <v>476</v>
      </c>
    </row>
    <row r="247" spans="1:25" ht="102" x14ac:dyDescent="0.2">
      <c r="A247" s="405"/>
      <c r="B247" s="377" t="s">
        <v>492</v>
      </c>
      <c r="C247" s="378" t="s">
        <v>493</v>
      </c>
      <c r="D247" s="375" t="s">
        <v>205</v>
      </c>
      <c r="E247" s="379" t="s">
        <v>169</v>
      </c>
      <c r="F247" s="378" t="s">
        <v>505</v>
      </c>
      <c r="G247" s="420" t="s">
        <v>500</v>
      </c>
      <c r="H247" s="395" t="s">
        <v>501</v>
      </c>
      <c r="I247" s="275"/>
      <c r="J247" s="499"/>
      <c r="K247" s="538"/>
      <c r="L247" s="346"/>
      <c r="M247" s="406" t="s">
        <v>171</v>
      </c>
      <c r="N247" s="406"/>
      <c r="O247" s="383" t="s">
        <v>114</v>
      </c>
      <c r="P247" s="384" t="s">
        <v>178</v>
      </c>
      <c r="Q247" s="384"/>
      <c r="R247" s="385" t="s">
        <v>487</v>
      </c>
      <c r="S247" s="375" t="s">
        <v>182</v>
      </c>
      <c r="T247" s="396" t="s">
        <v>481</v>
      </c>
      <c r="U247" s="412" t="s">
        <v>482</v>
      </c>
      <c r="V247" s="275"/>
      <c r="W247" s="275"/>
      <c r="X247" s="277" t="s">
        <v>476</v>
      </c>
      <c r="Y247" s="277" t="s">
        <v>476</v>
      </c>
    </row>
    <row r="248" spans="1:25" x14ac:dyDescent="0.2">
      <c r="A248" s="333"/>
      <c r="B248" s="368"/>
      <c r="C248" s="369"/>
      <c r="D248" s="370"/>
      <c r="E248" s="360"/>
      <c r="F248" s="369"/>
      <c r="G248" s="438"/>
      <c r="H248" s="344"/>
      <c r="I248" s="275"/>
      <c r="J248" s="499"/>
      <c r="K248" s="538"/>
      <c r="L248" s="346"/>
      <c r="M248" s="408"/>
      <c r="N248" s="408"/>
      <c r="O248" s="367"/>
      <c r="P248" s="373"/>
      <c r="Q248" s="373"/>
      <c r="R248" s="374"/>
      <c r="S248" s="370"/>
      <c r="T248" s="409"/>
      <c r="U248" s="304"/>
      <c r="V248" s="275"/>
      <c r="W248" s="275"/>
      <c r="X248" s="277" t="s">
        <v>476</v>
      </c>
      <c r="Y248" s="277" t="s">
        <v>476</v>
      </c>
    </row>
    <row r="249" spans="1:25" ht="102" x14ac:dyDescent="0.2">
      <c r="A249" s="275"/>
      <c r="B249" s="377" t="s">
        <v>3</v>
      </c>
      <c r="C249" s="378" t="s">
        <v>493</v>
      </c>
      <c r="D249" s="375" t="s">
        <v>205</v>
      </c>
      <c r="E249" s="379" t="s">
        <v>168</v>
      </c>
      <c r="F249" s="378" t="s">
        <v>509</v>
      </c>
      <c r="G249" s="420" t="s">
        <v>507</v>
      </c>
      <c r="H249" s="395" t="s">
        <v>508</v>
      </c>
      <c r="I249" s="381" t="s">
        <v>173</v>
      </c>
      <c r="J249" s="522"/>
      <c r="K249" s="539"/>
      <c r="L249" s="346"/>
      <c r="M249" s="408"/>
      <c r="N249" s="408"/>
      <c r="O249" s="383" t="s">
        <v>138</v>
      </c>
      <c r="P249" s="384" t="s">
        <v>488</v>
      </c>
      <c r="Q249" s="384"/>
      <c r="R249" s="385" t="s">
        <v>489</v>
      </c>
      <c r="S249" s="375" t="s">
        <v>490</v>
      </c>
      <c r="T249" s="396" t="s">
        <v>481</v>
      </c>
      <c r="U249" s="412" t="s">
        <v>477</v>
      </c>
      <c r="V249" s="275"/>
      <c r="W249" s="275"/>
      <c r="X249" s="277" t="s">
        <v>476</v>
      </c>
      <c r="Y249" s="277" t="s">
        <v>476</v>
      </c>
    </row>
    <row r="250" spans="1:25" x14ac:dyDescent="0.2">
      <c r="A250" s="405"/>
      <c r="B250" s="425"/>
      <c r="C250" s="426"/>
      <c r="D250" s="427"/>
      <c r="E250" s="428"/>
      <c r="F250" s="426"/>
      <c r="G250" s="429"/>
      <c r="H250" s="430"/>
      <c r="I250" s="381"/>
      <c r="J250" s="522"/>
      <c r="K250" s="539"/>
      <c r="L250" s="381"/>
      <c r="M250" s="432"/>
      <c r="N250" s="432"/>
      <c r="O250" s="367"/>
      <c r="P250" s="434"/>
      <c r="Q250" s="434"/>
      <c r="R250" s="435"/>
      <c r="S250" s="427"/>
      <c r="T250" s="436"/>
      <c r="U250" s="437"/>
      <c r="V250" s="419"/>
      <c r="W250" s="419"/>
      <c r="X250" s="277" t="s">
        <v>476</v>
      </c>
      <c r="Y250" s="277" t="s">
        <v>476</v>
      </c>
    </row>
    <row r="251" spans="1:25" ht="114.75" x14ac:dyDescent="0.2">
      <c r="A251" s="405"/>
      <c r="B251" s="377" t="s">
        <v>307</v>
      </c>
      <c r="C251" s="378" t="s">
        <v>37</v>
      </c>
      <c r="D251" s="375" t="s">
        <v>205</v>
      </c>
      <c r="E251" s="379" t="s">
        <v>304</v>
      </c>
      <c r="F251" s="378" t="s">
        <v>308</v>
      </c>
      <c r="G251" s="420" t="s">
        <v>305</v>
      </c>
      <c r="H251" s="395" t="s">
        <v>315</v>
      </c>
      <c r="I251" s="346"/>
      <c r="J251" s="516"/>
      <c r="K251" s="538"/>
      <c r="L251" s="346"/>
      <c r="M251" s="406" t="s">
        <v>306</v>
      </c>
      <c r="N251" s="406"/>
      <c r="O251" s="383" t="s">
        <v>310</v>
      </c>
      <c r="P251" s="384" t="s">
        <v>311</v>
      </c>
      <c r="Q251" s="384"/>
      <c r="R251" s="385" t="s">
        <v>309</v>
      </c>
      <c r="S251" s="375" t="s">
        <v>314</v>
      </c>
      <c r="T251" s="396" t="s">
        <v>312</v>
      </c>
      <c r="U251" s="412" t="s">
        <v>313</v>
      </c>
      <c r="V251" s="405"/>
      <c r="W251" s="405"/>
      <c r="X251" s="277" t="s">
        <v>476</v>
      </c>
      <c r="Y251" s="277" t="s">
        <v>476</v>
      </c>
    </row>
    <row r="252" spans="1:25" x14ac:dyDescent="0.2">
      <c r="A252" s="405"/>
      <c r="B252" s="425"/>
      <c r="C252" s="426"/>
      <c r="D252" s="427"/>
      <c r="E252" s="428"/>
      <c r="F252" s="426"/>
      <c r="G252" s="429"/>
      <c r="H252" s="430"/>
      <c r="I252" s="381"/>
      <c r="J252" s="522"/>
      <c r="K252" s="539"/>
      <c r="L252" s="381"/>
      <c r="M252" s="432"/>
      <c r="N252" s="432"/>
      <c r="O252" s="433"/>
      <c r="P252" s="434"/>
      <c r="Q252" s="434"/>
      <c r="R252" s="435"/>
      <c r="S252" s="427"/>
      <c r="T252" s="436"/>
      <c r="U252" s="437"/>
      <c r="V252" s="419"/>
      <c r="W252" s="419"/>
      <c r="X252" s="277" t="s">
        <v>476</v>
      </c>
      <c r="Y252" s="277" t="s">
        <v>476</v>
      </c>
    </row>
    <row r="253" spans="1:25" x14ac:dyDescent="0.2">
      <c r="A253" s="405"/>
      <c r="B253" s="425"/>
      <c r="C253" s="426"/>
      <c r="D253" s="427"/>
      <c r="E253" s="428"/>
      <c r="F253" s="426"/>
      <c r="G253" s="429"/>
      <c r="H253" s="430"/>
      <c r="I253" s="381"/>
      <c r="J253" s="522"/>
      <c r="K253" s="539"/>
      <c r="L253" s="381"/>
      <c r="M253" s="432"/>
      <c r="N253" s="432"/>
      <c r="O253" s="439"/>
      <c r="P253" s="384"/>
      <c r="Q253" s="384"/>
      <c r="R253" s="394"/>
      <c r="S253" s="370"/>
      <c r="T253" s="409"/>
      <c r="U253" s="304"/>
      <c r="V253" s="275"/>
      <c r="W253" s="275"/>
      <c r="X253" s="277" t="s">
        <v>476</v>
      </c>
      <c r="Y253" s="277" t="s">
        <v>476</v>
      </c>
    </row>
    <row r="254" spans="1:25" x14ac:dyDescent="0.2">
      <c r="A254" s="405"/>
      <c r="B254" s="425"/>
      <c r="C254" s="426"/>
      <c r="D254" s="427"/>
      <c r="E254" s="428"/>
      <c r="F254" s="426"/>
      <c r="G254" s="429"/>
      <c r="H254" s="430"/>
      <c r="I254" s="381"/>
      <c r="J254" s="522"/>
      <c r="K254" s="539"/>
      <c r="L254" s="381"/>
      <c r="M254" s="432"/>
      <c r="N254" s="432"/>
      <c r="O254" s="433"/>
      <c r="P254" s="384"/>
      <c r="Q254" s="384"/>
      <c r="R254" s="435"/>
      <c r="S254" s="427"/>
      <c r="T254" s="436"/>
      <c r="U254" s="437"/>
      <c r="V254" s="419"/>
      <c r="W254" s="419"/>
      <c r="X254" s="277" t="s">
        <v>476</v>
      </c>
      <c r="Y254" s="277" t="s">
        <v>476</v>
      </c>
    </row>
    <row r="255" spans="1:25" x14ac:dyDescent="0.2">
      <c r="A255" s="405"/>
      <c r="B255" s="425"/>
      <c r="C255" s="426"/>
      <c r="D255" s="427"/>
      <c r="E255" s="428"/>
      <c r="F255" s="426"/>
      <c r="G255" s="429"/>
      <c r="H255" s="430"/>
      <c r="I255" s="381"/>
      <c r="J255" s="522"/>
      <c r="K255" s="539"/>
      <c r="L255" s="381"/>
      <c r="M255" s="432"/>
      <c r="N255" s="432"/>
      <c r="O255" s="367"/>
      <c r="P255" s="384"/>
      <c r="Q255" s="384"/>
      <c r="R255" s="435"/>
      <c r="S255" s="427"/>
      <c r="T255" s="436"/>
      <c r="U255" s="437"/>
      <c r="V255" s="419"/>
      <c r="W255" s="419"/>
      <c r="X255" s="277" t="s">
        <v>476</v>
      </c>
      <c r="Y255" s="277" t="s">
        <v>476</v>
      </c>
    </row>
    <row r="256" spans="1:25" ht="165.75" x14ac:dyDescent="0.2">
      <c r="A256" s="422"/>
      <c r="B256" s="377" t="s">
        <v>307</v>
      </c>
      <c r="C256" s="378" t="s">
        <v>37</v>
      </c>
      <c r="D256" s="375" t="s">
        <v>205</v>
      </c>
      <c r="E256" s="379" t="s">
        <v>340</v>
      </c>
      <c r="F256" s="378" t="s">
        <v>336</v>
      </c>
      <c r="G256" s="420" t="s">
        <v>337</v>
      </c>
      <c r="H256" s="371"/>
      <c r="I256" s="346"/>
      <c r="J256" s="516"/>
      <c r="K256" s="538"/>
      <c r="L256" s="346"/>
      <c r="M256" s="406" t="s">
        <v>341</v>
      </c>
      <c r="N256" s="406"/>
      <c r="O256" s="383" t="s">
        <v>321</v>
      </c>
      <c r="P256" s="384" t="s">
        <v>342</v>
      </c>
      <c r="Q256" s="384"/>
      <c r="R256" s="385" t="s">
        <v>320</v>
      </c>
      <c r="S256" s="370"/>
      <c r="T256" s="396" t="s">
        <v>312</v>
      </c>
      <c r="U256" s="412"/>
      <c r="V256" s="405"/>
      <c r="W256" s="405"/>
      <c r="X256" s="277" t="s">
        <v>476</v>
      </c>
      <c r="Y256" s="277" t="s">
        <v>476</v>
      </c>
    </row>
    <row r="257" spans="1:25" x14ac:dyDescent="0.2">
      <c r="A257" s="333"/>
      <c r="B257" s="368"/>
      <c r="C257" s="369"/>
      <c r="D257" s="370"/>
      <c r="E257" s="360"/>
      <c r="F257" s="369"/>
      <c r="G257" s="343"/>
      <c r="H257" s="371"/>
      <c r="I257" s="346"/>
      <c r="J257" s="516"/>
      <c r="K257" s="538"/>
      <c r="L257" s="346"/>
      <c r="M257" s="408"/>
      <c r="N257" s="408"/>
      <c r="O257" s="367"/>
      <c r="P257" s="373"/>
      <c r="Q257" s="373"/>
      <c r="R257" s="374"/>
      <c r="S257" s="370"/>
      <c r="T257" s="409"/>
      <c r="U257" s="304"/>
      <c r="V257" s="275"/>
      <c r="W257" s="275"/>
      <c r="X257" s="277" t="s">
        <v>476</v>
      </c>
      <c r="Y257" s="277" t="s">
        <v>476</v>
      </c>
    </row>
    <row r="258" spans="1:25" ht="165.75" x14ac:dyDescent="0.2">
      <c r="A258" s="405"/>
      <c r="B258" s="377" t="s">
        <v>345</v>
      </c>
      <c r="C258" s="378" t="s">
        <v>84</v>
      </c>
      <c r="D258" s="375" t="s">
        <v>205</v>
      </c>
      <c r="E258" s="379" t="s">
        <v>340</v>
      </c>
      <c r="F258" s="378" t="s">
        <v>346</v>
      </c>
      <c r="G258" s="420" t="s">
        <v>343</v>
      </c>
      <c r="H258" s="371"/>
      <c r="I258" s="346"/>
      <c r="J258" s="516"/>
      <c r="K258" s="538"/>
      <c r="L258" s="346"/>
      <c r="M258" s="406" t="s">
        <v>344</v>
      </c>
      <c r="N258" s="406"/>
      <c r="O258" s="383" t="s">
        <v>347</v>
      </c>
      <c r="P258" s="384" t="s">
        <v>349</v>
      </c>
      <c r="Q258" s="384"/>
      <c r="R258" s="385" t="s">
        <v>350</v>
      </c>
      <c r="S258" s="375"/>
      <c r="T258" s="396" t="s">
        <v>348</v>
      </c>
      <c r="U258" s="412"/>
      <c r="V258" s="275"/>
      <c r="W258" s="275"/>
      <c r="X258" s="277" t="s">
        <v>476</v>
      </c>
      <c r="Y258" s="277" t="s">
        <v>476</v>
      </c>
    </row>
    <row r="259" spans="1:25" x14ac:dyDescent="0.2">
      <c r="A259" s="405"/>
      <c r="B259" s="377"/>
      <c r="C259" s="426"/>
      <c r="D259" s="427"/>
      <c r="E259" s="428"/>
      <c r="F259" s="426"/>
      <c r="G259" s="429"/>
      <c r="H259" s="430"/>
      <c r="I259" s="381"/>
      <c r="J259" s="522"/>
      <c r="K259" s="539"/>
      <c r="L259" s="381"/>
      <c r="M259" s="432"/>
      <c r="N259" s="432"/>
      <c r="O259" s="433"/>
      <c r="P259" s="434"/>
      <c r="Q259" s="434"/>
      <c r="R259" s="385"/>
      <c r="S259" s="427"/>
      <c r="T259" s="436"/>
      <c r="U259" s="437"/>
      <c r="V259" s="419"/>
      <c r="W259" s="419"/>
      <c r="X259" s="277" t="s">
        <v>476</v>
      </c>
      <c r="Y259" s="277" t="s">
        <v>476</v>
      </c>
    </row>
    <row r="260" spans="1:25" ht="114.75" x14ac:dyDescent="0.2">
      <c r="A260" s="275"/>
      <c r="B260" s="377" t="s">
        <v>352</v>
      </c>
      <c r="C260" s="378" t="s">
        <v>360</v>
      </c>
      <c r="D260" s="375" t="s">
        <v>205</v>
      </c>
      <c r="E260" s="379" t="s">
        <v>354</v>
      </c>
      <c r="F260" s="378" t="s">
        <v>346</v>
      </c>
      <c r="G260" s="420" t="s">
        <v>351</v>
      </c>
      <c r="H260" s="371"/>
      <c r="I260" s="346"/>
      <c r="J260" s="516"/>
      <c r="K260" s="538"/>
      <c r="L260" s="381"/>
      <c r="M260" s="406" t="s">
        <v>344</v>
      </c>
      <c r="N260" s="406"/>
      <c r="O260" s="383" t="s">
        <v>355</v>
      </c>
      <c r="P260" s="384" t="s">
        <v>357</v>
      </c>
      <c r="Q260" s="384"/>
      <c r="R260" s="385" t="s">
        <v>350</v>
      </c>
      <c r="S260" s="375"/>
      <c r="T260" s="396" t="s">
        <v>356</v>
      </c>
      <c r="U260" s="412" t="s">
        <v>358</v>
      </c>
      <c r="V260" s="405"/>
      <c r="W260" s="405"/>
      <c r="X260" s="277" t="s">
        <v>476</v>
      </c>
      <c r="Y260" s="277" t="s">
        <v>476</v>
      </c>
    </row>
    <row r="261" spans="1:25" x14ac:dyDescent="0.2">
      <c r="A261" s="442"/>
      <c r="B261" s="425"/>
      <c r="C261" s="426"/>
      <c r="D261" s="427"/>
      <c r="E261" s="360"/>
      <c r="F261" s="426"/>
      <c r="G261" s="429"/>
      <c r="H261" s="430"/>
      <c r="I261" s="381"/>
      <c r="J261" s="522"/>
      <c r="K261" s="539"/>
      <c r="L261" s="381"/>
      <c r="M261" s="432"/>
      <c r="N261" s="432"/>
      <c r="O261" s="433"/>
      <c r="P261" s="434"/>
      <c r="Q261" s="434"/>
      <c r="R261" s="443"/>
      <c r="S261" s="427"/>
      <c r="T261" s="436"/>
      <c r="U261" s="437"/>
      <c r="V261" s="419"/>
      <c r="W261" s="419"/>
      <c r="X261" s="277" t="s">
        <v>476</v>
      </c>
      <c r="Y261" s="277" t="s">
        <v>476</v>
      </c>
    </row>
    <row r="262" spans="1:25" ht="153" x14ac:dyDescent="0.2">
      <c r="A262" s="444"/>
      <c r="B262" s="445" t="s">
        <v>363</v>
      </c>
      <c r="C262" s="378" t="s">
        <v>360</v>
      </c>
      <c r="D262" s="375" t="s">
        <v>205</v>
      </c>
      <c r="E262" s="446" t="s">
        <v>361</v>
      </c>
      <c r="F262" s="378" t="s">
        <v>365</v>
      </c>
      <c r="G262" s="447" t="s">
        <v>362</v>
      </c>
      <c r="H262" s="371"/>
      <c r="I262" s="346"/>
      <c r="J262" s="516"/>
      <c r="K262" s="538"/>
      <c r="L262" s="448"/>
      <c r="M262" s="449" t="s">
        <v>364</v>
      </c>
      <c r="N262" s="449"/>
      <c r="O262" s="450" t="s">
        <v>366</v>
      </c>
      <c r="P262" s="451" t="s">
        <v>368</v>
      </c>
      <c r="Q262" s="451"/>
      <c r="R262" s="452" t="s">
        <v>370</v>
      </c>
      <c r="S262" s="370"/>
      <c r="T262" s="453" t="s">
        <v>367</v>
      </c>
      <c r="U262" s="454" t="s">
        <v>369</v>
      </c>
      <c r="V262" s="275"/>
      <c r="W262" s="275"/>
      <c r="X262" s="277" t="s">
        <v>476</v>
      </c>
      <c r="Y262" s="277" t="s">
        <v>476</v>
      </c>
    </row>
    <row r="263" spans="1:25" x14ac:dyDescent="0.2">
      <c r="A263" s="455"/>
      <c r="B263" s="425"/>
      <c r="C263" s="426"/>
      <c r="D263" s="427"/>
      <c r="E263" s="428"/>
      <c r="F263" s="426"/>
      <c r="G263" s="429"/>
      <c r="H263" s="430"/>
      <c r="I263" s="381"/>
      <c r="J263" s="522"/>
      <c r="K263" s="539"/>
      <c r="L263" s="381"/>
      <c r="M263" s="432"/>
      <c r="N263" s="432"/>
      <c r="O263" s="433"/>
      <c r="P263" s="434"/>
      <c r="Q263" s="434"/>
      <c r="R263" s="466"/>
      <c r="S263" s="370"/>
      <c r="T263" s="409"/>
      <c r="U263" s="304"/>
      <c r="V263" s="275"/>
      <c r="W263" s="275"/>
      <c r="X263" s="277" t="s">
        <v>476</v>
      </c>
      <c r="Y263" s="277" t="s">
        <v>476</v>
      </c>
    </row>
    <row r="264" spans="1:25" ht="114.75" x14ac:dyDescent="0.2">
      <c r="A264" s="275"/>
      <c r="B264" s="377" t="s">
        <v>373</v>
      </c>
      <c r="C264" s="378" t="s">
        <v>84</v>
      </c>
      <c r="D264" s="375" t="s">
        <v>205</v>
      </c>
      <c r="E264" s="379" t="s">
        <v>371</v>
      </c>
      <c r="F264" s="378" t="s">
        <v>374</v>
      </c>
      <c r="G264" s="420" t="s">
        <v>343</v>
      </c>
      <c r="H264" s="371"/>
      <c r="I264" s="346"/>
      <c r="J264" s="516"/>
      <c r="K264" s="538"/>
      <c r="L264" s="346"/>
      <c r="M264" s="406" t="s">
        <v>372</v>
      </c>
      <c r="N264" s="406"/>
      <c r="O264" s="383" t="s">
        <v>375</v>
      </c>
      <c r="P264" s="384" t="s">
        <v>353</v>
      </c>
      <c r="Q264" s="384"/>
      <c r="R264" s="385" t="s">
        <v>376</v>
      </c>
      <c r="S264" s="467" t="s">
        <v>35</v>
      </c>
      <c r="T264" s="396" t="s">
        <v>348</v>
      </c>
      <c r="U264" s="412" t="s">
        <v>359</v>
      </c>
      <c r="V264" s="275"/>
      <c r="W264" s="275"/>
      <c r="X264" s="277" t="s">
        <v>476</v>
      </c>
      <c r="Y264" s="277" t="s">
        <v>476</v>
      </c>
    </row>
    <row r="265" spans="1:25" x14ac:dyDescent="0.2">
      <c r="A265" s="419"/>
      <c r="B265" s="425"/>
      <c r="C265" s="426"/>
      <c r="D265" s="427"/>
      <c r="E265" s="428"/>
      <c r="F265" s="426"/>
      <c r="G265" s="429"/>
      <c r="H265" s="430"/>
      <c r="I265" s="381"/>
      <c r="J265" s="522"/>
      <c r="K265" s="539"/>
      <c r="L265" s="381"/>
      <c r="M265" s="432"/>
      <c r="N265" s="432"/>
      <c r="O265" s="433"/>
      <c r="P265" s="434"/>
      <c r="Q265" s="434"/>
      <c r="R265" s="374"/>
      <c r="S265" s="467"/>
      <c r="T265" s="396"/>
      <c r="U265" s="304"/>
      <c r="V265" s="275"/>
      <c r="W265" s="275"/>
      <c r="X265" s="277" t="s">
        <v>476</v>
      </c>
      <c r="Y265" s="277" t="s">
        <v>476</v>
      </c>
    </row>
    <row r="266" spans="1:25" ht="165.75" x14ac:dyDescent="0.2">
      <c r="A266" s="422"/>
      <c r="B266" s="377" t="s">
        <v>307</v>
      </c>
      <c r="C266" s="423" t="s">
        <v>84</v>
      </c>
      <c r="D266" s="375" t="s">
        <v>377</v>
      </c>
      <c r="E266" s="379" t="s">
        <v>304</v>
      </c>
      <c r="F266" s="378" t="s">
        <v>336</v>
      </c>
      <c r="G266" s="420" t="s">
        <v>337</v>
      </c>
      <c r="H266" s="371"/>
      <c r="I266" s="346"/>
      <c r="J266" s="516"/>
      <c r="K266" s="538"/>
      <c r="L266" s="346"/>
      <c r="M266" s="406" t="s">
        <v>338</v>
      </c>
      <c r="N266" s="406"/>
      <c r="O266" s="383" t="s">
        <v>321</v>
      </c>
      <c r="P266" s="384" t="s">
        <v>342</v>
      </c>
      <c r="Q266" s="384"/>
      <c r="R266" s="385" t="s">
        <v>339</v>
      </c>
      <c r="S266" s="375"/>
      <c r="T266" s="396" t="s">
        <v>312</v>
      </c>
      <c r="U266" s="412" t="s">
        <v>313</v>
      </c>
      <c r="V266" s="405"/>
      <c r="W266" s="405"/>
      <c r="X266" s="277" t="s">
        <v>476</v>
      </c>
      <c r="Y266" s="277" t="s">
        <v>476</v>
      </c>
    </row>
    <row r="267" spans="1:25" x14ac:dyDescent="0.2">
      <c r="A267" s="333"/>
      <c r="B267" s="368"/>
      <c r="C267" s="369"/>
      <c r="D267" s="370"/>
      <c r="E267" s="360"/>
      <c r="F267" s="369"/>
      <c r="G267" s="343"/>
      <c r="H267" s="371"/>
      <c r="I267" s="346"/>
      <c r="J267" s="516"/>
      <c r="K267" s="538"/>
      <c r="L267" s="346"/>
      <c r="M267" s="408"/>
      <c r="N267" s="408"/>
      <c r="O267" s="367"/>
      <c r="P267" s="373"/>
      <c r="Q267" s="373"/>
      <c r="R267" s="374"/>
      <c r="S267" s="370"/>
      <c r="T267" s="409"/>
      <c r="U267" s="304"/>
      <c r="V267" s="275"/>
      <c r="W267" s="275"/>
      <c r="X267" s="277" t="s">
        <v>476</v>
      </c>
      <c r="Y267" s="277" t="s">
        <v>476</v>
      </c>
    </row>
    <row r="268" spans="1:25" ht="165.75" x14ac:dyDescent="0.2">
      <c r="A268" s="275"/>
      <c r="B268" s="445" t="s">
        <v>383</v>
      </c>
      <c r="C268" s="378" t="s">
        <v>378</v>
      </c>
      <c r="D268" s="375" t="s">
        <v>377</v>
      </c>
      <c r="E268" s="379" t="s">
        <v>379</v>
      </c>
      <c r="F268" s="378" t="s">
        <v>385</v>
      </c>
      <c r="G268" s="420" t="s">
        <v>381</v>
      </c>
      <c r="H268" s="395" t="s">
        <v>391</v>
      </c>
      <c r="I268" s="346"/>
      <c r="J268" s="516"/>
      <c r="K268" s="538"/>
      <c r="L268" s="346"/>
      <c r="M268" s="449" t="s">
        <v>382</v>
      </c>
      <c r="N268" s="449"/>
      <c r="O268" s="383" t="s">
        <v>386</v>
      </c>
      <c r="P268" s="384" t="s">
        <v>388</v>
      </c>
      <c r="Q268" s="384"/>
      <c r="R268" s="385" t="s">
        <v>390</v>
      </c>
      <c r="S268" s="375" t="s">
        <v>392</v>
      </c>
      <c r="T268" s="409"/>
      <c r="U268" s="412" t="s">
        <v>389</v>
      </c>
      <c r="V268" s="496" t="s">
        <v>393</v>
      </c>
      <c r="W268" s="496"/>
      <c r="X268" s="277" t="s">
        <v>476</v>
      </c>
      <c r="Y268" s="277" t="s">
        <v>476</v>
      </c>
    </row>
    <row r="269" spans="1:25" x14ac:dyDescent="0.2">
      <c r="A269" s="419"/>
      <c r="B269" s="425"/>
      <c r="C269" s="426"/>
      <c r="D269" s="427"/>
      <c r="E269" s="428"/>
      <c r="F269" s="426"/>
      <c r="G269" s="429"/>
      <c r="H269" s="430"/>
      <c r="I269" s="381"/>
      <c r="J269" s="522"/>
      <c r="K269" s="539"/>
      <c r="L269" s="381"/>
      <c r="M269" s="432"/>
      <c r="N269" s="432"/>
      <c r="O269" s="433"/>
      <c r="P269" s="434"/>
      <c r="Q269" s="434"/>
      <c r="R269" s="435"/>
      <c r="S269" s="427"/>
      <c r="T269" s="436"/>
      <c r="U269" s="468"/>
      <c r="V269" s="498"/>
      <c r="W269" s="498"/>
      <c r="X269" s="277" t="s">
        <v>476</v>
      </c>
      <c r="Y269" s="277" t="s">
        <v>476</v>
      </c>
    </row>
    <row r="270" spans="1:25" ht="165.75" x14ac:dyDescent="0.2">
      <c r="A270" s="275"/>
      <c r="B270" s="377" t="s">
        <v>399</v>
      </c>
      <c r="C270" s="378" t="s">
        <v>378</v>
      </c>
      <c r="D270" s="375" t="s">
        <v>377</v>
      </c>
      <c r="E270" s="379" t="s">
        <v>379</v>
      </c>
      <c r="F270" s="378" t="s">
        <v>385</v>
      </c>
      <c r="G270" s="420" t="s">
        <v>381</v>
      </c>
      <c r="H270" s="395" t="s">
        <v>391</v>
      </c>
      <c r="I270" s="346"/>
      <c r="J270" s="516"/>
      <c r="K270" s="538"/>
      <c r="L270" s="346"/>
      <c r="M270" s="406" t="s">
        <v>395</v>
      </c>
      <c r="N270" s="406"/>
      <c r="O270" s="383" t="s">
        <v>386</v>
      </c>
      <c r="P270" s="384" t="s">
        <v>388</v>
      </c>
      <c r="Q270" s="384"/>
      <c r="R270" s="385" t="s">
        <v>401</v>
      </c>
      <c r="S270" s="375" t="s">
        <v>402</v>
      </c>
      <c r="T270" s="396" t="s">
        <v>387</v>
      </c>
      <c r="U270" s="412" t="s">
        <v>400</v>
      </c>
      <c r="V270" s="496" t="s">
        <v>403</v>
      </c>
      <c r="W270" s="496"/>
      <c r="X270" s="492" t="s">
        <v>384</v>
      </c>
      <c r="Y270" s="277" t="s">
        <v>476</v>
      </c>
    </row>
    <row r="271" spans="1:25" x14ac:dyDescent="0.2">
      <c r="A271" s="275"/>
      <c r="B271" s="425"/>
      <c r="C271" s="426"/>
      <c r="D271" s="427"/>
      <c r="E271" s="428"/>
      <c r="F271" s="426"/>
      <c r="G271" s="429"/>
      <c r="H271" s="430"/>
      <c r="I271" s="381"/>
      <c r="J271" s="522"/>
      <c r="K271" s="539"/>
      <c r="L271" s="381"/>
      <c r="M271" s="432"/>
      <c r="N271" s="432"/>
      <c r="O271" s="433"/>
      <c r="P271" s="434"/>
      <c r="Q271" s="434"/>
      <c r="R271" s="435"/>
      <c r="S271" s="427"/>
      <c r="T271" s="409"/>
      <c r="U271" s="437"/>
      <c r="V271" s="498"/>
      <c r="W271" s="498"/>
      <c r="X271" s="494"/>
      <c r="Y271" s="277" t="s">
        <v>476</v>
      </c>
    </row>
    <row r="272" spans="1:25" ht="165.75" x14ac:dyDescent="0.2">
      <c r="A272" s="275"/>
      <c r="B272" s="445" t="s">
        <v>399</v>
      </c>
      <c r="C272" s="378" t="s">
        <v>378</v>
      </c>
      <c r="D272" s="375" t="s">
        <v>377</v>
      </c>
      <c r="E272" s="379" t="s">
        <v>417</v>
      </c>
      <c r="F272" s="378" t="s">
        <v>385</v>
      </c>
      <c r="G272" s="420" t="s">
        <v>381</v>
      </c>
      <c r="H272" s="395" t="s">
        <v>391</v>
      </c>
      <c r="I272" s="346"/>
      <c r="J272" s="516"/>
      <c r="K272" s="538"/>
      <c r="L272" s="346"/>
      <c r="M272" s="449" t="s">
        <v>395</v>
      </c>
      <c r="N272" s="449"/>
      <c r="O272" s="383" t="s">
        <v>386</v>
      </c>
      <c r="P272" s="384" t="s">
        <v>388</v>
      </c>
      <c r="Q272" s="384"/>
      <c r="R272" s="385" t="s">
        <v>418</v>
      </c>
      <c r="S272" s="375" t="s">
        <v>392</v>
      </c>
      <c r="T272" s="396" t="s">
        <v>387</v>
      </c>
      <c r="U272" s="412" t="s">
        <v>389</v>
      </c>
      <c r="V272" s="496" t="s">
        <v>393</v>
      </c>
      <c r="W272" s="496"/>
      <c r="X272" s="492" t="s">
        <v>384</v>
      </c>
      <c r="Y272" s="277" t="s">
        <v>476</v>
      </c>
    </row>
    <row r="273" spans="1:25" x14ac:dyDescent="0.2">
      <c r="A273" s="419"/>
      <c r="B273" s="425"/>
      <c r="C273" s="426"/>
      <c r="D273" s="427"/>
      <c r="E273" s="428"/>
      <c r="F273" s="426"/>
      <c r="G273" s="429"/>
      <c r="H273" s="430"/>
      <c r="I273" s="381"/>
      <c r="J273" s="522"/>
      <c r="K273" s="539"/>
      <c r="L273" s="381"/>
      <c r="M273" s="432"/>
      <c r="N273" s="432"/>
      <c r="O273" s="433"/>
      <c r="P273" s="434"/>
      <c r="Q273" s="434"/>
      <c r="R273" s="374"/>
      <c r="S273" s="370"/>
      <c r="T273" s="436"/>
      <c r="U273" s="304"/>
      <c r="V273" s="498"/>
      <c r="W273" s="498"/>
      <c r="X273" s="495"/>
      <c r="Y273" s="277" t="s">
        <v>476</v>
      </c>
    </row>
    <row r="274" spans="1:25" x14ac:dyDescent="0.2">
      <c r="A274" s="469"/>
      <c r="B274" s="425"/>
      <c r="C274" s="426"/>
      <c r="D274" s="427"/>
      <c r="E274" s="428"/>
      <c r="F274" s="426"/>
      <c r="G274" s="429"/>
      <c r="H274" s="430"/>
      <c r="I274" s="381"/>
      <c r="J274" s="522"/>
      <c r="K274" s="539"/>
      <c r="L274" s="381"/>
      <c r="M274" s="432"/>
      <c r="N274" s="432"/>
      <c r="O274" s="433"/>
      <c r="P274" s="434"/>
      <c r="Q274" s="434"/>
      <c r="R274" s="435"/>
      <c r="S274" s="427"/>
      <c r="T274" s="436"/>
      <c r="U274" s="437"/>
      <c r="V274" s="498"/>
      <c r="W274" s="498"/>
      <c r="X274" s="495"/>
      <c r="Y274" s="277" t="s">
        <v>476</v>
      </c>
    </row>
    <row r="275" spans="1:25" ht="140.25" x14ac:dyDescent="0.2">
      <c r="A275" s="333"/>
      <c r="B275" s="445" t="s">
        <v>431</v>
      </c>
      <c r="C275" s="378" t="s">
        <v>404</v>
      </c>
      <c r="D275" s="470" t="s">
        <v>380</v>
      </c>
      <c r="E275" s="379" t="s">
        <v>379</v>
      </c>
      <c r="F275" s="378" t="s">
        <v>409</v>
      </c>
      <c r="G275" s="420" t="s">
        <v>381</v>
      </c>
      <c r="H275" s="395" t="s">
        <v>428</v>
      </c>
      <c r="I275" s="346"/>
      <c r="J275" s="516"/>
      <c r="K275" s="538"/>
      <c r="L275" s="346"/>
      <c r="M275" s="449" t="s">
        <v>430</v>
      </c>
      <c r="N275" s="449"/>
      <c r="O275" s="383" t="s">
        <v>410</v>
      </c>
      <c r="P275" s="384" t="s">
        <v>411</v>
      </c>
      <c r="Q275" s="384"/>
      <c r="R275" s="385" t="s">
        <v>413</v>
      </c>
      <c r="S275" s="375" t="s">
        <v>392</v>
      </c>
      <c r="T275" s="396" t="s">
        <v>412</v>
      </c>
      <c r="U275" s="412" t="s">
        <v>389</v>
      </c>
      <c r="V275" s="496" t="s">
        <v>416</v>
      </c>
      <c r="W275" s="496"/>
      <c r="X275" s="492" t="s">
        <v>384</v>
      </c>
      <c r="Y275" s="277" t="s">
        <v>476</v>
      </c>
    </row>
    <row r="276" spans="1:25" x14ac:dyDescent="0.2">
      <c r="A276" s="333"/>
      <c r="B276" s="425"/>
      <c r="C276" s="426"/>
      <c r="D276" s="427"/>
      <c r="E276" s="428"/>
      <c r="F276" s="426"/>
      <c r="G276" s="429"/>
      <c r="H276" s="430"/>
      <c r="I276" s="381"/>
      <c r="J276" s="522"/>
      <c r="K276" s="539"/>
      <c r="L276" s="381"/>
      <c r="M276" s="432"/>
      <c r="N276" s="432"/>
      <c r="O276" s="433"/>
      <c r="P276" s="434"/>
      <c r="Q276" s="434"/>
      <c r="R276" s="435"/>
      <c r="S276" s="427"/>
      <c r="T276" s="436"/>
      <c r="U276" s="437"/>
      <c r="V276" s="498"/>
      <c r="W276" s="498"/>
      <c r="X276" s="495"/>
      <c r="Y276" s="277" t="s">
        <v>476</v>
      </c>
    </row>
    <row r="277" spans="1:25" ht="140.25" x14ac:dyDescent="0.2">
      <c r="A277" s="275"/>
      <c r="B277" s="471" t="s">
        <v>399</v>
      </c>
      <c r="C277" s="378" t="s">
        <v>404</v>
      </c>
      <c r="D277" s="470" t="s">
        <v>420</v>
      </c>
      <c r="E277" s="379" t="s">
        <v>405</v>
      </c>
      <c r="F277" s="378" t="s">
        <v>385</v>
      </c>
      <c r="G277" s="420" t="s">
        <v>381</v>
      </c>
      <c r="H277" s="395" t="s">
        <v>391</v>
      </c>
      <c r="I277" s="346"/>
      <c r="J277" s="516"/>
      <c r="K277" s="538"/>
      <c r="L277" s="346"/>
      <c r="M277" s="449" t="s">
        <v>430</v>
      </c>
      <c r="N277" s="449"/>
      <c r="O277" s="383" t="s">
        <v>386</v>
      </c>
      <c r="P277" s="384" t="s">
        <v>388</v>
      </c>
      <c r="Q277" s="384"/>
      <c r="R277" s="385" t="s">
        <v>401</v>
      </c>
      <c r="S277" s="375" t="s">
        <v>402</v>
      </c>
      <c r="T277" s="396" t="s">
        <v>387</v>
      </c>
      <c r="U277" s="412" t="s">
        <v>389</v>
      </c>
      <c r="V277" s="496" t="s">
        <v>393</v>
      </c>
      <c r="W277" s="496"/>
      <c r="X277" s="492" t="s">
        <v>384</v>
      </c>
      <c r="Y277" s="277" t="s">
        <v>476</v>
      </c>
    </row>
    <row r="278" spans="1:25" x14ac:dyDescent="0.2">
      <c r="A278" s="419"/>
      <c r="B278" s="425"/>
      <c r="C278" s="426"/>
      <c r="D278" s="427"/>
      <c r="E278" s="428"/>
      <c r="F278" s="426"/>
      <c r="G278" s="429"/>
      <c r="H278" s="430"/>
      <c r="I278" s="381"/>
      <c r="J278" s="522"/>
      <c r="K278" s="539"/>
      <c r="L278" s="381"/>
      <c r="M278" s="432"/>
      <c r="N278" s="432"/>
      <c r="O278" s="433"/>
      <c r="P278" s="434"/>
      <c r="Q278" s="434"/>
      <c r="R278" s="435"/>
      <c r="S278" s="427"/>
      <c r="T278" s="436"/>
      <c r="U278" s="437"/>
      <c r="V278" s="498"/>
      <c r="W278" s="498"/>
      <c r="X278" s="495"/>
      <c r="Y278" s="277" t="s">
        <v>476</v>
      </c>
    </row>
    <row r="279" spans="1:25" ht="140.25" x14ac:dyDescent="0.2">
      <c r="A279" s="275"/>
      <c r="B279" s="445" t="s">
        <v>399</v>
      </c>
      <c r="C279" s="378" t="s">
        <v>394</v>
      </c>
      <c r="D279" s="470" t="s">
        <v>398</v>
      </c>
      <c r="E279" s="379" t="s">
        <v>379</v>
      </c>
      <c r="F279" s="378" t="s">
        <v>385</v>
      </c>
      <c r="G279" s="420" t="s">
        <v>381</v>
      </c>
      <c r="H279" s="395" t="s">
        <v>391</v>
      </c>
      <c r="I279" s="346"/>
      <c r="J279" s="516"/>
      <c r="K279" s="538"/>
      <c r="L279" s="346"/>
      <c r="M279" s="449" t="s">
        <v>395</v>
      </c>
      <c r="N279" s="449"/>
      <c r="O279" s="383" t="s">
        <v>386</v>
      </c>
      <c r="P279" s="384" t="s">
        <v>388</v>
      </c>
      <c r="Q279" s="384"/>
      <c r="R279" s="385" t="s">
        <v>433</v>
      </c>
      <c r="S279" s="375" t="s">
        <v>392</v>
      </c>
      <c r="T279" s="396" t="s">
        <v>387</v>
      </c>
      <c r="U279" s="412" t="s">
        <v>389</v>
      </c>
      <c r="V279" s="496" t="s">
        <v>393</v>
      </c>
      <c r="W279" s="496"/>
      <c r="X279" s="492" t="s">
        <v>384</v>
      </c>
      <c r="Y279" s="277" t="s">
        <v>476</v>
      </c>
    </row>
    <row r="280" spans="1:25" x14ac:dyDescent="0.2">
      <c r="A280" s="419"/>
      <c r="B280" s="425"/>
      <c r="C280" s="426"/>
      <c r="D280" s="427"/>
      <c r="E280" s="428"/>
      <c r="F280" s="426"/>
      <c r="G280" s="429"/>
      <c r="H280" s="430"/>
      <c r="I280" s="381"/>
      <c r="J280" s="522"/>
      <c r="K280" s="539"/>
      <c r="L280" s="381"/>
      <c r="M280" s="432"/>
      <c r="N280" s="432"/>
      <c r="O280" s="433"/>
      <c r="P280" s="434"/>
      <c r="Q280" s="434"/>
      <c r="R280" s="435"/>
      <c r="S280" s="427"/>
      <c r="T280" s="436"/>
      <c r="U280" s="437"/>
      <c r="V280" s="498"/>
      <c r="W280" s="498"/>
      <c r="X280" s="495"/>
      <c r="Y280" s="277" t="s">
        <v>476</v>
      </c>
    </row>
    <row r="281" spans="1:25" ht="140.25" x14ac:dyDescent="0.2">
      <c r="A281" s="301"/>
      <c r="B281" s="445" t="s">
        <v>399</v>
      </c>
      <c r="C281" s="378" t="s">
        <v>404</v>
      </c>
      <c r="D281" s="470" t="s">
        <v>398</v>
      </c>
      <c r="E281" s="379" t="s">
        <v>405</v>
      </c>
      <c r="F281" s="378" t="s">
        <v>409</v>
      </c>
      <c r="G281" s="420" t="s">
        <v>407</v>
      </c>
      <c r="H281" s="395" t="s">
        <v>428</v>
      </c>
      <c r="I281" s="346"/>
      <c r="J281" s="516"/>
      <c r="K281" s="538"/>
      <c r="L281" s="346"/>
      <c r="M281" s="449" t="s">
        <v>430</v>
      </c>
      <c r="N281" s="449"/>
      <c r="O281" s="383" t="s">
        <v>410</v>
      </c>
      <c r="P281" s="384" t="s">
        <v>411</v>
      </c>
      <c r="Q281" s="384"/>
      <c r="R281" s="385" t="s">
        <v>413</v>
      </c>
      <c r="S281" s="375" t="s">
        <v>415</v>
      </c>
      <c r="T281" s="396" t="s">
        <v>412</v>
      </c>
      <c r="U281" s="412" t="s">
        <v>414</v>
      </c>
      <c r="V281" s="496" t="s">
        <v>416</v>
      </c>
      <c r="W281" s="496"/>
      <c r="X281" s="492" t="s">
        <v>397</v>
      </c>
      <c r="Y281" s="277" t="s">
        <v>476</v>
      </c>
    </row>
    <row r="282" spans="1:25" x14ac:dyDescent="0.2">
      <c r="A282" s="474"/>
      <c r="B282" s="425"/>
      <c r="C282" s="426"/>
      <c r="D282" s="427"/>
      <c r="E282" s="428"/>
      <c r="F282" s="426"/>
      <c r="G282" s="429"/>
      <c r="H282" s="430"/>
      <c r="I282" s="381"/>
      <c r="J282" s="522"/>
      <c r="K282" s="539"/>
      <c r="L282" s="381"/>
      <c r="M282" s="432"/>
      <c r="N282" s="432"/>
      <c r="O282" s="433"/>
      <c r="P282" s="434"/>
      <c r="Q282" s="434"/>
      <c r="R282" s="435"/>
      <c r="S282" s="474"/>
      <c r="T282" s="436"/>
      <c r="U282" s="437"/>
      <c r="V282" s="498"/>
      <c r="W282" s="498"/>
      <c r="X282" s="495"/>
      <c r="Y282" s="277" t="s">
        <v>476</v>
      </c>
    </row>
    <row r="283" spans="1:25" ht="140.25" x14ac:dyDescent="0.2">
      <c r="A283" s="301"/>
      <c r="B283" s="445" t="s">
        <v>396</v>
      </c>
      <c r="C283" s="378" t="s">
        <v>419</v>
      </c>
      <c r="D283" s="470" t="s">
        <v>406</v>
      </c>
      <c r="E283" s="379" t="s">
        <v>405</v>
      </c>
      <c r="F283" s="378" t="s">
        <v>409</v>
      </c>
      <c r="G283" s="420" t="s">
        <v>407</v>
      </c>
      <c r="H283" s="395" t="s">
        <v>428</v>
      </c>
      <c r="I283" s="346"/>
      <c r="J283" s="516"/>
      <c r="K283" s="538"/>
      <c r="L283" s="346"/>
      <c r="M283" s="449" t="s">
        <v>408</v>
      </c>
      <c r="N283" s="449"/>
      <c r="O283" s="383" t="s">
        <v>410</v>
      </c>
      <c r="P283" s="384" t="s">
        <v>411</v>
      </c>
      <c r="Q283" s="384"/>
      <c r="R283" s="385" t="s">
        <v>413</v>
      </c>
      <c r="S283" s="301"/>
      <c r="T283" s="396" t="s">
        <v>412</v>
      </c>
      <c r="U283" s="412" t="s">
        <v>414</v>
      </c>
      <c r="V283" s="496" t="s">
        <v>416</v>
      </c>
      <c r="W283" s="496"/>
      <c r="X283" s="492" t="s">
        <v>397</v>
      </c>
      <c r="Y283" s="277" t="s">
        <v>476</v>
      </c>
    </row>
    <row r="284" spans="1:25" x14ac:dyDescent="0.2">
      <c r="A284" s="474"/>
      <c r="B284" s="425"/>
      <c r="C284" s="426"/>
      <c r="D284" s="427"/>
      <c r="E284" s="428"/>
      <c r="F284" s="426"/>
      <c r="G284" s="429"/>
      <c r="H284" s="430"/>
      <c r="I284" s="346"/>
      <c r="J284" s="516"/>
      <c r="K284" s="538"/>
      <c r="L284" s="381"/>
      <c r="M284" s="432"/>
      <c r="N284" s="432"/>
      <c r="O284" s="433"/>
      <c r="P284" s="434"/>
      <c r="Q284" s="434"/>
      <c r="R284" s="435"/>
      <c r="S284" s="474"/>
      <c r="T284" s="436"/>
      <c r="U284" s="437"/>
      <c r="V284" s="498"/>
      <c r="W284" s="498"/>
      <c r="X284" s="495"/>
      <c r="Y284" s="277" t="s">
        <v>476</v>
      </c>
    </row>
    <row r="285" spans="1:25" ht="140.25" x14ac:dyDescent="0.2">
      <c r="A285" s="301"/>
      <c r="B285" s="445" t="s">
        <v>431</v>
      </c>
      <c r="C285" s="378" t="s">
        <v>394</v>
      </c>
      <c r="D285" s="470" t="s">
        <v>420</v>
      </c>
      <c r="E285" s="379" t="s">
        <v>405</v>
      </c>
      <c r="F285" s="378" t="s">
        <v>409</v>
      </c>
      <c r="G285" s="420" t="s">
        <v>407</v>
      </c>
      <c r="H285" s="395" t="s">
        <v>428</v>
      </c>
      <c r="I285" s="346"/>
      <c r="J285" s="516"/>
      <c r="K285" s="538"/>
      <c r="L285" s="346"/>
      <c r="M285" s="449" t="s">
        <v>430</v>
      </c>
      <c r="N285" s="449"/>
      <c r="O285" s="383" t="s">
        <v>410</v>
      </c>
      <c r="P285" s="384" t="s">
        <v>411</v>
      </c>
      <c r="Q285" s="384"/>
      <c r="R285" s="385" t="s">
        <v>413</v>
      </c>
      <c r="S285" s="472"/>
      <c r="T285" s="396" t="s">
        <v>412</v>
      </c>
      <c r="U285" s="412" t="s">
        <v>414</v>
      </c>
      <c r="V285" s="496" t="s">
        <v>416</v>
      </c>
      <c r="W285" s="496"/>
      <c r="X285" s="492" t="s">
        <v>397</v>
      </c>
      <c r="Y285" s="277" t="s">
        <v>476</v>
      </c>
    </row>
    <row r="286" spans="1:25" x14ac:dyDescent="0.2">
      <c r="A286" s="474"/>
      <c r="B286" s="425"/>
      <c r="C286" s="426"/>
      <c r="D286" s="427"/>
      <c r="E286" s="428"/>
      <c r="F286" s="426"/>
      <c r="G286" s="429"/>
      <c r="H286" s="430"/>
      <c r="I286" s="381"/>
      <c r="J286" s="522"/>
      <c r="K286" s="539"/>
      <c r="L286" s="381"/>
      <c r="M286" s="432"/>
      <c r="N286" s="432"/>
      <c r="O286" s="433"/>
      <c r="P286" s="434"/>
      <c r="Q286" s="434"/>
      <c r="R286" s="435"/>
      <c r="S286" s="474"/>
      <c r="T286" s="436"/>
      <c r="U286" s="437"/>
      <c r="V286" s="498"/>
      <c r="W286" s="498"/>
      <c r="X286" s="495"/>
      <c r="Y286" s="277" t="s">
        <v>476</v>
      </c>
    </row>
    <row r="287" spans="1:25" ht="140.25" x14ac:dyDescent="0.2">
      <c r="A287" s="301"/>
      <c r="B287" s="445" t="s">
        <v>431</v>
      </c>
      <c r="C287" s="378" t="s">
        <v>404</v>
      </c>
      <c r="D287" s="470" t="s">
        <v>420</v>
      </c>
      <c r="E287" s="379" t="s">
        <v>379</v>
      </c>
      <c r="F287" s="378" t="s">
        <v>385</v>
      </c>
      <c r="G287" s="420" t="s">
        <v>381</v>
      </c>
      <c r="H287" s="395" t="s">
        <v>428</v>
      </c>
      <c r="I287" s="346"/>
      <c r="J287" s="516"/>
      <c r="K287" s="538"/>
      <c r="L287" s="346"/>
      <c r="M287" s="449" t="s">
        <v>430</v>
      </c>
      <c r="N287" s="449"/>
      <c r="O287" s="383" t="s">
        <v>410</v>
      </c>
      <c r="P287" s="384" t="s">
        <v>411</v>
      </c>
      <c r="Q287" s="384"/>
      <c r="R287" s="385" t="s">
        <v>413</v>
      </c>
      <c r="S287" s="472"/>
      <c r="T287" s="396" t="s">
        <v>412</v>
      </c>
      <c r="U287" s="412" t="s">
        <v>414</v>
      </c>
      <c r="V287" s="496" t="s">
        <v>416</v>
      </c>
      <c r="W287" s="496"/>
      <c r="X287" s="492" t="s">
        <v>384</v>
      </c>
      <c r="Y287" s="277" t="s">
        <v>476</v>
      </c>
    </row>
    <row r="288" spans="1:25" x14ac:dyDescent="0.2">
      <c r="A288" s="474"/>
      <c r="B288" s="425"/>
      <c r="C288" s="426"/>
      <c r="D288" s="427"/>
      <c r="E288" s="428"/>
      <c r="F288" s="426"/>
      <c r="G288" s="429"/>
      <c r="H288" s="430"/>
      <c r="I288" s="381"/>
      <c r="J288" s="522"/>
      <c r="K288" s="539"/>
      <c r="L288" s="381"/>
      <c r="M288" s="432"/>
      <c r="N288" s="432"/>
      <c r="O288" s="433"/>
      <c r="P288" s="434"/>
      <c r="Q288" s="434"/>
      <c r="R288" s="435"/>
      <c r="S288" s="474"/>
      <c r="T288" s="436"/>
      <c r="U288" s="437"/>
      <c r="V288" s="498"/>
      <c r="W288" s="498"/>
      <c r="X288" s="495"/>
      <c r="Y288" s="277" t="s">
        <v>476</v>
      </c>
    </row>
    <row r="289" spans="1:25" ht="140.25" x14ac:dyDescent="0.2">
      <c r="A289" s="301"/>
      <c r="B289" s="445" t="s">
        <v>396</v>
      </c>
      <c r="C289" s="378" t="s">
        <v>394</v>
      </c>
      <c r="D289" s="470" t="s">
        <v>420</v>
      </c>
      <c r="E289" s="379" t="s">
        <v>405</v>
      </c>
      <c r="F289" s="378" t="s">
        <v>409</v>
      </c>
      <c r="G289" s="420" t="s">
        <v>407</v>
      </c>
      <c r="H289" s="395" t="s">
        <v>434</v>
      </c>
      <c r="I289" s="346"/>
      <c r="J289" s="516"/>
      <c r="K289" s="538"/>
      <c r="L289" s="346"/>
      <c r="M289" s="449" t="s">
        <v>395</v>
      </c>
      <c r="N289" s="449"/>
      <c r="O289" s="383" t="s">
        <v>410</v>
      </c>
      <c r="P289" s="384" t="s">
        <v>436</v>
      </c>
      <c r="Q289" s="384"/>
      <c r="R289" s="385" t="s">
        <v>439</v>
      </c>
      <c r="S289" s="472"/>
      <c r="T289" s="396" t="s">
        <v>412</v>
      </c>
      <c r="U289" s="412" t="s">
        <v>414</v>
      </c>
      <c r="V289" s="496" t="s">
        <v>435</v>
      </c>
      <c r="W289" s="496"/>
      <c r="X289" s="492" t="s">
        <v>427</v>
      </c>
      <c r="Y289" s="277" t="s">
        <v>476</v>
      </c>
    </row>
    <row r="290" spans="1:25" x14ac:dyDescent="0.2">
      <c r="A290" s="474"/>
      <c r="B290" s="425"/>
      <c r="C290" s="426"/>
      <c r="D290" s="427"/>
      <c r="E290" s="428"/>
      <c r="F290" s="426"/>
      <c r="G290" s="429"/>
      <c r="H290" s="430"/>
      <c r="I290" s="381"/>
      <c r="J290" s="522"/>
      <c r="K290" s="539"/>
      <c r="L290" s="381"/>
      <c r="M290" s="432"/>
      <c r="N290" s="432"/>
      <c r="O290" s="433"/>
      <c r="P290" s="474"/>
      <c r="Q290" s="474"/>
      <c r="R290" s="474"/>
      <c r="S290" s="474"/>
      <c r="T290" s="436"/>
      <c r="U290" s="437"/>
      <c r="V290" s="474"/>
      <c r="W290" s="474"/>
      <c r="X290" s="474"/>
      <c r="Y290" s="277" t="s">
        <v>476</v>
      </c>
    </row>
    <row r="291" spans="1:25" ht="140.25" x14ac:dyDescent="0.2">
      <c r="A291" s="475"/>
      <c r="B291" s="445" t="s">
        <v>431</v>
      </c>
      <c r="C291" s="378" t="s">
        <v>404</v>
      </c>
      <c r="D291" s="470" t="s">
        <v>398</v>
      </c>
      <c r="E291" s="379" t="s">
        <v>405</v>
      </c>
      <c r="F291" s="378" t="s">
        <v>385</v>
      </c>
      <c r="G291" s="420" t="s">
        <v>407</v>
      </c>
      <c r="H291" s="371"/>
      <c r="I291" s="346"/>
      <c r="J291" s="516"/>
      <c r="K291" s="538"/>
      <c r="L291" s="346"/>
      <c r="M291" s="449" t="s">
        <v>430</v>
      </c>
      <c r="N291" s="449"/>
      <c r="O291" s="383" t="s">
        <v>386</v>
      </c>
      <c r="P291" s="301"/>
      <c r="Q291" s="301"/>
      <c r="R291" s="301"/>
      <c r="S291" s="301"/>
      <c r="T291" s="396" t="s">
        <v>397</v>
      </c>
      <c r="U291" s="412" t="s">
        <v>389</v>
      </c>
      <c r="V291" s="301"/>
      <c r="W291" s="301"/>
      <c r="X291" s="472"/>
      <c r="Y291" s="489" t="s">
        <v>438</v>
      </c>
    </row>
    <row r="292" spans="1:25" x14ac:dyDescent="0.2">
      <c r="A292" s="477"/>
      <c r="B292" s="478"/>
      <c r="C292" s="378"/>
      <c r="D292" s="388"/>
      <c r="E292" s="417"/>
      <c r="F292" s="387"/>
      <c r="G292" s="410"/>
      <c r="H292" s="390"/>
      <c r="I292" s="346"/>
      <c r="J292" s="516"/>
      <c r="K292" s="538"/>
      <c r="L292" s="418"/>
      <c r="M292" s="407"/>
      <c r="N292" s="407"/>
      <c r="O292" s="392"/>
      <c r="P292" s="473"/>
      <c r="Q292" s="473"/>
      <c r="R292" s="473"/>
      <c r="S292" s="301"/>
      <c r="T292" s="397"/>
      <c r="U292" s="414"/>
      <c r="V292" s="301"/>
      <c r="W292" s="301"/>
      <c r="X292" s="473"/>
      <c r="Y292" s="490"/>
    </row>
    <row r="293" spans="1:25" ht="140.25" x14ac:dyDescent="0.2">
      <c r="A293" s="301"/>
      <c r="B293" s="445" t="s">
        <v>396</v>
      </c>
      <c r="C293" s="423" t="s">
        <v>394</v>
      </c>
      <c r="D293" s="470" t="s">
        <v>420</v>
      </c>
      <c r="E293" s="379" t="s">
        <v>405</v>
      </c>
      <c r="F293" s="378" t="s">
        <v>409</v>
      </c>
      <c r="G293" s="420" t="s">
        <v>407</v>
      </c>
      <c r="H293" s="371"/>
      <c r="I293" s="346"/>
      <c r="J293" s="516"/>
      <c r="K293" s="538"/>
      <c r="L293" s="346"/>
      <c r="M293" s="449" t="s">
        <v>395</v>
      </c>
      <c r="N293" s="449"/>
      <c r="O293" s="383" t="s">
        <v>410</v>
      </c>
      <c r="P293" s="301"/>
      <c r="Q293" s="301"/>
      <c r="R293" s="301"/>
      <c r="S293" s="301"/>
      <c r="T293" s="396" t="s">
        <v>397</v>
      </c>
      <c r="U293" s="412" t="s">
        <v>414</v>
      </c>
      <c r="V293" s="301"/>
      <c r="W293" s="301"/>
      <c r="X293" s="472"/>
      <c r="Y293" s="489" t="s">
        <v>437</v>
      </c>
    </row>
    <row r="294" spans="1:25" x14ac:dyDescent="0.2">
      <c r="A294" s="474"/>
      <c r="B294" s="425"/>
      <c r="C294" s="426"/>
      <c r="D294" s="427"/>
      <c r="E294" s="428"/>
      <c r="F294" s="426"/>
      <c r="G294" s="429"/>
      <c r="H294" s="430"/>
      <c r="I294" s="381"/>
      <c r="J294" s="522"/>
      <c r="K294" s="539"/>
      <c r="L294" s="381"/>
      <c r="M294" s="432"/>
      <c r="N294" s="432"/>
      <c r="O294" s="433"/>
      <c r="P294" s="474"/>
      <c r="Q294" s="474"/>
      <c r="R294" s="301"/>
      <c r="S294" s="301"/>
      <c r="T294" s="436"/>
      <c r="U294" s="468"/>
      <c r="V294" s="301"/>
      <c r="W294" s="301"/>
      <c r="X294" s="474"/>
      <c r="Y294" s="491"/>
    </row>
    <row r="295" spans="1:25" ht="140.25" x14ac:dyDescent="0.2">
      <c r="A295" s="301"/>
      <c r="B295" s="445" t="s">
        <v>431</v>
      </c>
      <c r="C295" s="423" t="s">
        <v>394</v>
      </c>
      <c r="D295" s="470" t="s">
        <v>398</v>
      </c>
      <c r="E295" s="379" t="s">
        <v>379</v>
      </c>
      <c r="F295" s="378" t="s">
        <v>385</v>
      </c>
      <c r="G295" s="420" t="s">
        <v>381</v>
      </c>
      <c r="H295" s="371"/>
      <c r="I295" s="346"/>
      <c r="J295" s="516"/>
      <c r="K295" s="538"/>
      <c r="L295" s="346"/>
      <c r="M295" s="449" t="s">
        <v>430</v>
      </c>
      <c r="N295" s="449"/>
      <c r="O295" s="383" t="s">
        <v>386</v>
      </c>
      <c r="P295" s="301"/>
      <c r="Q295" s="301"/>
      <c r="R295" s="301"/>
      <c r="S295" s="301"/>
      <c r="T295" s="396" t="s">
        <v>384</v>
      </c>
      <c r="U295" s="412" t="s">
        <v>400</v>
      </c>
      <c r="V295" s="301"/>
      <c r="W295" s="301"/>
      <c r="X295" s="472"/>
      <c r="Y295" s="489" t="s">
        <v>440</v>
      </c>
    </row>
    <row r="296" spans="1:25" x14ac:dyDescent="0.2">
      <c r="A296" s="474"/>
      <c r="B296" s="425"/>
      <c r="C296" s="426"/>
      <c r="D296" s="427"/>
      <c r="E296" s="428"/>
      <c r="F296" s="426"/>
      <c r="G296" s="429"/>
      <c r="H296" s="430"/>
      <c r="I296" s="381"/>
      <c r="J296" s="522"/>
      <c r="K296" s="539"/>
      <c r="L296" s="381"/>
      <c r="M296" s="432"/>
      <c r="N296" s="432"/>
      <c r="O296" s="433"/>
      <c r="P296" s="474"/>
      <c r="Q296" s="474"/>
      <c r="R296" s="474"/>
      <c r="S296" s="301"/>
      <c r="T296" s="436"/>
      <c r="U296" s="468"/>
      <c r="V296" s="301"/>
      <c r="W296" s="301"/>
      <c r="X296" s="474"/>
      <c r="Y296" s="491"/>
    </row>
    <row r="297" spans="1:25" ht="114.75" x14ac:dyDescent="0.2">
      <c r="A297" s="301"/>
      <c r="B297" s="471" t="s">
        <v>431</v>
      </c>
      <c r="C297" s="423" t="s">
        <v>432</v>
      </c>
      <c r="D297" s="479" t="s">
        <v>398</v>
      </c>
      <c r="E297" s="379" t="s">
        <v>379</v>
      </c>
      <c r="F297" s="378" t="s">
        <v>385</v>
      </c>
      <c r="G297" s="420" t="s">
        <v>381</v>
      </c>
      <c r="H297" s="371"/>
      <c r="I297" s="346"/>
      <c r="J297" s="516"/>
      <c r="K297" s="538"/>
      <c r="L297" s="346"/>
      <c r="M297" s="480" t="s">
        <v>430</v>
      </c>
      <c r="N297" s="480"/>
      <c r="O297" s="383" t="s">
        <v>386</v>
      </c>
      <c r="P297" s="301"/>
      <c r="Q297" s="301"/>
      <c r="R297" s="301"/>
      <c r="S297" s="301"/>
      <c r="T297" s="396" t="s">
        <v>387</v>
      </c>
      <c r="U297" s="412" t="s">
        <v>389</v>
      </c>
      <c r="V297" s="301"/>
      <c r="W297" s="301"/>
      <c r="X297" s="472" t="s">
        <v>397</v>
      </c>
      <c r="Y297" s="489" t="s">
        <v>438</v>
      </c>
    </row>
    <row r="298" spans="1:25" x14ac:dyDescent="0.2">
      <c r="A298" s="301"/>
      <c r="B298" s="377"/>
      <c r="C298" s="387"/>
      <c r="D298" s="416"/>
      <c r="E298" s="389"/>
      <c r="F298" s="387"/>
      <c r="G298" s="410"/>
      <c r="H298" s="390"/>
      <c r="I298" s="418"/>
      <c r="J298" s="515"/>
      <c r="K298" s="541"/>
      <c r="L298" s="418"/>
      <c r="M298" s="407"/>
      <c r="N298" s="407"/>
      <c r="O298" s="392"/>
      <c r="P298" s="473"/>
      <c r="Q298" s="473"/>
      <c r="R298" s="473"/>
      <c r="S298" s="301"/>
      <c r="T298" s="481"/>
      <c r="U298" s="414"/>
      <c r="V298" s="301"/>
      <c r="W298" s="301"/>
      <c r="X298" s="473"/>
      <c r="Y298" s="490"/>
    </row>
    <row r="299" spans="1:25" ht="140.25" x14ac:dyDescent="0.2">
      <c r="A299" s="301"/>
      <c r="B299" s="445" t="s">
        <v>396</v>
      </c>
      <c r="C299" s="423" t="s">
        <v>442</v>
      </c>
      <c r="D299" s="470" t="s">
        <v>406</v>
      </c>
      <c r="E299" s="379" t="s">
        <v>443</v>
      </c>
      <c r="F299" s="378" t="s">
        <v>429</v>
      </c>
      <c r="G299" s="420" t="s">
        <v>424</v>
      </c>
      <c r="H299" s="371"/>
      <c r="I299" s="346"/>
      <c r="J299" s="516"/>
      <c r="K299" s="538"/>
      <c r="L299" s="346"/>
      <c r="M299" s="449" t="s">
        <v>408</v>
      </c>
      <c r="N299" s="449"/>
      <c r="O299" s="383" t="s">
        <v>410</v>
      </c>
      <c r="P299" s="301"/>
      <c r="Q299" s="301"/>
      <c r="R299" s="301"/>
      <c r="S299" s="301"/>
      <c r="T299" s="396" t="s">
        <v>412</v>
      </c>
      <c r="U299" s="412" t="s">
        <v>414</v>
      </c>
      <c r="V299" s="301"/>
      <c r="W299" s="301"/>
      <c r="X299" s="472" t="s">
        <v>427</v>
      </c>
      <c r="Y299" s="489" t="s">
        <v>444</v>
      </c>
    </row>
    <row r="300" spans="1:25" x14ac:dyDescent="0.2">
      <c r="A300" s="474"/>
      <c r="B300" s="425"/>
      <c r="C300" s="426"/>
      <c r="D300" s="427"/>
      <c r="E300" s="428"/>
      <c r="F300" s="426"/>
      <c r="G300" s="429"/>
      <c r="H300" s="430"/>
      <c r="I300" s="381"/>
      <c r="J300" s="522"/>
      <c r="K300" s="539"/>
      <c r="L300" s="381"/>
      <c r="M300" s="432"/>
      <c r="N300" s="432"/>
      <c r="O300" s="433"/>
      <c r="P300" s="474"/>
      <c r="Q300" s="474"/>
      <c r="R300" s="474"/>
      <c r="S300" s="301"/>
      <c r="T300" s="436"/>
      <c r="U300" s="482"/>
      <c r="V300" s="301"/>
      <c r="W300" s="301"/>
      <c r="X300" s="474"/>
      <c r="Y300" s="491"/>
    </row>
    <row r="301" spans="1:25" ht="127.5" x14ac:dyDescent="0.2">
      <c r="A301" s="301"/>
      <c r="B301" s="471" t="s">
        <v>450</v>
      </c>
      <c r="C301" s="423" t="s">
        <v>445</v>
      </c>
      <c r="D301" s="375" t="s">
        <v>158</v>
      </c>
      <c r="E301" s="379" t="s">
        <v>446</v>
      </c>
      <c r="F301" s="378" t="s">
        <v>451</v>
      </c>
      <c r="G301" s="420" t="s">
        <v>447</v>
      </c>
      <c r="H301" s="371"/>
      <c r="I301" s="346"/>
      <c r="J301" s="516"/>
      <c r="K301" s="538"/>
      <c r="L301" s="448"/>
      <c r="M301" s="449" t="s">
        <v>449</v>
      </c>
      <c r="N301" s="449"/>
      <c r="O301" s="383" t="s">
        <v>452</v>
      </c>
      <c r="P301" s="301"/>
      <c r="Q301" s="301"/>
      <c r="R301" s="301"/>
      <c r="S301" s="301"/>
      <c r="T301" s="396" t="s">
        <v>455</v>
      </c>
      <c r="U301" s="412" t="s">
        <v>454</v>
      </c>
      <c r="V301" s="301"/>
      <c r="W301" s="301"/>
      <c r="X301" s="472" t="s">
        <v>448</v>
      </c>
      <c r="Y301" s="489" t="s">
        <v>453</v>
      </c>
    </row>
    <row r="302" spans="1:25" x14ac:dyDescent="0.2">
      <c r="A302" s="474"/>
      <c r="B302" s="425"/>
      <c r="C302" s="426"/>
      <c r="D302" s="427"/>
      <c r="E302" s="428"/>
      <c r="F302" s="426"/>
      <c r="G302" s="429"/>
      <c r="H302" s="430"/>
      <c r="I302" s="381"/>
      <c r="J302" s="522"/>
      <c r="K302" s="539"/>
      <c r="L302" s="381"/>
      <c r="M302" s="432"/>
      <c r="N302" s="432"/>
      <c r="O302" s="433"/>
      <c r="P302" s="474"/>
      <c r="Q302" s="474"/>
      <c r="R302" s="474"/>
      <c r="S302" s="476"/>
      <c r="T302" s="436"/>
      <c r="U302" s="437"/>
      <c r="V302" s="301"/>
      <c r="W302" s="301"/>
      <c r="X302" s="474"/>
      <c r="Y302" s="491"/>
    </row>
    <row r="303" spans="1:25" ht="127.5" x14ac:dyDescent="0.2">
      <c r="A303" s="301"/>
      <c r="B303" s="471" t="s">
        <v>456</v>
      </c>
      <c r="C303" s="423" t="s">
        <v>461</v>
      </c>
      <c r="D303" s="375" t="s">
        <v>158</v>
      </c>
      <c r="E303" s="379" t="s">
        <v>462</v>
      </c>
      <c r="F303" s="378" t="s">
        <v>457</v>
      </c>
      <c r="G303" s="420" t="s">
        <v>463</v>
      </c>
      <c r="H303" s="395" t="s">
        <v>465</v>
      </c>
      <c r="I303" s="448"/>
      <c r="J303" s="523"/>
      <c r="K303" s="542"/>
      <c r="L303" s="346"/>
      <c r="M303" s="449" t="s">
        <v>464</v>
      </c>
      <c r="N303" s="449"/>
      <c r="O303" s="383" t="s">
        <v>458</v>
      </c>
      <c r="P303" s="301"/>
      <c r="Q303" s="301"/>
      <c r="R303" s="301"/>
      <c r="S303" s="301"/>
      <c r="T303" s="396" t="s">
        <v>466</v>
      </c>
      <c r="U303" s="412" t="s">
        <v>459</v>
      </c>
      <c r="V303" s="301"/>
      <c r="W303" s="301"/>
      <c r="X303" s="472" t="s">
        <v>448</v>
      </c>
      <c r="Y303" s="483"/>
    </row>
    <row r="304" spans="1:25" x14ac:dyDescent="0.2">
      <c r="A304" s="474"/>
      <c r="B304" s="425"/>
      <c r="C304" s="426"/>
      <c r="D304" s="427"/>
      <c r="E304" s="484"/>
      <c r="F304" s="426"/>
      <c r="G304" s="429"/>
      <c r="H304" s="430"/>
      <c r="I304" s="381"/>
      <c r="J304" s="522"/>
      <c r="K304" s="539"/>
      <c r="L304" s="381"/>
      <c r="M304" s="432"/>
      <c r="N304" s="432"/>
      <c r="O304" s="433"/>
      <c r="P304" s="474"/>
      <c r="Q304" s="474"/>
      <c r="R304" s="474"/>
      <c r="S304" s="485"/>
      <c r="T304" s="436"/>
      <c r="U304" s="437"/>
      <c r="V304" s="301"/>
      <c r="W304" s="301"/>
      <c r="X304" s="474"/>
      <c r="Y304" s="474"/>
    </row>
    <row r="305" spans="1:25" ht="114.75" x14ac:dyDescent="0.2">
      <c r="A305" s="475"/>
      <c r="B305" s="471" t="s">
        <v>470</v>
      </c>
      <c r="C305" s="378" t="s">
        <v>84</v>
      </c>
      <c r="D305" s="375" t="s">
        <v>158</v>
      </c>
      <c r="E305" s="486" t="s">
        <v>468</v>
      </c>
      <c r="F305" s="378" t="s">
        <v>457</v>
      </c>
      <c r="G305" s="420" t="s">
        <v>447</v>
      </c>
      <c r="H305" s="395" t="s">
        <v>472</v>
      </c>
      <c r="I305" s="487"/>
      <c r="J305" s="524"/>
      <c r="K305" s="543"/>
      <c r="L305" s="346"/>
      <c r="M305" s="480" t="s">
        <v>449</v>
      </c>
      <c r="N305" s="480"/>
      <c r="O305" s="383" t="s">
        <v>458</v>
      </c>
      <c r="P305" s="301"/>
      <c r="Q305" s="301"/>
      <c r="R305" s="301"/>
      <c r="S305" s="301"/>
      <c r="T305" s="396" t="s">
        <v>473</v>
      </c>
      <c r="U305" s="412" t="s">
        <v>471</v>
      </c>
      <c r="V305" s="301"/>
      <c r="W305" s="301"/>
      <c r="X305" s="472" t="s">
        <v>469</v>
      </c>
      <c r="Y305" s="483"/>
    </row>
  </sheetData>
  <mergeCells count="1">
    <mergeCell ref="KB9:KB2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V305"/>
  <sheetViews>
    <sheetView zoomScaleNormal="100" workbookViewId="0">
      <selection sqref="A1:L1048576"/>
    </sheetView>
  </sheetViews>
  <sheetFormatPr defaultColWidth="9.125" defaultRowHeight="12.75" x14ac:dyDescent="0.2"/>
  <cols>
    <col min="1" max="12" width="10.75" style="112" customWidth="1"/>
    <col min="13" max="15" width="10.75" style="91" customWidth="1"/>
    <col min="16" max="16" width="19.125" style="557" customWidth="1"/>
    <col min="17" max="26" width="10.75" style="557" customWidth="1"/>
    <col min="27" max="35" width="10.75" style="91" customWidth="1"/>
    <col min="36" max="36" width="10.75" style="112" customWidth="1"/>
    <col min="37" max="37" width="10.75" style="525" customWidth="1"/>
    <col min="38" max="38" width="10.75" style="544" customWidth="1"/>
    <col min="39" max="89" width="10.75" style="112" customWidth="1"/>
    <col min="90" max="90" width="10.75" style="113" customWidth="1"/>
    <col min="91" max="130" width="10.75" style="112" customWidth="1"/>
    <col min="131" max="162" width="10.75" style="91" customWidth="1"/>
    <col min="163" max="163" width="10.75" style="112" customWidth="1"/>
    <col min="164" max="175" width="10.75" style="91" customWidth="1"/>
    <col min="176" max="287" width="10.75" style="85" customWidth="1"/>
    <col min="288" max="325" width="10.75" style="187" customWidth="1"/>
    <col min="326" max="16384" width="9.125" style="114"/>
  </cols>
  <sheetData>
    <row r="1" spans="1:326" ht="59.25" customHeight="1" x14ac:dyDescent="0.2">
      <c r="A1" s="267" t="s">
        <v>475</v>
      </c>
      <c r="B1" s="268" t="s">
        <v>520</v>
      </c>
      <c r="C1" s="269" t="s">
        <v>36</v>
      </c>
      <c r="D1" s="270" t="s">
        <v>56</v>
      </c>
      <c r="E1" s="271" t="s">
        <v>46</v>
      </c>
      <c r="F1" s="272" t="s">
        <v>48</v>
      </c>
      <c r="G1" s="273" t="s">
        <v>51</v>
      </c>
      <c r="H1" s="269" t="s">
        <v>39</v>
      </c>
      <c r="I1" s="320" t="s">
        <v>136</v>
      </c>
      <c r="J1" s="492" t="s">
        <v>521</v>
      </c>
      <c r="K1" s="412" t="s">
        <v>517</v>
      </c>
      <c r="L1" s="276" t="s">
        <v>67</v>
      </c>
      <c r="M1" s="546"/>
      <c r="N1" s="546"/>
      <c r="O1" s="546" t="str">
        <f>A1</f>
        <v>Year</v>
      </c>
      <c r="P1" s="550" t="str">
        <f t="shared" ref="P1:Z1" si="0">B1</f>
        <v>Accidents excluding motor-vehicle</v>
      </c>
      <c r="Q1" s="550" t="str">
        <f t="shared" si="0"/>
        <v>All causes-</v>
      </c>
      <c r="R1" s="550" t="str">
        <f t="shared" si="0"/>
        <v xml:space="preserve">Cancer and other malignant tumors </v>
      </c>
      <c r="S1" s="550" t="str">
        <f t="shared" si="0"/>
        <v xml:space="preserve">Diseases of the heart </v>
      </c>
      <c r="T1" s="550" t="str">
        <f t="shared" si="0"/>
        <v xml:space="preserve">Intracranial lesions of vascular origin </v>
      </c>
      <c r="U1" s="550" t="str">
        <f t="shared" si="0"/>
        <v xml:space="preserve">Nephritis (all forms) </v>
      </c>
      <c r="V1" s="550" t="str">
        <f t="shared" si="0"/>
        <v>Pneumonia (all forms) and influenza</v>
      </c>
      <c r="W1" s="550" t="str">
        <f t="shared" si="0"/>
        <v>Diabetes mellitus</v>
      </c>
      <c r="X1" s="550" t="str">
        <f t="shared" si="0"/>
        <v>Chronic obstructive pulmonary diseases</v>
      </c>
      <c r="Y1" s="550" t="str">
        <f t="shared" si="0"/>
        <v>Suicide</v>
      </c>
      <c r="Z1" s="550" t="str">
        <f t="shared" si="0"/>
        <v>Senility</v>
      </c>
      <c r="AA1" s="546"/>
      <c r="AB1" s="546"/>
      <c r="AC1" s="546"/>
      <c r="AD1" s="546"/>
      <c r="AE1" s="546"/>
      <c r="AF1" s="546"/>
      <c r="AG1" s="546"/>
      <c r="AH1" s="546"/>
      <c r="AI1" s="546"/>
      <c r="AJ1" s="274" t="s">
        <v>41</v>
      </c>
      <c r="AK1" s="279" t="s">
        <v>510</v>
      </c>
      <c r="AL1" s="534"/>
      <c r="AM1" s="300" t="s">
        <v>474</v>
      </c>
      <c r="AN1" s="449" t="s">
        <v>425</v>
      </c>
      <c r="AO1" s="501" t="s">
        <v>62</v>
      </c>
      <c r="AP1" s="506" t="s">
        <v>411</v>
      </c>
      <c r="AQ1" s="385" t="s">
        <v>413</v>
      </c>
      <c r="AR1" s="375" t="s">
        <v>415</v>
      </c>
      <c r="AS1" s="396" t="s">
        <v>188</v>
      </c>
      <c r="AT1" s="279" t="s">
        <v>44</v>
      </c>
      <c r="AU1" s="496" t="s">
        <v>416</v>
      </c>
      <c r="AV1" s="277"/>
      <c r="KH1" s="266"/>
      <c r="KI1" s="7"/>
      <c r="KJ1" s="7"/>
      <c r="KK1" s="5"/>
      <c r="KL1" s="238"/>
      <c r="KM1" s="238"/>
      <c r="KN1" s="5"/>
      <c r="KO1" s="238"/>
      <c r="KP1" s="238"/>
      <c r="KQ1" s="5"/>
      <c r="KR1" s="37"/>
      <c r="KS1" s="37"/>
      <c r="KT1" s="5"/>
      <c r="KU1" s="238"/>
      <c r="KV1" s="238"/>
      <c r="KW1" s="5"/>
      <c r="KX1" s="238"/>
      <c r="KY1" s="238"/>
      <c r="KZ1" s="5"/>
      <c r="LA1" s="37"/>
      <c r="LB1" s="37"/>
      <c r="LC1" s="5"/>
      <c r="LD1" s="37"/>
      <c r="LE1" s="238"/>
      <c r="LF1" s="5"/>
      <c r="LG1" s="238"/>
      <c r="LH1" s="238"/>
      <c r="LI1" s="5"/>
      <c r="LJ1" s="238"/>
      <c r="LK1" s="238"/>
      <c r="LL1" s="5"/>
      <c r="LM1" s="238"/>
      <c r="LN1" s="22"/>
    </row>
    <row r="2" spans="1:326" ht="12.75" customHeight="1" x14ac:dyDescent="0.2">
      <c r="A2" s="280">
        <v>1900</v>
      </c>
      <c r="B2" s="281">
        <v>72.3</v>
      </c>
      <c r="C2" s="282">
        <v>1719.1</v>
      </c>
      <c r="D2" s="283">
        <v>64</v>
      </c>
      <c r="E2" s="284">
        <v>137.4</v>
      </c>
      <c r="F2" s="285">
        <v>106.9</v>
      </c>
      <c r="G2" s="286">
        <v>88.6</v>
      </c>
      <c r="H2" s="282">
        <v>202.2</v>
      </c>
      <c r="I2" s="277"/>
      <c r="J2" s="277"/>
      <c r="K2" s="277"/>
      <c r="L2" s="288">
        <v>50.2</v>
      </c>
      <c r="M2" s="323"/>
      <c r="N2" s="323"/>
      <c r="O2" s="323">
        <f>A2</f>
        <v>1900</v>
      </c>
      <c r="P2" s="547">
        <f>IF(B$62&gt;0,B2/B$62,0)</f>
        <v>2.3322580645161288</v>
      </c>
      <c r="Q2" s="547">
        <f t="shared" ref="Q2:V2" si="1">IF(C$62&gt;0,C2/C$62,0)</f>
        <v>1.8006703676547604</v>
      </c>
      <c r="R2" s="547">
        <f t="shared" si="1"/>
        <v>0.42895442359249331</v>
      </c>
      <c r="S2" s="547">
        <f t="shared" si="1"/>
        <v>0.37235772357723579</v>
      </c>
      <c r="T2" s="547">
        <f t="shared" si="1"/>
        <v>0.98981481481481481</v>
      </c>
      <c r="U2" s="547">
        <f t="shared" si="1"/>
        <v>13.223880597014924</v>
      </c>
      <c r="V2" s="547">
        <f t="shared" si="1"/>
        <v>5.4209115281501346</v>
      </c>
      <c r="W2" s="547"/>
      <c r="X2" s="547"/>
      <c r="Y2" s="547"/>
      <c r="Z2" s="547"/>
      <c r="AA2" s="323"/>
      <c r="AB2" s="323"/>
      <c r="AC2" s="323">
        <f>O2</f>
        <v>1900</v>
      </c>
      <c r="AD2" s="323">
        <f t="shared" ref="AD2:AI2" si="2">P2</f>
        <v>2.3322580645161288</v>
      </c>
      <c r="AE2" s="323">
        <f t="shared" si="2"/>
        <v>1.8006703676547604</v>
      </c>
      <c r="AF2" s="323">
        <f t="shared" si="2"/>
        <v>0.42895442359249331</v>
      </c>
      <c r="AG2" s="323">
        <f t="shared" si="2"/>
        <v>0.37235772357723579</v>
      </c>
      <c r="AH2" s="323">
        <f t="shared" si="2"/>
        <v>0.98981481481481481</v>
      </c>
      <c r="AI2" s="323">
        <f t="shared" si="2"/>
        <v>13.223880597014924</v>
      </c>
      <c r="AJ2" s="287">
        <v>194.4</v>
      </c>
      <c r="AK2" s="290">
        <f>C2-AJ2-H2-G2-F2-E2-D2-B2</f>
        <v>853.29999999999984</v>
      </c>
      <c r="AL2" s="535">
        <f>A2</f>
        <v>1900</v>
      </c>
      <c r="AM2" s="275"/>
      <c r="AN2" s="323"/>
      <c r="AO2" s="502">
        <v>40.299999999999997</v>
      </c>
      <c r="AP2" s="323"/>
      <c r="AQ2" s="277"/>
      <c r="AR2" s="277"/>
      <c r="AS2" s="277"/>
      <c r="AT2" s="290">
        <v>142.69999999999999</v>
      </c>
      <c r="AU2" s="290"/>
      <c r="AV2" s="277"/>
      <c r="KH2" s="266"/>
      <c r="KI2" s="7"/>
      <c r="KJ2" s="7"/>
      <c r="KK2" s="5"/>
      <c r="KL2" s="238"/>
      <c r="KM2" s="238"/>
      <c r="KN2" s="5"/>
      <c r="KO2" s="238"/>
      <c r="KP2" s="238"/>
      <c r="KQ2" s="5"/>
      <c r="KR2" s="37"/>
      <c r="KS2" s="37"/>
      <c r="KT2" s="5"/>
      <c r="KU2" s="238"/>
      <c r="KV2" s="238"/>
      <c r="KW2" s="5"/>
      <c r="KX2" s="238"/>
      <c r="KY2" s="238"/>
      <c r="KZ2" s="5"/>
      <c r="LA2" s="37"/>
      <c r="LB2" s="37"/>
      <c r="LC2" s="5"/>
      <c r="LD2" s="37"/>
      <c r="LE2" s="238"/>
      <c r="LF2" s="5"/>
      <c r="LG2" s="238"/>
      <c r="LH2" s="238"/>
      <c r="LI2" s="5"/>
      <c r="LJ2" s="238"/>
      <c r="LK2" s="238"/>
      <c r="LL2" s="5"/>
      <c r="LM2" s="238"/>
      <c r="LN2" s="22"/>
    </row>
    <row r="3" spans="1:326" ht="12.75" customHeight="1" x14ac:dyDescent="0.2">
      <c r="A3" s="280">
        <v>1901</v>
      </c>
      <c r="B3" s="281">
        <v>83.8</v>
      </c>
      <c r="C3" s="282">
        <v>1641.5</v>
      </c>
      <c r="D3" s="283">
        <v>66.400000000000006</v>
      </c>
      <c r="E3" s="284">
        <v>140</v>
      </c>
      <c r="F3" s="285">
        <v>106.9</v>
      </c>
      <c r="G3" s="286">
        <v>89.9</v>
      </c>
      <c r="H3" s="282">
        <v>197.2</v>
      </c>
      <c r="I3" s="277"/>
      <c r="J3" s="277"/>
      <c r="K3" s="277"/>
      <c r="L3" s="288">
        <v>48.3</v>
      </c>
      <c r="M3" s="323"/>
      <c r="N3" s="323"/>
      <c r="O3" s="323">
        <f t="shared" ref="O3:O66" si="3">A3</f>
        <v>1901</v>
      </c>
      <c r="P3" s="547">
        <f t="shared" ref="P3:P66" si="4">IF(B$62&gt;0,B3/B$62,0)</f>
        <v>2.7032258064516128</v>
      </c>
      <c r="Q3" s="547">
        <f t="shared" ref="Q3:Q66" si="5">IF(C$62&gt;0,C3/C$62,0)</f>
        <v>1.7193882895150308</v>
      </c>
      <c r="R3" s="547">
        <f t="shared" ref="R3:R66" si="6">IF(D$62&gt;0,D3/D$62,0)</f>
        <v>0.44504021447721187</v>
      </c>
      <c r="S3" s="547">
        <f t="shared" ref="S3:S66" si="7">IF(E$62&gt;0,E3/E$62,0)</f>
        <v>0.37940379403794039</v>
      </c>
      <c r="T3" s="547">
        <f t="shared" ref="T3:T66" si="8">IF(F$62&gt;0,F3/F$62,0)</f>
        <v>0.98981481481481481</v>
      </c>
      <c r="U3" s="547">
        <f t="shared" ref="U3:U66" si="9">IF(G$62&gt;0,G3/G$62,0)</f>
        <v>13.417910447761194</v>
      </c>
      <c r="V3" s="547">
        <f t="shared" ref="V3:V66" si="10">IF(H$62&gt;0,H3/H$62,0)</f>
        <v>5.2868632707774799</v>
      </c>
      <c r="W3" s="547"/>
      <c r="X3" s="547"/>
      <c r="Y3" s="547"/>
      <c r="Z3" s="547"/>
      <c r="AA3" s="323"/>
      <c r="AB3" s="323"/>
      <c r="AC3" s="323">
        <f>O3</f>
        <v>1901</v>
      </c>
      <c r="AD3" s="323">
        <f>P3*AD2</f>
        <v>6.3046201873048897</v>
      </c>
      <c r="AE3" s="323">
        <f t="shared" ref="AE3:AI18" si="11">Q3*AE2</f>
        <v>3.0960515434223201</v>
      </c>
      <c r="AF3" s="323">
        <f t="shared" si="11"/>
        <v>0.19090196867655201</v>
      </c>
      <c r="AG3" s="323">
        <f t="shared" si="11"/>
        <v>0.1412739330645339</v>
      </c>
      <c r="AH3" s="323">
        <f t="shared" si="11"/>
        <v>0.97973336762688612</v>
      </c>
      <c r="AI3" s="323">
        <f t="shared" si="11"/>
        <v>177.43684562263309</v>
      </c>
      <c r="AJ3" s="287">
        <v>189.9</v>
      </c>
      <c r="AK3" s="290">
        <f t="shared" ref="AK3:AK66" si="12">C3-AJ3-H3-G3-F3-E3-D3-B3</f>
        <v>767.39999999999975</v>
      </c>
      <c r="AL3" s="535">
        <f t="shared" ref="AL3:AL66" si="13">A3</f>
        <v>1901</v>
      </c>
      <c r="AM3" s="275"/>
      <c r="AN3" s="323"/>
      <c r="AO3" s="502">
        <v>40.4</v>
      </c>
      <c r="AP3" s="323"/>
      <c r="AQ3" s="277"/>
      <c r="AR3" s="277"/>
      <c r="AS3" s="277"/>
      <c r="AT3" s="290">
        <v>118.5</v>
      </c>
      <c r="AU3" s="290"/>
      <c r="AV3" s="277"/>
      <c r="KH3" s="266"/>
      <c r="KI3" s="7"/>
      <c r="KJ3" s="7"/>
      <c r="KK3" s="5"/>
      <c r="KL3" s="238"/>
      <c r="KM3" s="238"/>
      <c r="KN3" s="5"/>
      <c r="KO3" s="238"/>
      <c r="KP3" s="238"/>
      <c r="KQ3" s="5"/>
      <c r="KR3" s="37"/>
      <c r="KS3" s="37"/>
      <c r="KT3" s="5"/>
      <c r="KU3" s="238"/>
      <c r="KV3" s="238"/>
      <c r="KW3" s="5"/>
      <c r="KX3" s="238"/>
      <c r="KY3" s="238"/>
      <c r="KZ3" s="5"/>
      <c r="LA3" s="37"/>
      <c r="LB3" s="37"/>
      <c r="LC3" s="5"/>
      <c r="LD3" s="37"/>
      <c r="LE3" s="238"/>
      <c r="LF3" s="5"/>
      <c r="LG3" s="238"/>
      <c r="LH3" s="238"/>
      <c r="LI3" s="5"/>
      <c r="LJ3" s="238"/>
      <c r="LK3" s="238"/>
      <c r="LL3" s="5"/>
      <c r="LM3" s="238"/>
      <c r="LN3" s="22"/>
    </row>
    <row r="4" spans="1:326" ht="12.75" customHeight="1" x14ac:dyDescent="0.2">
      <c r="A4" s="280">
        <v>1902</v>
      </c>
      <c r="B4" s="281">
        <v>72.5</v>
      </c>
      <c r="C4" s="282">
        <v>1548.1</v>
      </c>
      <c r="D4" s="283">
        <v>66.3</v>
      </c>
      <c r="E4" s="284">
        <v>145.4</v>
      </c>
      <c r="F4" s="285">
        <v>103.9</v>
      </c>
      <c r="G4" s="286">
        <v>90.6</v>
      </c>
      <c r="H4" s="282">
        <v>161.30000000000001</v>
      </c>
      <c r="I4" s="277"/>
      <c r="J4" s="277"/>
      <c r="K4" s="277"/>
      <c r="L4" s="288">
        <v>45.2</v>
      </c>
      <c r="M4" s="323"/>
      <c r="N4" s="323"/>
      <c r="O4" s="323">
        <f t="shared" si="3"/>
        <v>1902</v>
      </c>
      <c r="P4" s="547">
        <f t="shared" si="4"/>
        <v>2.338709677419355</v>
      </c>
      <c r="Q4" s="547">
        <f t="shared" si="5"/>
        <v>1.6215565098983973</v>
      </c>
      <c r="R4" s="547">
        <f t="shared" si="6"/>
        <v>0.44436997319034854</v>
      </c>
      <c r="S4" s="547">
        <f t="shared" si="7"/>
        <v>0.39403794037940382</v>
      </c>
      <c r="T4" s="547">
        <f t="shared" si="8"/>
        <v>0.96203703703703713</v>
      </c>
      <c r="U4" s="547">
        <f t="shared" si="9"/>
        <v>13.522388059701491</v>
      </c>
      <c r="V4" s="547">
        <f t="shared" si="10"/>
        <v>4.3243967828418235</v>
      </c>
      <c r="W4" s="547"/>
      <c r="X4" s="547"/>
      <c r="Y4" s="547"/>
      <c r="Z4" s="547"/>
      <c r="AA4" s="323"/>
      <c r="AB4" s="323"/>
      <c r="AC4" s="323">
        <f t="shared" ref="AC4:AC67" si="14">O4</f>
        <v>1902</v>
      </c>
      <c r="AD4" s="323">
        <f t="shared" ref="AD4:AI19" si="15">P4*AD3</f>
        <v>14.744676244503372</v>
      </c>
      <c r="AE4" s="323">
        <f t="shared" si="11"/>
        <v>5.0204225352174436</v>
      </c>
      <c r="AF4" s="323">
        <f t="shared" si="11"/>
        <v>8.483110270278417E-2</v>
      </c>
      <c r="AG4" s="323">
        <f t="shared" si="11"/>
        <v>5.566728961404669E-2</v>
      </c>
      <c r="AH4" s="323">
        <f t="shared" si="11"/>
        <v>0.94253978607808775</v>
      </c>
      <c r="AI4" s="323">
        <f t="shared" si="11"/>
        <v>2399.3698825985903</v>
      </c>
      <c r="AJ4" s="287">
        <v>174.2</v>
      </c>
      <c r="AK4" s="290">
        <f t="shared" si="12"/>
        <v>733.90000000000009</v>
      </c>
      <c r="AL4" s="535">
        <f t="shared" si="13"/>
        <v>1902</v>
      </c>
      <c r="AM4" s="275"/>
      <c r="AN4" s="323"/>
      <c r="AO4" s="502">
        <v>39.4</v>
      </c>
      <c r="AP4" s="323"/>
      <c r="AQ4" s="277"/>
      <c r="AR4" s="277"/>
      <c r="AS4" s="277"/>
      <c r="AT4" s="290">
        <v>104.9</v>
      </c>
      <c r="AU4" s="290"/>
      <c r="AV4" s="277"/>
      <c r="KH4" s="266"/>
      <c r="KI4" s="7"/>
      <c r="KJ4" s="7"/>
      <c r="KK4" s="5"/>
      <c r="KL4" s="238"/>
      <c r="KM4" s="238"/>
      <c r="KN4" s="5"/>
      <c r="KO4" s="238"/>
      <c r="KP4" s="238"/>
      <c r="KQ4" s="5"/>
      <c r="KR4" s="37"/>
      <c r="KS4" s="37"/>
      <c r="KT4" s="5"/>
      <c r="KU4" s="238"/>
      <c r="KV4" s="238"/>
      <c r="KW4" s="5"/>
      <c r="KX4" s="238"/>
      <c r="KY4" s="238"/>
      <c r="KZ4" s="5"/>
      <c r="LA4" s="37"/>
      <c r="LB4" s="37"/>
      <c r="LC4" s="5"/>
      <c r="LD4" s="37"/>
      <c r="LE4" s="238"/>
      <c r="LF4" s="5"/>
      <c r="LG4" s="238"/>
      <c r="LH4" s="238"/>
      <c r="LI4" s="5"/>
      <c r="LJ4" s="238"/>
      <c r="LK4" s="238"/>
      <c r="LL4" s="5"/>
      <c r="LM4" s="238"/>
      <c r="LN4" s="22"/>
    </row>
    <row r="5" spans="1:326" ht="12.75" customHeight="1" x14ac:dyDescent="0.2">
      <c r="A5" s="280">
        <v>1903</v>
      </c>
      <c r="B5" s="281">
        <v>81.400000000000006</v>
      </c>
      <c r="C5" s="282">
        <v>1562.8</v>
      </c>
      <c r="D5" s="283">
        <v>70</v>
      </c>
      <c r="E5" s="284">
        <v>151.80000000000001</v>
      </c>
      <c r="F5" s="285">
        <v>105.2</v>
      </c>
      <c r="G5" s="286">
        <v>96.3</v>
      </c>
      <c r="H5" s="282">
        <v>169.3</v>
      </c>
      <c r="I5" s="277"/>
      <c r="J5" s="277"/>
      <c r="K5" s="277"/>
      <c r="L5" s="288">
        <v>41.1</v>
      </c>
      <c r="M5" s="323"/>
      <c r="N5" s="323"/>
      <c r="O5" s="323">
        <f t="shared" si="3"/>
        <v>1903</v>
      </c>
      <c r="P5" s="547">
        <f t="shared" si="4"/>
        <v>2.6258064516129034</v>
      </c>
      <c r="Q5" s="547">
        <f t="shared" si="5"/>
        <v>1.6369540169686811</v>
      </c>
      <c r="R5" s="547">
        <f t="shared" si="6"/>
        <v>0.46916890080428958</v>
      </c>
      <c r="S5" s="547">
        <f t="shared" si="7"/>
        <v>0.41138211382113826</v>
      </c>
      <c r="T5" s="547">
        <f t="shared" si="8"/>
        <v>0.97407407407407409</v>
      </c>
      <c r="U5" s="547">
        <f t="shared" si="9"/>
        <v>14.373134328358208</v>
      </c>
      <c r="V5" s="547">
        <f t="shared" si="10"/>
        <v>4.5388739946380703</v>
      </c>
      <c r="W5" s="547"/>
      <c r="X5" s="547"/>
      <c r="Y5" s="547"/>
      <c r="Z5" s="547"/>
      <c r="AA5" s="323"/>
      <c r="AB5" s="323"/>
      <c r="AC5" s="323">
        <f t="shared" si="14"/>
        <v>1903</v>
      </c>
      <c r="AD5" s="323">
        <f t="shared" si="15"/>
        <v>38.716666009760473</v>
      </c>
      <c r="AE5" s="323">
        <f t="shared" si="11"/>
        <v>8.218200835904284</v>
      </c>
      <c r="AF5" s="323">
        <f t="shared" si="11"/>
        <v>3.9800115209081048E-2</v>
      </c>
      <c r="AG5" s="323">
        <f t="shared" si="11"/>
        <v>2.2900527272120025E-2</v>
      </c>
      <c r="AH5" s="323">
        <f t="shared" si="11"/>
        <v>0.91810356940198923</v>
      </c>
      <c r="AI5" s="323">
        <f t="shared" si="11"/>
        <v>34486.465626006604</v>
      </c>
      <c r="AJ5" s="287">
        <v>177.2</v>
      </c>
      <c r="AK5" s="290">
        <f t="shared" si="12"/>
        <v>711.6</v>
      </c>
      <c r="AL5" s="535">
        <f t="shared" si="13"/>
        <v>1903</v>
      </c>
      <c r="AM5" s="275"/>
      <c r="AN5" s="323"/>
      <c r="AO5" s="502">
        <v>35.799999999999997</v>
      </c>
      <c r="AP5" s="323"/>
      <c r="AQ5" s="277"/>
      <c r="AR5" s="277"/>
      <c r="AS5" s="277"/>
      <c r="AT5" s="290">
        <v>100.3</v>
      </c>
      <c r="AU5" s="290"/>
      <c r="AV5" s="277"/>
      <c r="KH5" s="266"/>
      <c r="KI5" s="7"/>
      <c r="KJ5" s="7"/>
      <c r="KK5" s="5"/>
      <c r="KL5" s="238"/>
      <c r="KM5" s="238"/>
      <c r="KN5" s="5"/>
      <c r="KO5" s="238"/>
      <c r="KP5" s="238"/>
      <c r="KQ5" s="5"/>
      <c r="KR5" s="37"/>
      <c r="KS5" s="37"/>
      <c r="KT5" s="5"/>
      <c r="KU5" s="238"/>
      <c r="KV5" s="35"/>
      <c r="KW5" s="5"/>
      <c r="KX5" s="238"/>
      <c r="KY5" s="36"/>
      <c r="KZ5" s="5"/>
      <c r="LA5" s="37"/>
      <c r="LB5" s="37"/>
      <c r="LC5" s="5"/>
      <c r="LD5" s="37"/>
      <c r="LE5" s="232"/>
      <c r="LF5" s="5"/>
      <c r="LG5" s="238"/>
      <c r="LH5" s="35"/>
      <c r="LI5" s="5"/>
      <c r="LJ5" s="238"/>
      <c r="LK5" s="26"/>
      <c r="LL5" s="5"/>
      <c r="LM5" s="238"/>
      <c r="LN5" s="22"/>
    </row>
    <row r="6" spans="1:326" ht="12.75" customHeight="1" x14ac:dyDescent="0.2">
      <c r="A6" s="302">
        <v>1904</v>
      </c>
      <c r="B6" s="281">
        <v>85.4</v>
      </c>
      <c r="C6" s="282">
        <v>1640</v>
      </c>
      <c r="D6" s="283">
        <v>71.5</v>
      </c>
      <c r="E6" s="284">
        <v>163.69999999999999</v>
      </c>
      <c r="F6" s="285">
        <v>108.6</v>
      </c>
      <c r="G6" s="286">
        <v>102.4</v>
      </c>
      <c r="H6" s="282">
        <v>192.1</v>
      </c>
      <c r="I6" s="277"/>
      <c r="J6" s="277"/>
      <c r="K6" s="277"/>
      <c r="L6" s="288">
        <v>40.799999999999997</v>
      </c>
      <c r="M6" s="323"/>
      <c r="N6" s="323"/>
      <c r="O6" s="323">
        <f t="shared" si="3"/>
        <v>1904</v>
      </c>
      <c r="P6" s="547">
        <f t="shared" si="4"/>
        <v>2.7548387096774194</v>
      </c>
      <c r="Q6" s="547">
        <f t="shared" si="5"/>
        <v>1.7178171153241855</v>
      </c>
      <c r="R6" s="547">
        <f t="shared" si="6"/>
        <v>0.47922252010723865</v>
      </c>
      <c r="S6" s="547">
        <f t="shared" si="7"/>
        <v>0.44363143631436314</v>
      </c>
      <c r="T6" s="547">
        <f t="shared" si="8"/>
        <v>1.0055555555555555</v>
      </c>
      <c r="U6" s="547">
        <f t="shared" si="9"/>
        <v>15.283582089552239</v>
      </c>
      <c r="V6" s="547">
        <f t="shared" si="10"/>
        <v>5.1501340482573728</v>
      </c>
      <c r="W6" s="547"/>
      <c r="X6" s="547"/>
      <c r="Y6" s="547"/>
      <c r="Z6" s="547"/>
      <c r="AA6" s="323"/>
      <c r="AB6" s="323"/>
      <c r="AC6" s="323">
        <f t="shared" si="14"/>
        <v>1904</v>
      </c>
      <c r="AD6" s="323">
        <f t="shared" si="15"/>
        <v>106.65817023334014</v>
      </c>
      <c r="AE6" s="323">
        <f t="shared" si="11"/>
        <v>14.117366053087906</v>
      </c>
      <c r="AF6" s="323">
        <f t="shared" si="11"/>
        <v>1.9073111511054258E-2</v>
      </c>
      <c r="AG6" s="323">
        <f t="shared" si="11"/>
        <v>1.0159393806086851E-2</v>
      </c>
      <c r="AH6" s="323">
        <f t="shared" si="11"/>
        <v>0.92320414478755586</v>
      </c>
      <c r="AI6" s="323">
        <f t="shared" si="11"/>
        <v>527076.72837359342</v>
      </c>
      <c r="AJ6" s="287">
        <v>188.1</v>
      </c>
      <c r="AK6" s="290">
        <f t="shared" si="12"/>
        <v>728.20000000000016</v>
      </c>
      <c r="AL6" s="535">
        <f t="shared" si="13"/>
        <v>1904</v>
      </c>
      <c r="AM6" s="303">
        <v>35.5</v>
      </c>
      <c r="AN6" s="323"/>
      <c r="AO6" s="503"/>
      <c r="AP6" s="275"/>
      <c r="AQ6" s="277"/>
      <c r="AR6" s="277"/>
      <c r="AS6" s="277"/>
      <c r="AT6" s="290">
        <v>111.5</v>
      </c>
      <c r="AU6" s="290"/>
      <c r="AV6" s="277"/>
      <c r="KH6" s="266"/>
      <c r="KI6" s="7"/>
      <c r="KJ6" s="7"/>
      <c r="KK6" s="5"/>
      <c r="KL6" s="238"/>
      <c r="KM6" s="238"/>
      <c r="KN6" s="5"/>
      <c r="KO6" s="238"/>
      <c r="KP6" s="238"/>
      <c r="KQ6" s="232"/>
      <c r="KR6" s="232"/>
      <c r="KS6" s="37"/>
      <c r="KT6" s="35"/>
      <c r="KU6" s="35"/>
      <c r="KV6" s="238"/>
      <c r="KW6" s="36"/>
      <c r="KX6" s="36"/>
      <c r="KY6" s="238"/>
      <c r="KZ6" s="5"/>
      <c r="LA6" s="37"/>
      <c r="LB6" s="232"/>
      <c r="LC6" s="232"/>
      <c r="LD6" s="232"/>
      <c r="LE6" s="7"/>
      <c r="LF6" s="35"/>
      <c r="LG6" s="35"/>
      <c r="LH6" s="238"/>
      <c r="LI6" s="26"/>
      <c r="LJ6" s="26"/>
      <c r="LK6" s="238"/>
      <c r="LL6" s="26"/>
      <c r="LM6" s="26"/>
      <c r="LN6" s="211"/>
    </row>
    <row r="7" spans="1:326" ht="12.75" customHeight="1" x14ac:dyDescent="0.2">
      <c r="A7" s="280">
        <v>1905</v>
      </c>
      <c r="B7" s="281">
        <v>81.3</v>
      </c>
      <c r="C7" s="282">
        <v>1588.9</v>
      </c>
      <c r="D7" s="283">
        <v>73.400000000000006</v>
      </c>
      <c r="E7" s="284">
        <v>161.9</v>
      </c>
      <c r="F7" s="285">
        <v>105.9</v>
      </c>
      <c r="G7" s="286">
        <v>101.2</v>
      </c>
      <c r="H7" s="282">
        <v>169.3</v>
      </c>
      <c r="I7" s="277"/>
      <c r="J7" s="277"/>
      <c r="K7" s="277"/>
      <c r="L7" s="288">
        <v>37.9</v>
      </c>
      <c r="M7" s="323"/>
      <c r="N7" s="323"/>
      <c r="O7" s="323">
        <f t="shared" si="3"/>
        <v>1905</v>
      </c>
      <c r="P7" s="547">
        <f t="shared" si="4"/>
        <v>2.6225806451612903</v>
      </c>
      <c r="Q7" s="547">
        <f t="shared" si="5"/>
        <v>1.6642924478893895</v>
      </c>
      <c r="R7" s="547">
        <f t="shared" si="6"/>
        <v>0.4919571045576408</v>
      </c>
      <c r="S7" s="547">
        <f t="shared" si="7"/>
        <v>0.43875338753387533</v>
      </c>
      <c r="T7" s="547">
        <f t="shared" si="8"/>
        <v>0.98055555555555562</v>
      </c>
      <c r="U7" s="547">
        <f t="shared" si="9"/>
        <v>15.104477611940299</v>
      </c>
      <c r="V7" s="547">
        <f t="shared" si="10"/>
        <v>4.5388739946380703</v>
      </c>
      <c r="W7" s="547"/>
      <c r="X7" s="547"/>
      <c r="Y7" s="547"/>
      <c r="Z7" s="547"/>
      <c r="AA7" s="323"/>
      <c r="AB7" s="323"/>
      <c r="AC7" s="323">
        <f t="shared" si="14"/>
        <v>1905</v>
      </c>
      <c r="AD7" s="323">
        <f t="shared" si="15"/>
        <v>279.71965290227593</v>
      </c>
      <c r="AE7" s="323">
        <f t="shared" si="11"/>
        <v>23.495425706244241</v>
      </c>
      <c r="AF7" s="323">
        <f t="shared" si="11"/>
        <v>9.383152713883262E-3</v>
      </c>
      <c r="AG7" s="323">
        <f t="shared" si="11"/>
        <v>4.4574684477112769E-3</v>
      </c>
      <c r="AH7" s="323">
        <f t="shared" si="11"/>
        <v>0.90525295308335341</v>
      </c>
      <c r="AI7" s="323">
        <f t="shared" si="11"/>
        <v>7961218.6434936794</v>
      </c>
      <c r="AJ7" s="287">
        <v>179.9</v>
      </c>
      <c r="AK7" s="290">
        <f t="shared" si="12"/>
        <v>716</v>
      </c>
      <c r="AL7" s="535">
        <f t="shared" si="13"/>
        <v>1905</v>
      </c>
      <c r="AM7" s="303">
        <v>33.299999999999997</v>
      </c>
      <c r="AN7" s="323"/>
      <c r="AO7" s="504"/>
      <c r="AP7" s="334"/>
      <c r="AQ7" s="277"/>
      <c r="AR7" s="277"/>
      <c r="AS7" s="277"/>
      <c r="AT7" s="290">
        <v>118.4</v>
      </c>
      <c r="AU7" s="290"/>
      <c r="AV7" s="277"/>
      <c r="KH7" s="266"/>
      <c r="KI7" s="7"/>
      <c r="KJ7" s="7"/>
      <c r="KK7" s="5"/>
      <c r="KL7" s="238"/>
      <c r="KM7" s="238"/>
      <c r="KN7" s="5"/>
      <c r="KO7" s="238"/>
      <c r="KP7" s="238"/>
      <c r="KQ7" s="266"/>
      <c r="KR7" s="9"/>
      <c r="KS7" s="37"/>
      <c r="KT7" s="5"/>
      <c r="KU7" s="238"/>
      <c r="KV7" s="238"/>
      <c r="KW7" s="5"/>
      <c r="KX7" s="238"/>
      <c r="KY7" s="238"/>
      <c r="KZ7" s="5"/>
      <c r="LA7" s="37"/>
      <c r="LB7" s="7"/>
      <c r="LC7" s="266"/>
      <c r="LD7" s="7"/>
      <c r="LE7" s="7"/>
      <c r="LF7" s="5"/>
      <c r="LG7" s="238"/>
      <c r="LH7" s="238"/>
      <c r="LI7" s="5"/>
      <c r="LJ7" s="238"/>
      <c r="LK7" s="238"/>
      <c r="LL7" s="5"/>
      <c r="LM7" s="238"/>
      <c r="LN7" s="22"/>
    </row>
    <row r="8" spans="1:326" ht="12.75" customHeight="1" x14ac:dyDescent="0.2">
      <c r="A8" s="280">
        <v>1906</v>
      </c>
      <c r="B8" s="281">
        <v>94</v>
      </c>
      <c r="C8" s="282">
        <v>1571.8</v>
      </c>
      <c r="D8" s="283">
        <v>69.3</v>
      </c>
      <c r="E8" s="284">
        <v>154.19999999999999</v>
      </c>
      <c r="F8" s="285">
        <v>98.6</v>
      </c>
      <c r="G8" s="286">
        <v>95.9</v>
      </c>
      <c r="H8" s="282">
        <v>156.30000000000001</v>
      </c>
      <c r="I8" s="277"/>
      <c r="J8" s="277"/>
      <c r="K8" s="277"/>
      <c r="L8" s="288">
        <v>33.4</v>
      </c>
      <c r="M8" s="323"/>
      <c r="N8" s="323"/>
      <c r="O8" s="323">
        <f t="shared" si="3"/>
        <v>1906</v>
      </c>
      <c r="P8" s="547">
        <f t="shared" si="4"/>
        <v>3.032258064516129</v>
      </c>
      <c r="Q8" s="547">
        <f t="shared" si="5"/>
        <v>1.6463810621137529</v>
      </c>
      <c r="R8" s="547">
        <f t="shared" si="6"/>
        <v>0.46447721179624668</v>
      </c>
      <c r="S8" s="547">
        <f t="shared" si="7"/>
        <v>0.41788617886178858</v>
      </c>
      <c r="T8" s="547">
        <f t="shared" si="8"/>
        <v>0.91296296296296287</v>
      </c>
      <c r="U8" s="547">
        <f t="shared" si="9"/>
        <v>14.313432835820896</v>
      </c>
      <c r="V8" s="547">
        <f t="shared" si="10"/>
        <v>4.1903485254691697</v>
      </c>
      <c r="W8" s="547"/>
      <c r="X8" s="547"/>
      <c r="Y8" s="547"/>
      <c r="Z8" s="547"/>
      <c r="AA8" s="323"/>
      <c r="AB8" s="323"/>
      <c r="AC8" s="323">
        <f t="shared" si="14"/>
        <v>1906</v>
      </c>
      <c r="AD8" s="323">
        <f t="shared" si="15"/>
        <v>848.18217331657866</v>
      </c>
      <c r="AE8" s="323">
        <f t="shared" si="11"/>
        <v>38.682423929061166</v>
      </c>
      <c r="AF8" s="323">
        <f t="shared" si="11"/>
        <v>4.3582606104028828E-3</v>
      </c>
      <c r="AG8" s="323">
        <f t="shared" si="11"/>
        <v>1.8627144570110537E-3</v>
      </c>
      <c r="AH8" s="323">
        <f t="shared" si="11"/>
        <v>0.82646241827795031</v>
      </c>
      <c r="AI8" s="323">
        <f t="shared" si="11"/>
        <v>113952368.34493192</v>
      </c>
      <c r="AJ8" s="287">
        <v>175.8</v>
      </c>
      <c r="AK8" s="290">
        <f t="shared" si="12"/>
        <v>727.7</v>
      </c>
      <c r="AL8" s="535">
        <f t="shared" si="13"/>
        <v>1906</v>
      </c>
      <c r="AM8" s="303">
        <v>35.1</v>
      </c>
      <c r="AN8" s="323"/>
      <c r="AO8" s="504"/>
      <c r="AP8" s="334"/>
      <c r="AQ8" s="277"/>
      <c r="AR8" s="277"/>
      <c r="AS8" s="277"/>
      <c r="AT8" s="290">
        <v>123.6</v>
      </c>
      <c r="AU8" s="290"/>
      <c r="AV8" s="277"/>
      <c r="KH8" s="266"/>
      <c r="KI8" s="7"/>
      <c r="KJ8" s="7"/>
      <c r="KK8" s="5"/>
      <c r="KL8" s="238"/>
      <c r="KM8" s="238"/>
      <c r="KN8" s="5"/>
      <c r="KO8" s="238"/>
      <c r="KP8" s="238"/>
      <c r="KQ8" s="266"/>
      <c r="KR8" s="9"/>
      <c r="KS8" s="232"/>
      <c r="KT8" s="5"/>
      <c r="KU8" s="238"/>
      <c r="KV8" s="238"/>
      <c r="KW8" s="5"/>
      <c r="KX8" s="238"/>
      <c r="KY8" s="238"/>
      <c r="KZ8" s="232"/>
      <c r="LA8" s="232"/>
      <c r="LB8" s="7"/>
      <c r="LC8" s="266"/>
      <c r="LD8" s="7"/>
      <c r="LE8" s="9"/>
      <c r="LF8" s="5"/>
      <c r="LG8" s="238"/>
      <c r="LH8" s="238"/>
      <c r="LI8" s="5"/>
      <c r="LJ8" s="238"/>
      <c r="LK8" s="238"/>
      <c r="LL8" s="5"/>
      <c r="LM8" s="238"/>
      <c r="LN8" s="22"/>
    </row>
    <row r="9" spans="1:326" ht="12.75" customHeight="1" x14ac:dyDescent="0.2">
      <c r="A9" s="280">
        <v>1907</v>
      </c>
      <c r="B9" s="281">
        <v>94.1</v>
      </c>
      <c r="C9" s="282">
        <v>1592.5</v>
      </c>
      <c r="D9" s="283">
        <v>71.400000000000006</v>
      </c>
      <c r="E9" s="284">
        <v>166.6</v>
      </c>
      <c r="F9" s="285">
        <v>104.5</v>
      </c>
      <c r="G9" s="286">
        <v>100.9</v>
      </c>
      <c r="H9" s="282">
        <v>180</v>
      </c>
      <c r="I9" s="277"/>
      <c r="J9" s="277"/>
      <c r="K9" s="277"/>
      <c r="L9" s="288">
        <v>31.1</v>
      </c>
      <c r="M9" s="323"/>
      <c r="N9" s="323"/>
      <c r="O9" s="323">
        <f t="shared" si="3"/>
        <v>1907</v>
      </c>
      <c r="P9" s="547">
        <f t="shared" si="4"/>
        <v>3.0354838709677416</v>
      </c>
      <c r="Q9" s="547">
        <f t="shared" si="5"/>
        <v>1.6680632659474179</v>
      </c>
      <c r="R9" s="547">
        <f t="shared" si="6"/>
        <v>0.47855227882037543</v>
      </c>
      <c r="S9" s="547">
        <f t="shared" si="7"/>
        <v>0.45149051490514902</v>
      </c>
      <c r="T9" s="547">
        <f t="shared" si="8"/>
        <v>0.96759259259259256</v>
      </c>
      <c r="U9" s="547">
        <f t="shared" si="9"/>
        <v>15.059701492537314</v>
      </c>
      <c r="V9" s="547">
        <f t="shared" si="10"/>
        <v>4.8257372654155501</v>
      </c>
      <c r="W9" s="547"/>
      <c r="X9" s="547"/>
      <c r="Y9" s="547"/>
      <c r="Z9" s="547"/>
      <c r="AA9" s="323"/>
      <c r="AB9" s="323"/>
      <c r="AC9" s="323">
        <f t="shared" si="14"/>
        <v>1907</v>
      </c>
      <c r="AD9" s="323">
        <f t="shared" si="15"/>
        <v>2574.6433067448402</v>
      </c>
      <c r="AE9" s="323">
        <f t="shared" si="11"/>
        <v>64.524730393872318</v>
      </c>
      <c r="AF9" s="323">
        <f t="shared" si="11"/>
        <v>2.0856555468013798E-3</v>
      </c>
      <c r="AG9" s="323">
        <f t="shared" si="11"/>
        <v>8.4099790931718569E-4</v>
      </c>
      <c r="AH9" s="323">
        <f t="shared" si="11"/>
        <v>0.7996789139819056</v>
      </c>
      <c r="AI9" s="323">
        <f t="shared" si="11"/>
        <v>1716088651.642333</v>
      </c>
      <c r="AJ9" s="287">
        <v>174.2</v>
      </c>
      <c r="AK9" s="290">
        <f t="shared" si="12"/>
        <v>700.79999999999984</v>
      </c>
      <c r="AL9" s="535">
        <f t="shared" si="13"/>
        <v>1907</v>
      </c>
      <c r="AM9" s="303">
        <v>36.299999999999997</v>
      </c>
      <c r="AN9" s="323"/>
      <c r="AO9" s="504"/>
      <c r="AP9" s="334"/>
      <c r="AQ9" s="277"/>
      <c r="AR9" s="277"/>
      <c r="AS9" s="277"/>
      <c r="AT9" s="290">
        <v>115</v>
      </c>
      <c r="AU9" s="290"/>
      <c r="AV9" s="277"/>
      <c r="KH9" s="266"/>
      <c r="KI9" s="7"/>
      <c r="KJ9" s="7"/>
      <c r="KK9" s="5"/>
      <c r="KL9" s="238"/>
      <c r="KM9" s="238"/>
      <c r="KN9" s="5"/>
      <c r="KO9" s="238"/>
      <c r="KP9" s="238"/>
      <c r="KQ9" s="266"/>
      <c r="KR9" s="9"/>
      <c r="KS9" s="7"/>
      <c r="KT9" s="5"/>
      <c r="KU9" s="238"/>
      <c r="KV9" s="238"/>
      <c r="KW9" s="5"/>
      <c r="KX9" s="238"/>
      <c r="KY9" s="238"/>
      <c r="KZ9" s="564"/>
      <c r="LA9" s="9"/>
      <c r="LB9" s="9"/>
      <c r="LC9" s="266"/>
      <c r="LD9" s="9"/>
      <c r="LE9" s="7"/>
      <c r="LF9" s="5"/>
      <c r="LG9" s="238"/>
      <c r="LH9" s="238"/>
      <c r="LI9" s="5"/>
      <c r="LJ9" s="238"/>
      <c r="LK9" s="238"/>
      <c r="LL9" s="5"/>
      <c r="LM9" s="238"/>
      <c r="LN9" s="22"/>
    </row>
    <row r="10" spans="1:326" ht="12.75" customHeight="1" x14ac:dyDescent="0.2">
      <c r="A10" s="280">
        <v>1908</v>
      </c>
      <c r="B10" s="281">
        <v>82.1</v>
      </c>
      <c r="C10" s="282">
        <v>1468.2</v>
      </c>
      <c r="D10" s="283">
        <v>71.5</v>
      </c>
      <c r="E10" s="284">
        <v>152</v>
      </c>
      <c r="F10" s="285">
        <v>95.6</v>
      </c>
      <c r="G10" s="286">
        <v>91</v>
      </c>
      <c r="H10" s="282">
        <v>150.9</v>
      </c>
      <c r="I10" s="277"/>
      <c r="J10" s="277"/>
      <c r="K10" s="277"/>
      <c r="L10" s="288">
        <v>29.2</v>
      </c>
      <c r="M10" s="323"/>
      <c r="N10" s="323"/>
      <c r="O10" s="323">
        <f t="shared" si="3"/>
        <v>1908</v>
      </c>
      <c r="P10" s="547">
        <f t="shared" si="4"/>
        <v>2.6483870967741932</v>
      </c>
      <c r="Q10" s="547">
        <f t="shared" si="5"/>
        <v>1.5378652979993714</v>
      </c>
      <c r="R10" s="547">
        <f t="shared" si="6"/>
        <v>0.47922252010723865</v>
      </c>
      <c r="S10" s="547">
        <f t="shared" si="7"/>
        <v>0.41192411924119243</v>
      </c>
      <c r="T10" s="547">
        <f t="shared" si="8"/>
        <v>0.88518518518518519</v>
      </c>
      <c r="U10" s="547">
        <f t="shared" si="9"/>
        <v>13.582089552238806</v>
      </c>
      <c r="V10" s="547">
        <f t="shared" si="10"/>
        <v>4.0455764075067027</v>
      </c>
      <c r="W10" s="547"/>
      <c r="X10" s="547"/>
      <c r="Y10" s="547"/>
      <c r="Z10" s="547"/>
      <c r="AA10" s="323"/>
      <c r="AB10" s="323"/>
      <c r="AC10" s="323">
        <f t="shared" si="14"/>
        <v>1908</v>
      </c>
      <c r="AD10" s="323">
        <f t="shared" si="15"/>
        <v>6818.6521123790753</v>
      </c>
      <c r="AE10" s="323">
        <f t="shared" si="11"/>
        <v>99.230343735501549</v>
      </c>
      <c r="AF10" s="323">
        <f t="shared" si="11"/>
        <v>9.9949310721379812E-4</v>
      </c>
      <c r="AG10" s="323">
        <f t="shared" si="11"/>
        <v>3.4642732307916591E-4</v>
      </c>
      <c r="AH10" s="323">
        <f t="shared" si="11"/>
        <v>0.70786392756176086</v>
      </c>
      <c r="AI10" s="323">
        <f t="shared" si="11"/>
        <v>23308069746.186913</v>
      </c>
      <c r="AJ10" s="287">
        <v>162.1</v>
      </c>
      <c r="AK10" s="290">
        <f t="shared" si="12"/>
        <v>663</v>
      </c>
      <c r="AL10" s="535">
        <f t="shared" si="13"/>
        <v>1908</v>
      </c>
      <c r="AM10" s="303">
        <v>35.9</v>
      </c>
      <c r="AN10" s="323"/>
      <c r="AO10" s="504"/>
      <c r="AP10" s="334"/>
      <c r="AQ10" s="277"/>
      <c r="AR10" s="277"/>
      <c r="AS10" s="277"/>
      <c r="AT10" s="290">
        <v>112.5</v>
      </c>
      <c r="AU10" s="290"/>
      <c r="AV10" s="277"/>
      <c r="KH10" s="266"/>
      <c r="KI10" s="7"/>
      <c r="KJ10" s="7"/>
      <c r="KK10" s="5"/>
      <c r="KL10" s="238"/>
      <c r="KM10" s="238"/>
      <c r="KN10" s="5"/>
      <c r="KO10" s="238"/>
      <c r="KP10" s="238"/>
      <c r="KQ10" s="266"/>
      <c r="KR10" s="9"/>
      <c r="KS10" s="7"/>
      <c r="KT10" s="5"/>
      <c r="KU10" s="238"/>
      <c r="KV10" s="238"/>
      <c r="KW10" s="5"/>
      <c r="KX10" s="238"/>
      <c r="KY10" s="238"/>
      <c r="KZ10" s="564"/>
      <c r="LA10" s="9"/>
      <c r="LB10" s="7"/>
      <c r="LC10" s="266"/>
      <c r="LD10" s="7"/>
      <c r="LE10" s="7"/>
      <c r="LF10" s="6"/>
      <c r="LG10" s="238"/>
      <c r="LH10" s="238"/>
      <c r="LI10" s="6"/>
      <c r="LJ10" s="238"/>
      <c r="LK10" s="238"/>
      <c r="LL10" s="6"/>
      <c r="LM10" s="238"/>
      <c r="LN10" s="22"/>
    </row>
    <row r="11" spans="1:326" ht="12.75" customHeight="1" x14ac:dyDescent="0.2">
      <c r="A11" s="280">
        <v>1909</v>
      </c>
      <c r="B11" s="281">
        <v>78.7</v>
      </c>
      <c r="C11" s="269">
        <v>1424.7</v>
      </c>
      <c r="D11" s="283">
        <v>74</v>
      </c>
      <c r="E11" s="284">
        <v>153</v>
      </c>
      <c r="F11" s="285">
        <v>95.5</v>
      </c>
      <c r="G11" s="286">
        <v>92.5</v>
      </c>
      <c r="H11" s="282">
        <v>148.1</v>
      </c>
      <c r="I11" s="277"/>
      <c r="J11" s="277"/>
      <c r="K11" s="277"/>
      <c r="L11" s="288">
        <v>26.3</v>
      </c>
      <c r="M11" s="323"/>
      <c r="N11" s="323"/>
      <c r="O11" s="323">
        <f t="shared" si="3"/>
        <v>1909</v>
      </c>
      <c r="P11" s="547">
        <f t="shared" si="4"/>
        <v>2.5387096774193547</v>
      </c>
      <c r="Q11" s="547">
        <f t="shared" si="5"/>
        <v>1.492301246464858</v>
      </c>
      <c r="R11" s="547">
        <f t="shared" si="6"/>
        <v>0.49597855227882043</v>
      </c>
      <c r="S11" s="547">
        <f t="shared" si="7"/>
        <v>0.41463414634146339</v>
      </c>
      <c r="T11" s="547">
        <f t="shared" si="8"/>
        <v>0.8842592592592593</v>
      </c>
      <c r="U11" s="547">
        <f t="shared" si="9"/>
        <v>13.805970149253731</v>
      </c>
      <c r="V11" s="547">
        <f t="shared" si="10"/>
        <v>3.9705093833780163</v>
      </c>
      <c r="W11" s="547"/>
      <c r="X11" s="547"/>
      <c r="Y11" s="547"/>
      <c r="Z11" s="547"/>
      <c r="AA11" s="323"/>
      <c r="AB11" s="323"/>
      <c r="AC11" s="323">
        <f t="shared" si="14"/>
        <v>1909</v>
      </c>
      <c r="AD11" s="323">
        <f t="shared" si="15"/>
        <v>17310.578104652683</v>
      </c>
      <c r="AE11" s="323">
        <f t="shared" si="11"/>
        <v>148.08156564362528</v>
      </c>
      <c r="AF11" s="323">
        <f t="shared" si="11"/>
        <v>4.9572714432855947E-4</v>
      </c>
      <c r="AG11" s="323">
        <f t="shared" si="11"/>
        <v>1.436405973742883E-4</v>
      </c>
      <c r="AH11" s="323">
        <f t="shared" si="11"/>
        <v>0.62593523224211267</v>
      </c>
      <c r="AI11" s="323">
        <f t="shared" si="11"/>
        <v>321790515152.58051</v>
      </c>
      <c r="AJ11" s="287">
        <v>156.30000000000001</v>
      </c>
      <c r="AK11" s="290">
        <f t="shared" si="12"/>
        <v>626.60000000000014</v>
      </c>
      <c r="AL11" s="535">
        <f t="shared" si="13"/>
        <v>1909</v>
      </c>
      <c r="AM11" s="303">
        <v>36.5</v>
      </c>
      <c r="AN11" s="323"/>
      <c r="AO11" s="504"/>
      <c r="AP11" s="334"/>
      <c r="AQ11" s="277"/>
      <c r="AR11" s="277"/>
      <c r="AS11" s="277"/>
      <c r="AT11" s="290">
        <v>101.8</v>
      </c>
      <c r="AU11" s="290"/>
      <c r="AV11" s="277"/>
      <c r="KH11" s="266"/>
      <c r="KI11" s="7"/>
      <c r="KJ11" s="7"/>
      <c r="KK11" s="5"/>
      <c r="KL11" s="238"/>
      <c r="KM11" s="238"/>
      <c r="KN11" s="5"/>
      <c r="KO11" s="238"/>
      <c r="KP11" s="238"/>
      <c r="KQ11" s="266"/>
      <c r="KR11" s="9"/>
      <c r="KS11" s="9"/>
      <c r="KT11" s="5"/>
      <c r="KU11" s="238"/>
      <c r="KV11" s="238"/>
      <c r="KW11" s="5"/>
      <c r="KX11" s="238"/>
      <c r="KY11" s="238"/>
      <c r="KZ11" s="564"/>
      <c r="LA11" s="9"/>
      <c r="LB11" s="7"/>
      <c r="LC11" s="266"/>
      <c r="LD11" s="7"/>
      <c r="LE11" s="7"/>
      <c r="LF11" s="5"/>
      <c r="LG11" s="238"/>
      <c r="LH11" s="238"/>
      <c r="LI11" s="5"/>
      <c r="LJ11" s="238"/>
      <c r="LK11" s="238"/>
      <c r="LL11" s="5"/>
      <c r="LM11" s="238"/>
      <c r="LN11" s="22"/>
    </row>
    <row r="12" spans="1:326" ht="12.75" customHeight="1" x14ac:dyDescent="0.2">
      <c r="A12" s="280">
        <v>1910</v>
      </c>
      <c r="B12" s="281">
        <v>82.7</v>
      </c>
      <c r="C12" s="269">
        <v>1468</v>
      </c>
      <c r="D12" s="283">
        <v>76.2</v>
      </c>
      <c r="E12" s="284">
        <v>158.9</v>
      </c>
      <c r="F12" s="285">
        <v>95.8</v>
      </c>
      <c r="G12" s="286">
        <v>94.8</v>
      </c>
      <c r="H12" s="282">
        <v>155.9</v>
      </c>
      <c r="I12" s="277"/>
      <c r="J12" s="277"/>
      <c r="K12" s="277"/>
      <c r="L12" s="288">
        <v>25.5</v>
      </c>
      <c r="M12" s="323"/>
      <c r="N12" s="323"/>
      <c r="O12" s="323">
        <f t="shared" si="3"/>
        <v>1910</v>
      </c>
      <c r="P12" s="547">
        <f t="shared" si="4"/>
        <v>2.6677419354838712</v>
      </c>
      <c r="Q12" s="547">
        <f t="shared" si="5"/>
        <v>1.5376558081072587</v>
      </c>
      <c r="R12" s="547">
        <f t="shared" si="6"/>
        <v>0.51072386058981234</v>
      </c>
      <c r="S12" s="547">
        <f t="shared" si="7"/>
        <v>0.43062330623306233</v>
      </c>
      <c r="T12" s="547">
        <f t="shared" si="8"/>
        <v>0.88703703703703696</v>
      </c>
      <c r="U12" s="547">
        <f t="shared" si="9"/>
        <v>14.149253731343283</v>
      </c>
      <c r="V12" s="547">
        <f t="shared" si="10"/>
        <v>4.1796246648793574</v>
      </c>
      <c r="W12" s="547"/>
      <c r="X12" s="547"/>
      <c r="Y12" s="547"/>
      <c r="Z12" s="547"/>
      <c r="AA12" s="323"/>
      <c r="AB12" s="323"/>
      <c r="AC12" s="323">
        <f t="shared" si="14"/>
        <v>1910</v>
      </c>
      <c r="AD12" s="323">
        <f t="shared" si="15"/>
        <v>46180.155137250869</v>
      </c>
      <c r="AE12" s="323">
        <f t="shared" si="11"/>
        <v>227.69847948553669</v>
      </c>
      <c r="AF12" s="323">
        <f t="shared" si="11"/>
        <v>2.5317968095064496E-4</v>
      </c>
      <c r="AG12" s="323">
        <f t="shared" si="11"/>
        <v>6.1854988950608153E-5</v>
      </c>
      <c r="AH12" s="323">
        <f t="shared" si="11"/>
        <v>0.55522773378513324</v>
      </c>
      <c r="AI12" s="323">
        <f t="shared" si="11"/>
        <v>4553095647233.5273</v>
      </c>
      <c r="AJ12" s="287">
        <v>153.80000000000001</v>
      </c>
      <c r="AK12" s="290">
        <f t="shared" si="12"/>
        <v>649.9</v>
      </c>
      <c r="AL12" s="535">
        <f t="shared" si="13"/>
        <v>1910</v>
      </c>
      <c r="AM12" s="303">
        <v>37.700000000000003</v>
      </c>
      <c r="AN12" s="323"/>
      <c r="AO12" s="504"/>
      <c r="AP12" s="334"/>
      <c r="AQ12" s="277"/>
      <c r="AR12" s="277"/>
      <c r="AS12" s="277"/>
      <c r="AT12" s="290">
        <v>115.4</v>
      </c>
      <c r="AU12" s="290"/>
      <c r="AV12" s="277"/>
      <c r="KH12" s="266"/>
      <c r="KI12" s="7"/>
      <c r="KJ12" s="7"/>
      <c r="KK12" s="5"/>
      <c r="KL12" s="238"/>
      <c r="KM12" s="238"/>
      <c r="KN12" s="5"/>
      <c r="KO12" s="238"/>
      <c r="KP12" s="238"/>
      <c r="KQ12" s="266"/>
      <c r="KR12" s="9"/>
      <c r="KS12" s="7"/>
      <c r="KT12" s="5"/>
      <c r="KU12" s="238"/>
      <c r="KV12" s="238"/>
      <c r="KW12" s="5"/>
      <c r="KX12" s="238"/>
      <c r="KY12" s="238"/>
      <c r="KZ12" s="564"/>
      <c r="LA12" s="9"/>
      <c r="LB12" s="7"/>
      <c r="LC12" s="266"/>
      <c r="LD12" s="7"/>
      <c r="LE12" s="7"/>
      <c r="LF12" s="5"/>
      <c r="LG12" s="238"/>
      <c r="LH12" s="238"/>
      <c r="LI12" s="5"/>
      <c r="LJ12" s="238"/>
      <c r="LK12" s="238"/>
      <c r="LL12" s="5"/>
      <c r="LM12" s="238"/>
      <c r="LN12" s="22"/>
    </row>
    <row r="13" spans="1:326" ht="12.75" customHeight="1" x14ac:dyDescent="0.2">
      <c r="A13" s="280">
        <v>1911</v>
      </c>
      <c r="B13" s="281">
        <v>82.3</v>
      </c>
      <c r="C13" s="269">
        <v>1390.5</v>
      </c>
      <c r="D13" s="283">
        <v>74.2</v>
      </c>
      <c r="E13" s="284">
        <v>156.4</v>
      </c>
      <c r="F13" s="285">
        <v>91.8</v>
      </c>
      <c r="G13" s="286">
        <v>94.2</v>
      </c>
      <c r="H13" s="282">
        <v>145.4</v>
      </c>
      <c r="I13" s="277"/>
      <c r="J13" s="277"/>
      <c r="K13" s="277"/>
      <c r="L13" s="288">
        <v>23.9</v>
      </c>
      <c r="M13" s="323"/>
      <c r="N13" s="323"/>
      <c r="O13" s="323">
        <f t="shared" si="3"/>
        <v>1911</v>
      </c>
      <c r="P13" s="547">
        <f t="shared" si="4"/>
        <v>2.6548387096774193</v>
      </c>
      <c r="Q13" s="547">
        <f t="shared" si="5"/>
        <v>1.4564784749135853</v>
      </c>
      <c r="R13" s="547">
        <f t="shared" si="6"/>
        <v>0.49731903485254697</v>
      </c>
      <c r="S13" s="547">
        <f t="shared" si="7"/>
        <v>0.42384823848238484</v>
      </c>
      <c r="T13" s="547">
        <f t="shared" si="8"/>
        <v>0.85</v>
      </c>
      <c r="U13" s="547">
        <f t="shared" si="9"/>
        <v>14.059701492537313</v>
      </c>
      <c r="V13" s="547">
        <f t="shared" si="10"/>
        <v>3.8981233243967832</v>
      </c>
      <c r="W13" s="547"/>
      <c r="X13" s="547"/>
      <c r="Y13" s="547"/>
      <c r="Z13" s="547"/>
      <c r="AA13" s="323"/>
      <c r="AB13" s="323"/>
      <c r="AC13" s="323">
        <f t="shared" si="14"/>
        <v>1911</v>
      </c>
      <c r="AD13" s="323">
        <f t="shared" si="15"/>
        <v>122600.86347728214</v>
      </c>
      <c r="AE13" s="323">
        <f t="shared" si="11"/>
        <v>331.63793414123677</v>
      </c>
      <c r="AF13" s="323">
        <f t="shared" si="11"/>
        <v>1.2591107457465053E-4</v>
      </c>
      <c r="AG13" s="323">
        <f t="shared" si="11"/>
        <v>2.6217128108062644E-5</v>
      </c>
      <c r="AH13" s="323">
        <f t="shared" si="11"/>
        <v>0.47194357371736323</v>
      </c>
      <c r="AI13" s="323">
        <f t="shared" si="11"/>
        <v>64015165667074.367</v>
      </c>
      <c r="AJ13" s="287">
        <v>155.1</v>
      </c>
      <c r="AK13" s="290">
        <f t="shared" si="12"/>
        <v>591.1</v>
      </c>
      <c r="AL13" s="535">
        <f t="shared" si="13"/>
        <v>1911</v>
      </c>
      <c r="AM13" s="303">
        <v>39.799999999999997</v>
      </c>
      <c r="AN13" s="323"/>
      <c r="AO13" s="504"/>
      <c r="AP13" s="334"/>
      <c r="AQ13" s="277"/>
      <c r="AR13" s="277"/>
      <c r="AS13" s="277"/>
      <c r="AT13" s="290">
        <v>86.8</v>
      </c>
      <c r="AU13" s="290"/>
      <c r="AV13" s="277"/>
      <c r="KH13" s="266"/>
      <c r="KI13" s="262"/>
      <c r="KJ13" s="7"/>
      <c r="KK13" s="234"/>
      <c r="KL13" s="238"/>
      <c r="KM13" s="238"/>
      <c r="KN13" s="5"/>
      <c r="KO13" s="238"/>
      <c r="KP13" s="238"/>
      <c r="KQ13" s="266"/>
      <c r="KR13" s="9"/>
      <c r="KS13" s="7"/>
      <c r="KT13" s="5"/>
      <c r="KU13" s="238"/>
      <c r="KV13" s="238"/>
      <c r="KW13" s="5"/>
      <c r="KX13" s="238"/>
      <c r="KY13" s="238"/>
      <c r="KZ13" s="564"/>
      <c r="LA13" s="9"/>
      <c r="LB13" s="7"/>
      <c r="LC13" s="266"/>
      <c r="LD13" s="7"/>
      <c r="LE13" s="7"/>
      <c r="LF13" s="5"/>
      <c r="LG13" s="238"/>
      <c r="LH13" s="238"/>
      <c r="LI13" s="5"/>
      <c r="LJ13" s="238"/>
      <c r="LK13" s="238"/>
      <c r="LL13" s="5"/>
      <c r="LM13" s="238"/>
      <c r="LN13" s="22"/>
    </row>
    <row r="14" spans="1:326" ht="12.75" customHeight="1" x14ac:dyDescent="0.2">
      <c r="A14" s="280">
        <v>1912</v>
      </c>
      <c r="B14" s="526">
        <v>79</v>
      </c>
      <c r="C14" s="527">
        <v>1359.7</v>
      </c>
      <c r="D14" s="528">
        <v>77</v>
      </c>
      <c r="E14" s="529">
        <v>158.69999999999999</v>
      </c>
      <c r="F14" s="530">
        <v>91.9</v>
      </c>
      <c r="G14" s="531">
        <v>99.7</v>
      </c>
      <c r="H14" s="527">
        <v>138.4</v>
      </c>
      <c r="I14" s="277"/>
      <c r="J14" s="277"/>
      <c r="K14" s="277"/>
      <c r="L14" s="288">
        <v>24</v>
      </c>
      <c r="M14" s="547"/>
      <c r="N14" s="547"/>
      <c r="O14" s="323">
        <f t="shared" si="3"/>
        <v>1912</v>
      </c>
      <c r="P14" s="547">
        <f t="shared" si="4"/>
        <v>2.5483870967741935</v>
      </c>
      <c r="Q14" s="547">
        <f t="shared" si="5"/>
        <v>1.4242170315282288</v>
      </c>
      <c r="R14" s="547">
        <f t="shared" si="6"/>
        <v>0.51608579088471851</v>
      </c>
      <c r="S14" s="547">
        <f t="shared" si="7"/>
        <v>0.4300813008130081</v>
      </c>
      <c r="T14" s="547">
        <f t="shared" si="8"/>
        <v>0.85092592592592597</v>
      </c>
      <c r="U14" s="547">
        <f t="shared" si="9"/>
        <v>14.880597014925373</v>
      </c>
      <c r="V14" s="547">
        <f t="shared" si="10"/>
        <v>3.7104557640750673</v>
      </c>
      <c r="W14" s="547"/>
      <c r="X14" s="547"/>
      <c r="Y14" s="547"/>
      <c r="Z14" s="547"/>
      <c r="AA14" s="547"/>
      <c r="AB14" s="547"/>
      <c r="AC14" s="323">
        <f t="shared" si="14"/>
        <v>1912</v>
      </c>
      <c r="AD14" s="323">
        <f t="shared" si="15"/>
        <v>312434.45853888028</v>
      </c>
      <c r="AE14" s="323">
        <f t="shared" si="11"/>
        <v>472.32439410478645</v>
      </c>
      <c r="AF14" s="323">
        <f t="shared" si="11"/>
        <v>6.4980916503003282E-5</v>
      </c>
      <c r="AG14" s="323">
        <f t="shared" si="11"/>
        <v>1.127549656029686E-5</v>
      </c>
      <c r="AH14" s="323">
        <f t="shared" si="11"/>
        <v>0.40158902245023781</v>
      </c>
      <c r="AI14" s="323">
        <f t="shared" si="11"/>
        <v>952583883135420</v>
      </c>
      <c r="AJ14" s="532">
        <v>145.4</v>
      </c>
      <c r="AK14" s="533">
        <f t="shared" si="12"/>
        <v>569.59999999999991</v>
      </c>
      <c r="AL14" s="535">
        <f t="shared" si="13"/>
        <v>1912</v>
      </c>
      <c r="AM14" s="303">
        <v>41.6</v>
      </c>
      <c r="AN14" s="323"/>
      <c r="AO14" s="504"/>
      <c r="AP14" s="334"/>
      <c r="AQ14" s="277"/>
      <c r="AR14" s="277"/>
      <c r="AS14" s="277"/>
      <c r="AT14" s="290">
        <v>79.599999999999994</v>
      </c>
      <c r="AU14" s="290"/>
      <c r="AV14" s="277"/>
      <c r="KH14" s="235"/>
      <c r="KI14" s="236"/>
      <c r="KJ14" s="262"/>
      <c r="KK14" s="217"/>
      <c r="KL14" s="217"/>
      <c r="KM14" s="238"/>
      <c r="KN14" s="263"/>
      <c r="KO14" s="263"/>
      <c r="KP14" s="238"/>
      <c r="KQ14" s="266"/>
      <c r="KR14" s="9"/>
      <c r="KS14" s="7"/>
      <c r="KT14" s="5"/>
      <c r="KU14" s="238"/>
      <c r="KV14" s="238"/>
      <c r="KW14" s="5"/>
      <c r="KX14" s="238"/>
      <c r="KY14" s="238"/>
      <c r="KZ14" s="564"/>
      <c r="LA14" s="9"/>
      <c r="LB14" s="7"/>
      <c r="LC14" s="266"/>
      <c r="LD14" s="7"/>
      <c r="LE14" s="7"/>
      <c r="LF14" s="5"/>
      <c r="LG14" s="238"/>
      <c r="LH14" s="238"/>
      <c r="LI14" s="5"/>
      <c r="LJ14" s="238"/>
      <c r="LK14" s="238"/>
      <c r="LL14" s="5"/>
      <c r="LM14" s="238"/>
      <c r="LN14" s="22"/>
    </row>
    <row r="15" spans="1:326" ht="12.75" customHeight="1" x14ac:dyDescent="0.2">
      <c r="A15" s="280">
        <v>1913</v>
      </c>
      <c r="B15" s="281">
        <v>80.900000000000006</v>
      </c>
      <c r="C15" s="282">
        <v>1380.6</v>
      </c>
      <c r="D15" s="283">
        <v>78.5</v>
      </c>
      <c r="E15" s="284">
        <v>154.6</v>
      </c>
      <c r="F15" s="307">
        <v>91.1</v>
      </c>
      <c r="G15" s="286">
        <v>99.7</v>
      </c>
      <c r="H15" s="282">
        <v>140.80000000000001</v>
      </c>
      <c r="I15" s="277"/>
      <c r="J15" s="277"/>
      <c r="K15" s="277"/>
      <c r="L15" s="288">
        <v>22.3</v>
      </c>
      <c r="M15" s="323"/>
      <c r="N15" s="323"/>
      <c r="O15" s="323">
        <f t="shared" si="3"/>
        <v>1913</v>
      </c>
      <c r="P15" s="547">
        <f t="shared" si="4"/>
        <v>2.6096774193548389</v>
      </c>
      <c r="Q15" s="547">
        <f t="shared" si="5"/>
        <v>1.4461087252540064</v>
      </c>
      <c r="R15" s="547">
        <f t="shared" si="6"/>
        <v>0.52613941018766763</v>
      </c>
      <c r="S15" s="547">
        <f t="shared" si="7"/>
        <v>0.41897018970189698</v>
      </c>
      <c r="T15" s="547">
        <f t="shared" si="8"/>
        <v>0.84351851851851845</v>
      </c>
      <c r="U15" s="547">
        <f t="shared" si="9"/>
        <v>14.880597014925373</v>
      </c>
      <c r="V15" s="547">
        <f t="shared" si="10"/>
        <v>3.7747989276139418</v>
      </c>
      <c r="W15" s="547"/>
      <c r="X15" s="547"/>
      <c r="Y15" s="547"/>
      <c r="Z15" s="547"/>
      <c r="AA15" s="323"/>
      <c r="AB15" s="323"/>
      <c r="AC15" s="323">
        <f t="shared" si="14"/>
        <v>1913</v>
      </c>
      <c r="AD15" s="323">
        <f t="shared" si="15"/>
        <v>815353.15147727146</v>
      </c>
      <c r="AE15" s="323">
        <f t="shared" si="11"/>
        <v>683.0324274652437</v>
      </c>
      <c r="AF15" s="323">
        <f t="shared" si="11"/>
        <v>3.4189021082344225E-5</v>
      </c>
      <c r="AG15" s="323">
        <f t="shared" si="11"/>
        <v>4.7240969328506622E-6</v>
      </c>
      <c r="AH15" s="323">
        <f t="shared" si="11"/>
        <v>0.33874777727052463</v>
      </c>
      <c r="AI15" s="323">
        <f t="shared" si="11"/>
        <v>1.4175016887850952E+16</v>
      </c>
      <c r="AJ15" s="287">
        <v>143.5</v>
      </c>
      <c r="AK15" s="290">
        <f t="shared" si="12"/>
        <v>591.49999999999989</v>
      </c>
      <c r="AL15" s="535">
        <f t="shared" si="13"/>
        <v>1913</v>
      </c>
      <c r="AM15" s="303">
        <v>43.2</v>
      </c>
      <c r="AN15" s="323"/>
      <c r="AO15" s="504"/>
      <c r="AP15" s="334"/>
      <c r="AQ15" s="277"/>
      <c r="AR15" s="277"/>
      <c r="AS15" s="277"/>
      <c r="AT15" s="290">
        <v>86.7</v>
      </c>
      <c r="AU15" s="290"/>
      <c r="AV15" s="277"/>
      <c r="KH15" s="264"/>
      <c r="KI15" s="264"/>
      <c r="KJ15" s="236"/>
      <c r="KK15" s="6"/>
      <c r="KL15" s="6"/>
      <c r="KM15" s="217"/>
      <c r="KN15" s="6"/>
      <c r="KO15" s="6"/>
      <c r="KP15" s="263"/>
      <c r="KQ15" s="266"/>
      <c r="KR15" s="9"/>
      <c r="KS15" s="7"/>
      <c r="KT15" s="5"/>
      <c r="KU15" s="238"/>
      <c r="KV15" s="238"/>
      <c r="KW15" s="5"/>
      <c r="KX15" s="238"/>
      <c r="KY15" s="238"/>
      <c r="KZ15" s="564"/>
      <c r="LA15" s="9"/>
      <c r="LB15" s="7"/>
      <c r="LC15" s="266"/>
      <c r="LD15" s="7"/>
      <c r="LE15" s="7"/>
      <c r="LF15" s="5"/>
      <c r="LG15" s="238"/>
      <c r="LH15" s="238"/>
      <c r="LI15" s="5"/>
      <c r="LJ15" s="238"/>
      <c r="LK15" s="238"/>
      <c r="LL15" s="5"/>
      <c r="LM15" s="238"/>
      <c r="LN15" s="22"/>
    </row>
    <row r="16" spans="1:326" ht="12.75" customHeight="1" x14ac:dyDescent="0.2">
      <c r="A16" s="280">
        <v>1914</v>
      </c>
      <c r="B16" s="281">
        <v>73.5</v>
      </c>
      <c r="C16" s="282">
        <v>1330.2</v>
      </c>
      <c r="D16" s="283">
        <v>78.7</v>
      </c>
      <c r="E16" s="284">
        <v>158.19999999999999</v>
      </c>
      <c r="F16" s="307">
        <v>93.6</v>
      </c>
      <c r="G16" s="286">
        <v>99.2</v>
      </c>
      <c r="H16" s="282">
        <v>132.4</v>
      </c>
      <c r="I16" s="277"/>
      <c r="J16" s="277"/>
      <c r="K16" s="277"/>
      <c r="L16" s="288">
        <v>20.100000000000001</v>
      </c>
      <c r="M16" s="323"/>
      <c r="N16" s="323"/>
      <c r="O16" s="323">
        <f t="shared" si="3"/>
        <v>1914</v>
      </c>
      <c r="P16" s="547">
        <f t="shared" si="4"/>
        <v>2.370967741935484</v>
      </c>
      <c r="Q16" s="547">
        <f t="shared" si="5"/>
        <v>1.3933172724416047</v>
      </c>
      <c r="R16" s="547">
        <f t="shared" si="6"/>
        <v>0.52747989276139418</v>
      </c>
      <c r="S16" s="547">
        <f t="shared" si="7"/>
        <v>0.4287262872628726</v>
      </c>
      <c r="T16" s="547">
        <f t="shared" si="8"/>
        <v>0.86666666666666659</v>
      </c>
      <c r="U16" s="547">
        <f t="shared" si="9"/>
        <v>14.805970149253731</v>
      </c>
      <c r="V16" s="547">
        <f t="shared" si="10"/>
        <v>3.5495978552278826</v>
      </c>
      <c r="W16" s="547"/>
      <c r="X16" s="547"/>
      <c r="Y16" s="547"/>
      <c r="Z16" s="547"/>
      <c r="AA16" s="323"/>
      <c r="AB16" s="323"/>
      <c r="AC16" s="323">
        <f t="shared" si="14"/>
        <v>1914</v>
      </c>
      <c r="AD16" s="323">
        <f t="shared" si="15"/>
        <v>1933176.0204380469</v>
      </c>
      <c r="AE16" s="323">
        <f t="shared" si="11"/>
        <v>951.68087882504165</v>
      </c>
      <c r="AF16" s="323">
        <f t="shared" si="11"/>
        <v>1.8034021174131977E-5</v>
      </c>
      <c r="AG16" s="323">
        <f t="shared" si="11"/>
        <v>2.0253445386909882E-6</v>
      </c>
      <c r="AH16" s="323">
        <f t="shared" si="11"/>
        <v>0.29358140696778801</v>
      </c>
      <c r="AI16" s="323">
        <f t="shared" si="11"/>
        <v>2.0987487690668874E+17</v>
      </c>
      <c r="AJ16" s="287">
        <v>141.69999999999999</v>
      </c>
      <c r="AK16" s="290">
        <f t="shared" si="12"/>
        <v>552.89999999999986</v>
      </c>
      <c r="AL16" s="535">
        <f t="shared" si="13"/>
        <v>1914</v>
      </c>
      <c r="AM16" s="303">
        <v>42.8</v>
      </c>
      <c r="AN16" s="323"/>
      <c r="AO16" s="504"/>
      <c r="AP16" s="334"/>
      <c r="AQ16" s="277"/>
      <c r="AR16" s="277"/>
      <c r="AS16" s="277"/>
      <c r="AT16" s="290">
        <v>75.099999999999994</v>
      </c>
      <c r="AU16" s="290"/>
      <c r="AV16" s="277"/>
      <c r="KH16" s="6"/>
      <c r="KI16" s="6"/>
      <c r="KJ16" s="264"/>
      <c r="KK16" s="6"/>
      <c r="KM16" s="6"/>
      <c r="KP16" s="6"/>
      <c r="KQ16" s="266"/>
      <c r="KR16" s="9"/>
      <c r="KS16" s="7"/>
      <c r="KT16" s="5"/>
      <c r="KU16" s="238"/>
      <c r="KV16" s="238"/>
      <c r="KW16" s="5"/>
      <c r="KX16" s="238"/>
      <c r="KY16" s="238"/>
      <c r="KZ16" s="564"/>
      <c r="LA16" s="9"/>
      <c r="LB16" s="7"/>
      <c r="LC16" s="266"/>
      <c r="LD16" s="7"/>
      <c r="LE16" s="7"/>
      <c r="LF16" s="6"/>
      <c r="LG16" s="238"/>
      <c r="LH16" s="238"/>
      <c r="LI16" s="6"/>
      <c r="LJ16" s="238"/>
      <c r="LK16" s="238"/>
      <c r="LL16" s="8"/>
      <c r="LM16" s="238"/>
      <c r="LN16" s="22"/>
    </row>
    <row r="17" spans="1:334" ht="12.75" customHeight="1" x14ac:dyDescent="0.2">
      <c r="A17" s="280">
        <v>1915</v>
      </c>
      <c r="B17" s="281">
        <v>68.7</v>
      </c>
      <c r="C17" s="282">
        <v>1317.6</v>
      </c>
      <c r="D17" s="283">
        <v>80.7</v>
      </c>
      <c r="E17" s="284">
        <v>163.9</v>
      </c>
      <c r="F17" s="307">
        <v>94.5</v>
      </c>
      <c r="G17" s="286">
        <v>101.5</v>
      </c>
      <c r="H17" s="282">
        <v>145.9</v>
      </c>
      <c r="I17" s="277"/>
      <c r="J17" s="277"/>
      <c r="K17" s="277"/>
      <c r="L17" s="288">
        <v>18.7</v>
      </c>
      <c r="M17" s="323"/>
      <c r="N17" s="323"/>
      <c r="O17" s="323">
        <f t="shared" si="3"/>
        <v>1915</v>
      </c>
      <c r="P17" s="547">
        <f t="shared" si="4"/>
        <v>2.2161290322580647</v>
      </c>
      <c r="Q17" s="547">
        <f t="shared" si="5"/>
        <v>1.3801194092385041</v>
      </c>
      <c r="R17" s="547">
        <f t="shared" si="6"/>
        <v>0.5408847184986596</v>
      </c>
      <c r="S17" s="547">
        <f t="shared" si="7"/>
        <v>0.44417344173441736</v>
      </c>
      <c r="T17" s="547">
        <f t="shared" si="8"/>
        <v>0.875</v>
      </c>
      <c r="U17" s="547">
        <f t="shared" si="9"/>
        <v>15.149253731343283</v>
      </c>
      <c r="V17" s="547">
        <f t="shared" si="10"/>
        <v>3.9115281501340489</v>
      </c>
      <c r="W17" s="547"/>
      <c r="X17" s="547"/>
      <c r="Y17" s="547"/>
      <c r="Z17" s="547"/>
      <c r="AA17" s="323"/>
      <c r="AB17" s="323"/>
      <c r="AC17" s="323">
        <f t="shared" si="14"/>
        <v>1915</v>
      </c>
      <c r="AD17" s="323">
        <f t="shared" si="15"/>
        <v>4284167.5033578658</v>
      </c>
      <c r="AE17" s="323">
        <f t="shared" si="11"/>
        <v>1313.4332522675968</v>
      </c>
      <c r="AF17" s="323">
        <f t="shared" si="11"/>
        <v>9.7543264661692414E-6</v>
      </c>
      <c r="AG17" s="323">
        <f t="shared" si="11"/>
        <v>8.9960425444838209E-7</v>
      </c>
      <c r="AH17" s="323">
        <f t="shared" si="11"/>
        <v>0.2568837310968145</v>
      </c>
      <c r="AI17" s="323">
        <f t="shared" si="11"/>
        <v>3.1794477620938665E+18</v>
      </c>
      <c r="AJ17" s="287">
        <v>140.1</v>
      </c>
      <c r="AK17" s="290">
        <f t="shared" si="12"/>
        <v>522.29999999999984</v>
      </c>
      <c r="AL17" s="535">
        <f t="shared" si="13"/>
        <v>1915</v>
      </c>
      <c r="AM17" s="303">
        <v>43.2</v>
      </c>
      <c r="AN17" s="323"/>
      <c r="AO17" s="504"/>
      <c r="AP17" s="334"/>
      <c r="AQ17" s="277"/>
      <c r="AR17" s="277"/>
      <c r="AS17" s="277"/>
      <c r="AT17" s="290">
        <v>67.5</v>
      </c>
      <c r="AU17" s="290"/>
      <c r="AV17" s="277"/>
      <c r="KJ17" s="6"/>
      <c r="KQ17" s="266"/>
      <c r="KR17" s="9"/>
      <c r="KS17" s="7"/>
      <c r="KT17" s="5"/>
      <c r="KU17" s="238"/>
      <c r="KV17" s="238"/>
      <c r="KW17" s="5"/>
      <c r="KX17" s="238"/>
      <c r="KY17" s="238"/>
      <c r="KZ17" s="564"/>
      <c r="LA17" s="9"/>
      <c r="LB17" s="7"/>
      <c r="LC17" s="266"/>
      <c r="LD17" s="7"/>
      <c r="LE17" s="7"/>
      <c r="LF17" s="8"/>
      <c r="LG17" s="238"/>
      <c r="LH17" s="238"/>
      <c r="LI17" s="8"/>
      <c r="LJ17" s="238"/>
      <c r="LK17" s="238"/>
      <c r="LL17" s="8"/>
      <c r="LM17" s="238"/>
      <c r="LN17" s="22"/>
    </row>
    <row r="18" spans="1:334" ht="12.75" customHeight="1" x14ac:dyDescent="0.2">
      <c r="A18" s="280">
        <v>1916</v>
      </c>
      <c r="B18" s="281">
        <v>75.5</v>
      </c>
      <c r="C18" s="282">
        <v>1381.1</v>
      </c>
      <c r="D18" s="283">
        <v>81</v>
      </c>
      <c r="E18" s="284">
        <v>167.2</v>
      </c>
      <c r="F18" s="307">
        <v>94.7</v>
      </c>
      <c r="G18" s="286">
        <v>103.1</v>
      </c>
      <c r="H18" s="282">
        <v>163.30000000000001</v>
      </c>
      <c r="I18" s="277"/>
      <c r="J18" s="277"/>
      <c r="K18" s="277"/>
      <c r="L18" s="275"/>
      <c r="M18" s="323"/>
      <c r="N18" s="323"/>
      <c r="O18" s="323">
        <f t="shared" si="3"/>
        <v>1916</v>
      </c>
      <c r="P18" s="547">
        <f t="shared" si="4"/>
        <v>2.435483870967742</v>
      </c>
      <c r="Q18" s="547">
        <f t="shared" si="5"/>
        <v>1.4466324499842882</v>
      </c>
      <c r="R18" s="547">
        <f t="shared" si="6"/>
        <v>0.54289544235924936</v>
      </c>
      <c r="S18" s="547">
        <f t="shared" si="7"/>
        <v>0.45311653116531164</v>
      </c>
      <c r="T18" s="547">
        <f t="shared" si="8"/>
        <v>0.87685185185185188</v>
      </c>
      <c r="U18" s="547">
        <f t="shared" si="9"/>
        <v>15.388059701492535</v>
      </c>
      <c r="V18" s="547">
        <f t="shared" si="10"/>
        <v>4.3780160857908852</v>
      </c>
      <c r="W18" s="547"/>
      <c r="X18" s="547"/>
      <c r="Y18" s="547"/>
      <c r="Z18" s="547"/>
      <c r="AA18" s="323"/>
      <c r="AB18" s="323"/>
      <c r="AC18" s="323">
        <f t="shared" si="14"/>
        <v>1916</v>
      </c>
      <c r="AD18" s="323">
        <f t="shared" si="15"/>
        <v>10434020.854952222</v>
      </c>
      <c r="AE18" s="323">
        <f t="shared" si="11"/>
        <v>1900.0551636187051</v>
      </c>
      <c r="AF18" s="323">
        <f t="shared" si="11"/>
        <v>5.2955793817674841E-6</v>
      </c>
      <c r="AG18" s="323">
        <f t="shared" si="11"/>
        <v>4.0762555919720726E-7</v>
      </c>
      <c r="AH18" s="323">
        <f t="shared" si="11"/>
        <v>0.22524897532285496</v>
      </c>
      <c r="AI18" s="323">
        <f t="shared" si="11"/>
        <v>4.8925531980877251E+19</v>
      </c>
      <c r="AJ18" s="287">
        <v>138.4</v>
      </c>
      <c r="AK18" s="290">
        <f t="shared" si="12"/>
        <v>557.89999999999986</v>
      </c>
      <c r="AL18" s="535">
        <f t="shared" si="13"/>
        <v>1916</v>
      </c>
      <c r="AM18" s="303">
        <v>46.4</v>
      </c>
      <c r="AN18" s="275"/>
      <c r="AO18" s="502">
        <v>18.600000000000001</v>
      </c>
      <c r="AP18" s="323"/>
      <c r="AQ18" s="277"/>
      <c r="AR18" s="277"/>
      <c r="AS18" s="277"/>
      <c r="AT18" s="290">
        <v>75.5</v>
      </c>
      <c r="AU18" s="290"/>
      <c r="AV18" s="277"/>
      <c r="KQ18" s="266"/>
      <c r="KR18" s="9"/>
      <c r="KS18" s="7"/>
      <c r="KT18" s="5"/>
      <c r="KU18" s="238"/>
      <c r="KV18" s="238"/>
      <c r="KW18" s="5"/>
      <c r="KX18" s="238"/>
      <c r="KY18" s="238"/>
      <c r="KZ18" s="564"/>
      <c r="LA18" s="9"/>
      <c r="LB18" s="7"/>
      <c r="LC18" s="266"/>
      <c r="LD18" s="7"/>
      <c r="LE18" s="7"/>
      <c r="LF18" s="5"/>
      <c r="LG18" s="238"/>
      <c r="LH18" s="238"/>
      <c r="LI18" s="5"/>
      <c r="LJ18" s="238"/>
      <c r="LK18" s="238"/>
      <c r="LL18" s="5"/>
      <c r="LM18" s="238"/>
      <c r="LN18" s="22"/>
    </row>
    <row r="19" spans="1:334" ht="12.75" customHeight="1" x14ac:dyDescent="0.2">
      <c r="A19" s="280">
        <v>1917</v>
      </c>
      <c r="B19" s="281">
        <v>78.400000000000006</v>
      </c>
      <c r="C19" s="282">
        <v>1397.1</v>
      </c>
      <c r="D19" s="283">
        <v>80.8</v>
      </c>
      <c r="E19" s="284">
        <v>169.9</v>
      </c>
      <c r="F19" s="307">
        <v>95.9</v>
      </c>
      <c r="G19" s="286">
        <v>104.9</v>
      </c>
      <c r="H19" s="282">
        <v>164.5</v>
      </c>
      <c r="I19" s="277"/>
      <c r="J19" s="277"/>
      <c r="K19" s="277"/>
      <c r="L19" s="275"/>
      <c r="M19" s="323"/>
      <c r="N19" s="323"/>
      <c r="O19" s="323">
        <f t="shared" si="3"/>
        <v>1917</v>
      </c>
      <c r="P19" s="547">
        <f t="shared" si="4"/>
        <v>2.5290322580645164</v>
      </c>
      <c r="Q19" s="547">
        <f t="shared" si="5"/>
        <v>1.4633916413533046</v>
      </c>
      <c r="R19" s="547">
        <f t="shared" si="6"/>
        <v>0.54155495978552282</v>
      </c>
      <c r="S19" s="547">
        <f t="shared" si="7"/>
        <v>0.46043360433604336</v>
      </c>
      <c r="T19" s="547">
        <f t="shared" si="8"/>
        <v>0.88796296296296306</v>
      </c>
      <c r="U19" s="547">
        <f t="shared" si="9"/>
        <v>15.656716417910449</v>
      </c>
      <c r="V19" s="547">
        <f t="shared" si="10"/>
        <v>4.4101876675603222</v>
      </c>
      <c r="W19" s="547"/>
      <c r="X19" s="547"/>
      <c r="Y19" s="547"/>
      <c r="Z19" s="547"/>
      <c r="AA19" s="323"/>
      <c r="AB19" s="323"/>
      <c r="AC19" s="323">
        <f t="shared" si="14"/>
        <v>1917</v>
      </c>
      <c r="AD19" s="323">
        <f t="shared" si="15"/>
        <v>26387975.323492073</v>
      </c>
      <c r="AE19" s="323">
        <f t="shared" si="15"/>
        <v>2780.5248445497987</v>
      </c>
      <c r="AF19" s="323">
        <f t="shared" si="15"/>
        <v>2.8678472791341336E-6</v>
      </c>
      <c r="AG19" s="323">
        <f t="shared" si="15"/>
        <v>1.8768450544066535E-7</v>
      </c>
      <c r="AH19" s="323">
        <f t="shared" si="15"/>
        <v>0.20001274753205364</v>
      </c>
      <c r="AI19" s="323">
        <f t="shared" si="15"/>
        <v>7.6601317982000356E+20</v>
      </c>
      <c r="AJ19" s="287">
        <v>143.5</v>
      </c>
      <c r="AK19" s="290">
        <f t="shared" si="12"/>
        <v>559.20000000000005</v>
      </c>
      <c r="AL19" s="535">
        <f t="shared" si="13"/>
        <v>1917</v>
      </c>
      <c r="AM19" s="303">
        <v>46.1</v>
      </c>
      <c r="AN19" s="275"/>
      <c r="AO19" s="502">
        <v>19.100000000000001</v>
      </c>
      <c r="AP19" s="323"/>
      <c r="AQ19" s="277"/>
      <c r="AR19" s="277"/>
      <c r="AS19" s="277"/>
      <c r="AT19" s="290">
        <v>75.2</v>
      </c>
      <c r="AU19" s="290"/>
      <c r="AV19" s="277"/>
      <c r="KQ19" s="266"/>
      <c r="KR19" s="9"/>
      <c r="KS19" s="7"/>
      <c r="KT19" s="5"/>
      <c r="KU19" s="238"/>
      <c r="KV19" s="238"/>
      <c r="KW19" s="5"/>
      <c r="KX19" s="238"/>
      <c r="KY19" s="238"/>
      <c r="KZ19" s="564"/>
      <c r="LA19" s="9"/>
      <c r="LB19" s="7"/>
      <c r="LC19" s="266"/>
      <c r="LD19" s="7"/>
      <c r="LE19" s="7"/>
      <c r="LF19" s="5"/>
      <c r="LG19" s="238"/>
      <c r="LH19" s="238"/>
      <c r="LI19" s="5"/>
      <c r="LJ19" s="238"/>
      <c r="LK19" s="238"/>
      <c r="LL19" s="5"/>
      <c r="LM19" s="238"/>
      <c r="LN19" s="22"/>
    </row>
    <row r="20" spans="1:334" ht="12.75" customHeight="1" x14ac:dyDescent="0.2">
      <c r="A20" s="280">
        <v>1918</v>
      </c>
      <c r="B20" s="281">
        <v>73.2</v>
      </c>
      <c r="C20" s="309">
        <v>1810</v>
      </c>
      <c r="D20" s="283">
        <v>80.8</v>
      </c>
      <c r="E20" s="284">
        <v>171.6</v>
      </c>
      <c r="F20" s="307">
        <v>94</v>
      </c>
      <c r="G20" s="286">
        <v>97.4</v>
      </c>
      <c r="H20" s="282">
        <v>588.5</v>
      </c>
      <c r="I20" s="277"/>
      <c r="J20" s="277"/>
      <c r="K20" s="277"/>
      <c r="L20" s="275"/>
      <c r="M20" s="323"/>
      <c r="N20" s="323"/>
      <c r="O20" s="323">
        <f t="shared" si="3"/>
        <v>1918</v>
      </c>
      <c r="P20" s="547">
        <f t="shared" si="4"/>
        <v>2.3612903225806452</v>
      </c>
      <c r="Q20" s="547">
        <f t="shared" si="5"/>
        <v>1.8958835236199854</v>
      </c>
      <c r="R20" s="547">
        <f t="shared" si="6"/>
        <v>0.54155495978552282</v>
      </c>
      <c r="S20" s="547">
        <f t="shared" si="7"/>
        <v>0.46504065040650405</v>
      </c>
      <c r="T20" s="547">
        <f t="shared" si="8"/>
        <v>0.87037037037037035</v>
      </c>
      <c r="U20" s="547">
        <f t="shared" si="9"/>
        <v>14.537313432835822</v>
      </c>
      <c r="V20" s="547">
        <f t="shared" si="10"/>
        <v>15.777479892761395</v>
      </c>
      <c r="W20" s="547"/>
      <c r="X20" s="547"/>
      <c r="Y20" s="547"/>
      <c r="Z20" s="547"/>
      <c r="AA20" s="323"/>
      <c r="AB20" s="323"/>
      <c r="AC20" s="323">
        <f t="shared" si="14"/>
        <v>1918</v>
      </c>
      <c r="AD20" s="323">
        <f t="shared" ref="AD20:AI35" si="16">P20*AD19</f>
        <v>62309670.763858698</v>
      </c>
      <c r="AE20" s="323">
        <f t="shared" si="16"/>
        <v>5271.5512397979846</v>
      </c>
      <c r="AF20" s="323">
        <f t="shared" si="16"/>
        <v>1.5530969179225067E-6</v>
      </c>
      <c r="AG20" s="323">
        <f t="shared" si="16"/>
        <v>8.7280924481350058E-8</v>
      </c>
      <c r="AH20" s="323">
        <f t="shared" si="16"/>
        <v>0.17408516914826891</v>
      </c>
      <c r="AI20" s="323">
        <f t="shared" si="16"/>
        <v>1.113577368872662E+22</v>
      </c>
      <c r="AJ20" s="287">
        <v>149.80000000000001</v>
      </c>
      <c r="AK20" s="290">
        <f t="shared" si="12"/>
        <v>554.70000000000005</v>
      </c>
      <c r="AL20" s="535">
        <f t="shared" si="13"/>
        <v>1918</v>
      </c>
      <c r="AM20" s="303">
        <v>47.3</v>
      </c>
      <c r="AN20" s="275"/>
      <c r="AO20" s="502">
        <v>22.3</v>
      </c>
      <c r="AP20" s="323"/>
      <c r="AQ20" s="277"/>
      <c r="AR20" s="277"/>
      <c r="AS20" s="277"/>
      <c r="AT20" s="290">
        <v>72.2</v>
      </c>
      <c r="AU20" s="290"/>
      <c r="AV20" s="277"/>
      <c r="KQ20" s="266"/>
      <c r="KR20" s="9"/>
      <c r="KS20" s="7"/>
      <c r="KT20" s="5"/>
      <c r="KU20" s="238"/>
      <c r="KV20" s="238"/>
      <c r="KW20" s="5"/>
      <c r="KX20" s="238"/>
      <c r="KY20" s="238"/>
      <c r="KZ20" s="564"/>
      <c r="LA20" s="9"/>
      <c r="LB20" s="265"/>
      <c r="LC20" s="266"/>
      <c r="LD20" s="7"/>
      <c r="LE20" s="262"/>
      <c r="LF20" s="5"/>
      <c r="LG20" s="238"/>
      <c r="LH20" s="238"/>
      <c r="LI20" s="5"/>
      <c r="LJ20" s="238"/>
      <c r="LK20" s="238"/>
      <c r="LL20" s="5"/>
      <c r="LM20" s="238"/>
      <c r="LN20" s="22"/>
    </row>
    <row r="21" spans="1:334" x14ac:dyDescent="0.2">
      <c r="A21" s="280">
        <v>1919</v>
      </c>
      <c r="B21" s="281">
        <v>62.8</v>
      </c>
      <c r="C21" s="282">
        <v>1289.4000000000001</v>
      </c>
      <c r="D21" s="283">
        <v>81</v>
      </c>
      <c r="E21" s="284">
        <v>147.9</v>
      </c>
      <c r="F21" s="307">
        <v>89.9</v>
      </c>
      <c r="G21" s="286">
        <v>88.2</v>
      </c>
      <c r="H21" s="282">
        <v>223</v>
      </c>
      <c r="I21" s="277"/>
      <c r="J21" s="277"/>
      <c r="K21" s="277"/>
      <c r="L21" s="275"/>
      <c r="M21" s="323"/>
      <c r="N21" s="323"/>
      <c r="O21" s="323">
        <f t="shared" si="3"/>
        <v>1919</v>
      </c>
      <c r="P21" s="547">
        <f t="shared" si="4"/>
        <v>2.0258064516129033</v>
      </c>
      <c r="Q21" s="547">
        <f t="shared" si="5"/>
        <v>1.3505813344506128</v>
      </c>
      <c r="R21" s="547">
        <f t="shared" si="6"/>
        <v>0.54289544235924936</v>
      </c>
      <c r="S21" s="547">
        <f t="shared" si="7"/>
        <v>0.40081300813008131</v>
      </c>
      <c r="T21" s="547">
        <f t="shared" si="8"/>
        <v>0.83240740740740748</v>
      </c>
      <c r="U21" s="547">
        <f t="shared" si="9"/>
        <v>13.164179104477611</v>
      </c>
      <c r="V21" s="547">
        <f t="shared" si="10"/>
        <v>5.9785522788203762</v>
      </c>
      <c r="W21" s="547"/>
      <c r="X21" s="547"/>
      <c r="Y21" s="547"/>
      <c r="Z21" s="547"/>
      <c r="AA21" s="323"/>
      <c r="AB21" s="323"/>
      <c r="AC21" s="323">
        <f t="shared" si="14"/>
        <v>1919</v>
      </c>
      <c r="AD21" s="323">
        <f t="shared" si="16"/>
        <v>126227333.03130086</v>
      </c>
      <c r="AE21" s="323">
        <f t="shared" si="16"/>
        <v>7119.6587080711442</v>
      </c>
      <c r="AF21" s="323">
        <f t="shared" si="16"/>
        <v>8.4316923828232607E-7</v>
      </c>
      <c r="AG21" s="323">
        <f t="shared" si="16"/>
        <v>3.4983329893744371E-8</v>
      </c>
      <c r="AH21" s="323">
        <f t="shared" si="16"/>
        <v>0.14490978431879054</v>
      </c>
      <c r="AI21" s="323">
        <f t="shared" si="16"/>
        <v>1.4659331930532654E+23</v>
      </c>
      <c r="AJ21" s="287">
        <v>125.6</v>
      </c>
      <c r="AK21" s="290">
        <f t="shared" si="12"/>
        <v>471.00000000000017</v>
      </c>
      <c r="AL21" s="535">
        <f t="shared" si="13"/>
        <v>1919</v>
      </c>
      <c r="AM21" s="303">
        <v>40.9</v>
      </c>
      <c r="AN21" s="275"/>
      <c r="AO21" s="502">
        <v>16.899999999999999</v>
      </c>
      <c r="AP21" s="323"/>
      <c r="AQ21" s="277"/>
      <c r="AR21" s="277"/>
      <c r="AS21" s="277"/>
      <c r="AT21" s="290">
        <v>55.2</v>
      </c>
      <c r="AU21" s="290"/>
      <c r="AV21" s="277"/>
      <c r="KQ21" s="266"/>
      <c r="KR21" s="266"/>
      <c r="KS21" s="7"/>
      <c r="KT21" s="234"/>
      <c r="KU21" s="238"/>
      <c r="KW21" s="234"/>
      <c r="KX21" s="238"/>
      <c r="KZ21" s="564"/>
      <c r="LA21" s="9"/>
      <c r="LB21" s="262"/>
      <c r="LC21" s="266"/>
      <c r="LD21" s="262"/>
      <c r="LE21" s="237"/>
      <c r="LF21" s="234"/>
      <c r="LG21" s="238"/>
      <c r="LI21" s="234"/>
      <c r="LJ21" s="238"/>
      <c r="LL21" s="234"/>
      <c r="LM21" s="238"/>
      <c r="LN21" s="22"/>
    </row>
    <row r="22" spans="1:334" x14ac:dyDescent="0.2">
      <c r="A22" s="310">
        <v>1920</v>
      </c>
      <c r="B22" s="311">
        <v>60.7</v>
      </c>
      <c r="C22" s="312">
        <v>1298.9000000000001</v>
      </c>
      <c r="D22" s="313">
        <v>83.4</v>
      </c>
      <c r="E22" s="314">
        <v>159.6</v>
      </c>
      <c r="F22" s="315">
        <v>93</v>
      </c>
      <c r="G22" s="316">
        <v>88.8</v>
      </c>
      <c r="H22" s="312">
        <v>207.3</v>
      </c>
      <c r="I22" s="277"/>
      <c r="J22" s="277"/>
      <c r="K22" s="277"/>
      <c r="L22" s="275"/>
      <c r="M22" s="512"/>
      <c r="N22" s="512"/>
      <c r="O22" s="323">
        <f t="shared" si="3"/>
        <v>1920</v>
      </c>
      <c r="P22" s="547">
        <f t="shared" si="4"/>
        <v>1.9580645161290324</v>
      </c>
      <c r="Q22" s="547">
        <f t="shared" si="5"/>
        <v>1.3605321043259664</v>
      </c>
      <c r="R22" s="547">
        <f t="shared" si="6"/>
        <v>0.55898123324396787</v>
      </c>
      <c r="S22" s="547">
        <f t="shared" si="7"/>
        <v>0.43252032520325201</v>
      </c>
      <c r="T22" s="547">
        <f t="shared" si="8"/>
        <v>0.86111111111111116</v>
      </c>
      <c r="U22" s="547">
        <f t="shared" si="9"/>
        <v>13.253731343283581</v>
      </c>
      <c r="V22" s="547">
        <f t="shared" si="10"/>
        <v>5.5576407506702417</v>
      </c>
      <c r="W22" s="547"/>
      <c r="X22" s="547"/>
      <c r="Y22" s="547"/>
      <c r="Z22" s="547"/>
      <c r="AA22" s="512"/>
      <c r="AB22" s="512"/>
      <c r="AC22" s="323">
        <f t="shared" si="14"/>
        <v>1920</v>
      </c>
      <c r="AD22" s="323">
        <f t="shared" si="16"/>
        <v>247161261.77419233</v>
      </c>
      <c r="AE22" s="323">
        <f t="shared" si="16"/>
        <v>9686.524244174725</v>
      </c>
      <c r="AF22" s="323">
        <f t="shared" si="16"/>
        <v>4.7131578064843163E-7</v>
      </c>
      <c r="AG22" s="323">
        <f t="shared" si="16"/>
        <v>1.5131001222334964E-8</v>
      </c>
      <c r="AH22" s="323">
        <f t="shared" si="16"/>
        <v>0.12478342538562519</v>
      </c>
      <c r="AI22" s="323">
        <f t="shared" si="16"/>
        <v>1.9429084707929844E+24</v>
      </c>
      <c r="AJ22" s="317">
        <v>113.1</v>
      </c>
      <c r="AK22" s="290">
        <f t="shared" si="12"/>
        <v>493.00000000000028</v>
      </c>
      <c r="AL22" s="535">
        <f t="shared" si="13"/>
        <v>1920</v>
      </c>
      <c r="AM22" s="318">
        <v>43.6</v>
      </c>
      <c r="AN22" s="275"/>
      <c r="AO22" s="505">
        <v>19</v>
      </c>
      <c r="AP22" s="512"/>
      <c r="AQ22" s="277"/>
      <c r="AR22" s="277"/>
      <c r="AS22" s="277"/>
      <c r="AT22" s="319">
        <v>53.7</v>
      </c>
      <c r="AU22" s="319"/>
      <c r="AV22" s="277"/>
      <c r="KQ22" s="235"/>
      <c r="KR22" s="9"/>
      <c r="KS22" s="7"/>
      <c r="KT22" s="7"/>
      <c r="KZ22" s="564"/>
      <c r="LA22" s="9"/>
      <c r="LB22" s="237"/>
      <c r="LC22" s="235"/>
      <c r="LD22" s="237"/>
      <c r="LF22" s="9"/>
    </row>
    <row r="23" spans="1:334" s="187" customFormat="1" x14ac:dyDescent="0.2">
      <c r="A23" s="280">
        <v>1921</v>
      </c>
      <c r="B23" s="281">
        <v>56.5</v>
      </c>
      <c r="C23" s="282">
        <v>1149.8</v>
      </c>
      <c r="D23" s="283">
        <v>85.5</v>
      </c>
      <c r="E23" s="284">
        <v>156.19999999999999</v>
      </c>
      <c r="F23" s="307">
        <v>89.2</v>
      </c>
      <c r="G23" s="286">
        <v>84.3</v>
      </c>
      <c r="H23" s="282">
        <v>98.7</v>
      </c>
      <c r="I23" s="277"/>
      <c r="J23" s="277"/>
      <c r="K23" s="277"/>
      <c r="L23" s="275"/>
      <c r="M23" s="323"/>
      <c r="N23" s="323"/>
      <c r="O23" s="323">
        <f t="shared" si="3"/>
        <v>1921</v>
      </c>
      <c r="P23" s="547">
        <f t="shared" si="4"/>
        <v>1.8225806451612903</v>
      </c>
      <c r="Q23" s="547">
        <f t="shared" si="5"/>
        <v>1.2043573897559441</v>
      </c>
      <c r="R23" s="547">
        <f t="shared" si="6"/>
        <v>0.57305630026809651</v>
      </c>
      <c r="S23" s="547">
        <f t="shared" si="7"/>
        <v>0.42330623306233062</v>
      </c>
      <c r="T23" s="547">
        <f t="shared" si="8"/>
        <v>0.82592592592592595</v>
      </c>
      <c r="U23" s="547">
        <f t="shared" si="9"/>
        <v>12.582089552238806</v>
      </c>
      <c r="V23" s="547">
        <f t="shared" si="10"/>
        <v>2.6461126005361932</v>
      </c>
      <c r="W23" s="547"/>
      <c r="X23" s="547"/>
      <c r="Y23" s="547"/>
      <c r="Z23" s="547"/>
      <c r="AA23" s="323"/>
      <c r="AB23" s="323"/>
      <c r="AC23" s="323">
        <f t="shared" si="14"/>
        <v>1921</v>
      </c>
      <c r="AD23" s="323">
        <f t="shared" si="16"/>
        <v>450471331.943286</v>
      </c>
      <c r="AE23" s="323">
        <f t="shared" si="16"/>
        <v>11666.037054521941</v>
      </c>
      <c r="AF23" s="323">
        <f t="shared" si="16"/>
        <v>2.7009047751635996E-7</v>
      </c>
      <c r="AG23" s="323">
        <f t="shared" si="16"/>
        <v>6.4050471298881335E-9</v>
      </c>
      <c r="AH23" s="323">
        <f t="shared" si="16"/>
        <v>0.10306186615183117</v>
      </c>
      <c r="AI23" s="323">
        <f t="shared" si="16"/>
        <v>2.4445848371320682E+25</v>
      </c>
      <c r="AJ23" s="287">
        <v>97.6</v>
      </c>
      <c r="AK23" s="290">
        <f t="shared" si="12"/>
        <v>481.79999999999995</v>
      </c>
      <c r="AL23" s="535">
        <f t="shared" si="13"/>
        <v>1921</v>
      </c>
      <c r="AM23" s="303">
        <v>41.7</v>
      </c>
      <c r="AN23" s="275"/>
      <c r="AO23" s="502">
        <v>17.7</v>
      </c>
      <c r="AP23" s="323"/>
      <c r="AQ23" s="277"/>
      <c r="AR23" s="277"/>
      <c r="AS23" s="277"/>
      <c r="AT23" s="290">
        <v>50.7</v>
      </c>
      <c r="AU23" s="290"/>
      <c r="AV23" s="277"/>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3"/>
      <c r="CM23" s="112"/>
      <c r="CN23" s="112"/>
      <c r="CO23" s="112"/>
      <c r="CP23" s="112"/>
      <c r="CQ23" s="112"/>
      <c r="CR23" s="112"/>
      <c r="CS23" s="112"/>
      <c r="CT23" s="112"/>
      <c r="CU23" s="112"/>
      <c r="CV23" s="112"/>
      <c r="CW23" s="112"/>
      <c r="CX23" s="112"/>
      <c r="CY23" s="112"/>
      <c r="CZ23" s="112"/>
      <c r="DA23" s="112"/>
      <c r="DB23" s="112"/>
      <c r="DC23" s="112"/>
      <c r="DD23" s="112"/>
      <c r="DE23" s="112"/>
      <c r="DF23" s="112"/>
      <c r="DG23" s="112"/>
      <c r="DH23" s="112"/>
      <c r="DI23" s="112"/>
      <c r="DJ23" s="112"/>
      <c r="DK23" s="112"/>
      <c r="DL23" s="112"/>
      <c r="DM23" s="112"/>
      <c r="DN23" s="112"/>
      <c r="DO23" s="112"/>
      <c r="DP23" s="112"/>
      <c r="DQ23" s="112"/>
      <c r="DR23" s="112"/>
      <c r="DS23" s="112"/>
      <c r="DT23" s="112"/>
      <c r="DU23" s="112"/>
      <c r="DV23" s="112"/>
      <c r="DW23" s="112"/>
      <c r="DX23" s="112"/>
      <c r="DY23" s="112"/>
      <c r="DZ23" s="112"/>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112"/>
      <c r="FH23" s="91"/>
      <c r="FI23" s="91"/>
      <c r="FJ23" s="91"/>
      <c r="FK23" s="91"/>
      <c r="FL23" s="91"/>
      <c r="FM23" s="91"/>
      <c r="FN23" s="91"/>
      <c r="FO23" s="91"/>
      <c r="FP23" s="91"/>
      <c r="FQ23" s="91"/>
      <c r="FR23" s="91"/>
      <c r="FS23" s="91"/>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c r="IR23" s="85"/>
      <c r="IS23" s="85"/>
      <c r="IT23" s="85"/>
      <c r="IU23" s="85"/>
      <c r="IV23" s="85"/>
      <c r="IW23" s="85"/>
      <c r="IX23" s="85"/>
      <c r="IY23" s="85"/>
      <c r="IZ23" s="85"/>
      <c r="JA23" s="85"/>
      <c r="JB23" s="85"/>
      <c r="JC23" s="85"/>
      <c r="JD23" s="85"/>
      <c r="JE23" s="85"/>
      <c r="JF23" s="85"/>
      <c r="JG23" s="85"/>
      <c r="JH23" s="85"/>
      <c r="JI23" s="85"/>
      <c r="JJ23" s="85"/>
      <c r="JK23" s="85"/>
      <c r="JL23" s="85"/>
      <c r="JM23" s="85"/>
      <c r="JN23" s="85"/>
      <c r="JO23" s="85"/>
      <c r="JP23" s="85"/>
      <c r="JQ23" s="85"/>
      <c r="JR23" s="85"/>
      <c r="JS23" s="85"/>
      <c r="JT23" s="85"/>
      <c r="JU23" s="85"/>
      <c r="JV23" s="85"/>
      <c r="JW23" s="85"/>
      <c r="JX23" s="85"/>
      <c r="JY23" s="85"/>
      <c r="JZ23" s="85"/>
      <c r="KA23" s="85"/>
      <c r="KS23" s="262"/>
      <c r="KT23" s="7"/>
      <c r="KZ23" s="564"/>
      <c r="LA23" s="266"/>
      <c r="LN23" s="114"/>
      <c r="LO23" s="114"/>
      <c r="LP23" s="114"/>
      <c r="LQ23" s="114"/>
      <c r="LR23" s="114"/>
      <c r="LS23" s="114"/>
      <c r="LT23" s="114"/>
      <c r="LU23" s="114"/>
      <c r="LV23" s="114"/>
    </row>
    <row r="24" spans="1:334" s="187" customFormat="1" x14ac:dyDescent="0.2">
      <c r="A24" s="280">
        <v>1922</v>
      </c>
      <c r="B24" s="281">
        <v>56.9</v>
      </c>
      <c r="C24" s="282">
        <v>1169.3</v>
      </c>
      <c r="D24" s="283">
        <v>86.2</v>
      </c>
      <c r="E24" s="284">
        <v>165</v>
      </c>
      <c r="F24" s="307">
        <v>92.1</v>
      </c>
      <c r="G24" s="286">
        <v>87.7</v>
      </c>
      <c r="H24" s="282">
        <v>132.30000000000001</v>
      </c>
      <c r="I24" s="321">
        <v>18.3</v>
      </c>
      <c r="J24" s="277"/>
      <c r="K24" s="277"/>
      <c r="L24" s="275"/>
      <c r="M24" s="323"/>
      <c r="N24" s="323"/>
      <c r="O24" s="323">
        <f t="shared" si="3"/>
        <v>1922</v>
      </c>
      <c r="P24" s="547">
        <f t="shared" si="4"/>
        <v>1.8354838709677419</v>
      </c>
      <c r="Q24" s="547">
        <f t="shared" si="5"/>
        <v>1.2247826542369329</v>
      </c>
      <c r="R24" s="547">
        <f t="shared" si="6"/>
        <v>0.57774798927613946</v>
      </c>
      <c r="S24" s="547">
        <f t="shared" si="7"/>
        <v>0.44715447154471544</v>
      </c>
      <c r="T24" s="547">
        <f t="shared" si="8"/>
        <v>0.85277777777777775</v>
      </c>
      <c r="U24" s="547">
        <f t="shared" si="9"/>
        <v>13.08955223880597</v>
      </c>
      <c r="V24" s="547">
        <f t="shared" si="10"/>
        <v>3.5469168900804293</v>
      </c>
      <c r="W24" s="547">
        <f t="shared" ref="W24:W66" si="17">IF(I$62&gt;0,I24/I$62,0)</f>
        <v>1.095808383233533</v>
      </c>
      <c r="X24" s="547"/>
      <c r="Y24" s="547"/>
      <c r="Z24" s="547"/>
      <c r="AA24" s="323"/>
      <c r="AB24" s="323"/>
      <c r="AC24" s="323">
        <f t="shared" si="14"/>
        <v>1922</v>
      </c>
      <c r="AD24" s="323">
        <f t="shared" si="16"/>
        <v>826832864.11525714</v>
      </c>
      <c r="AE24" s="323">
        <f t="shared" si="16"/>
        <v>14288.359828063794</v>
      </c>
      <c r="AF24" s="323">
        <f t="shared" si="16"/>
        <v>1.5604423030770931E-7</v>
      </c>
      <c r="AG24" s="323">
        <f t="shared" si="16"/>
        <v>2.8640454645841248E-9</v>
      </c>
      <c r="AH24" s="323">
        <f t="shared" si="16"/>
        <v>8.7888869190589358E-2</v>
      </c>
      <c r="AI24" s="323">
        <f t="shared" si="16"/>
        <v>3.199852092783319E+26</v>
      </c>
      <c r="AJ24" s="287">
        <v>95.3</v>
      </c>
      <c r="AK24" s="290">
        <f t="shared" si="12"/>
        <v>453.8</v>
      </c>
      <c r="AL24" s="535">
        <f t="shared" si="13"/>
        <v>1922</v>
      </c>
      <c r="AM24" s="303">
        <v>39.4</v>
      </c>
      <c r="AN24" s="275"/>
      <c r="AO24" s="503"/>
      <c r="AP24" s="275"/>
      <c r="AQ24" s="277"/>
      <c r="AR24" s="277"/>
      <c r="AS24" s="277"/>
      <c r="AT24" s="290">
        <v>38.9</v>
      </c>
      <c r="AU24" s="290"/>
      <c r="AV24" s="277"/>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3"/>
      <c r="CM24" s="112"/>
      <c r="CN24" s="112"/>
      <c r="CO24" s="112"/>
      <c r="CP24" s="112"/>
      <c r="CQ24" s="112"/>
      <c r="CR24" s="112"/>
      <c r="CS24" s="112"/>
      <c r="CT24" s="112"/>
      <c r="CU24" s="112"/>
      <c r="CV24" s="112"/>
      <c r="CW24" s="112"/>
      <c r="CX24" s="112"/>
      <c r="CY24" s="112"/>
      <c r="CZ24" s="112"/>
      <c r="DA24" s="112"/>
      <c r="DB24" s="112"/>
      <c r="DC24" s="112"/>
      <c r="DD24" s="112"/>
      <c r="DE24" s="112"/>
      <c r="DF24" s="112"/>
      <c r="DG24" s="112"/>
      <c r="DH24" s="112"/>
      <c r="DI24" s="112"/>
      <c r="DJ24" s="112"/>
      <c r="DK24" s="112"/>
      <c r="DL24" s="112"/>
      <c r="DM24" s="112"/>
      <c r="DN24" s="112"/>
      <c r="DO24" s="112"/>
      <c r="DP24" s="112"/>
      <c r="DQ24" s="112"/>
      <c r="DR24" s="112"/>
      <c r="DS24" s="112"/>
      <c r="DT24" s="112"/>
      <c r="DU24" s="112"/>
      <c r="DV24" s="112"/>
      <c r="DW24" s="112"/>
      <c r="DX24" s="112"/>
      <c r="DY24" s="112"/>
      <c r="DZ24" s="112"/>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112"/>
      <c r="FH24" s="91"/>
      <c r="FI24" s="91"/>
      <c r="FJ24" s="91"/>
      <c r="FK24" s="91"/>
      <c r="FL24" s="91"/>
      <c r="FM24" s="91"/>
      <c r="FN24" s="91"/>
      <c r="FO24" s="91"/>
      <c r="FP24" s="91"/>
      <c r="FQ24" s="91"/>
      <c r="FR24" s="91"/>
      <c r="FS24" s="91"/>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c r="IR24" s="85"/>
      <c r="IS24" s="85"/>
      <c r="IT24" s="85"/>
      <c r="IU24" s="85"/>
      <c r="IV24" s="85"/>
      <c r="IW24" s="85"/>
      <c r="IX24" s="85"/>
      <c r="IY24" s="85"/>
      <c r="IZ24" s="85"/>
      <c r="JA24" s="85"/>
      <c r="JB24" s="85"/>
      <c r="JC24" s="85"/>
      <c r="JD24" s="85"/>
      <c r="JE24" s="85"/>
      <c r="JF24" s="85"/>
      <c r="JG24" s="85"/>
      <c r="JH24" s="85"/>
      <c r="JI24" s="85"/>
      <c r="JJ24" s="85"/>
      <c r="JK24" s="85"/>
      <c r="JL24" s="85"/>
      <c r="JM24" s="85"/>
      <c r="JN24" s="85"/>
      <c r="JO24" s="85"/>
      <c r="JP24" s="85"/>
      <c r="JQ24" s="85"/>
      <c r="JR24" s="85"/>
      <c r="JS24" s="85"/>
      <c r="JT24" s="85"/>
      <c r="JU24" s="85"/>
      <c r="JV24" s="85"/>
      <c r="JW24" s="85"/>
      <c r="JX24" s="85"/>
      <c r="JY24" s="85"/>
      <c r="JZ24" s="85"/>
      <c r="KA24" s="85"/>
      <c r="KS24" s="237"/>
      <c r="KT24" s="262"/>
      <c r="KZ24" s="235"/>
      <c r="LA24" s="9"/>
      <c r="LN24" s="114"/>
      <c r="LO24" s="114"/>
      <c r="LP24" s="114"/>
      <c r="LQ24" s="114"/>
      <c r="LR24" s="114"/>
      <c r="LS24" s="114"/>
      <c r="LT24" s="114"/>
      <c r="LU24" s="114"/>
      <c r="LV24" s="114"/>
    </row>
    <row r="25" spans="1:334" s="187" customFormat="1" x14ac:dyDescent="0.2">
      <c r="A25" s="280">
        <v>1923</v>
      </c>
      <c r="B25" s="281">
        <v>60.8</v>
      </c>
      <c r="C25" s="269">
        <v>1213</v>
      </c>
      <c r="D25" s="283">
        <v>88.4</v>
      </c>
      <c r="E25" s="284">
        <v>174</v>
      </c>
      <c r="F25" s="307">
        <v>95.7</v>
      </c>
      <c r="G25" s="286">
        <v>89</v>
      </c>
      <c r="H25" s="282">
        <v>151.69999999999999</v>
      </c>
      <c r="I25" s="322"/>
      <c r="J25" s="277"/>
      <c r="K25" s="277"/>
      <c r="L25" s="275"/>
      <c r="M25" s="323"/>
      <c r="N25" s="323"/>
      <c r="O25" s="323">
        <f t="shared" si="3"/>
        <v>1923</v>
      </c>
      <c r="P25" s="547">
        <f t="shared" si="4"/>
        <v>1.9612903225806451</v>
      </c>
      <c r="Q25" s="547">
        <f t="shared" si="5"/>
        <v>1.2705561956635592</v>
      </c>
      <c r="R25" s="547">
        <f t="shared" si="6"/>
        <v>0.59249329758713143</v>
      </c>
      <c r="S25" s="547">
        <f t="shared" si="7"/>
        <v>0.47154471544715448</v>
      </c>
      <c r="T25" s="547">
        <f t="shared" si="8"/>
        <v>0.88611111111111118</v>
      </c>
      <c r="U25" s="547">
        <f t="shared" si="9"/>
        <v>13.283582089552239</v>
      </c>
      <c r="V25" s="547">
        <f t="shared" si="10"/>
        <v>4.0670241286863273</v>
      </c>
      <c r="W25" s="547"/>
      <c r="X25" s="547"/>
      <c r="Y25" s="547"/>
      <c r="Z25" s="547"/>
      <c r="AA25" s="323"/>
      <c r="AB25" s="323"/>
      <c r="AC25" s="323">
        <f t="shared" si="14"/>
        <v>1923</v>
      </c>
      <c r="AD25" s="323">
        <f t="shared" si="16"/>
        <v>1621659294.7808914</v>
      </c>
      <c r="AE25" s="323">
        <f t="shared" si="16"/>
        <v>18154.164105416759</v>
      </c>
      <c r="AF25" s="323">
        <f t="shared" si="16"/>
        <v>9.245516058446049E-8</v>
      </c>
      <c r="AG25" s="323">
        <f t="shared" si="16"/>
        <v>1.3505255036250346E-9</v>
      </c>
      <c r="AH25" s="323">
        <f t="shared" si="16"/>
        <v>7.787930353277224E-2</v>
      </c>
      <c r="AI25" s="323">
        <f t="shared" si="16"/>
        <v>4.2505497948912745E+27</v>
      </c>
      <c r="AJ25" s="287">
        <v>91.7</v>
      </c>
      <c r="AK25" s="290">
        <f t="shared" si="12"/>
        <v>461.69999999999987</v>
      </c>
      <c r="AL25" s="535">
        <f t="shared" si="13"/>
        <v>1923</v>
      </c>
      <c r="AM25" s="303">
        <v>38.799999999999997</v>
      </c>
      <c r="AN25" s="275"/>
      <c r="AO25" s="502">
        <v>17.899999999999999</v>
      </c>
      <c r="AP25" s="323"/>
      <c r="AQ25" s="277"/>
      <c r="AR25" s="277"/>
      <c r="AS25" s="277"/>
      <c r="AT25" s="290">
        <v>39.1</v>
      </c>
      <c r="AU25" s="290"/>
      <c r="AV25" s="277"/>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3"/>
      <c r="CM25" s="112"/>
      <c r="CN25" s="112"/>
      <c r="CO25" s="112"/>
      <c r="CP25" s="112"/>
      <c r="CQ25" s="112"/>
      <c r="CR25" s="112"/>
      <c r="CS25" s="112"/>
      <c r="CT25" s="112"/>
      <c r="CU25" s="112"/>
      <c r="CV25" s="112"/>
      <c r="CW25" s="112"/>
      <c r="CX25" s="112"/>
      <c r="CY25" s="112"/>
      <c r="CZ25" s="112"/>
      <c r="DA25" s="112"/>
      <c r="DB25" s="112"/>
      <c r="DC25" s="112"/>
      <c r="DD25" s="112"/>
      <c r="DE25" s="112"/>
      <c r="DF25" s="112"/>
      <c r="DG25" s="112"/>
      <c r="DH25" s="112"/>
      <c r="DI25" s="112"/>
      <c r="DJ25" s="112"/>
      <c r="DK25" s="112"/>
      <c r="DL25" s="112"/>
      <c r="DM25" s="112"/>
      <c r="DN25" s="112"/>
      <c r="DO25" s="112"/>
      <c r="DP25" s="112"/>
      <c r="DQ25" s="112"/>
      <c r="DR25" s="112"/>
      <c r="DS25" s="112"/>
      <c r="DT25" s="112"/>
      <c r="DU25" s="112"/>
      <c r="DV25" s="112"/>
      <c r="DW25" s="112"/>
      <c r="DX25" s="112"/>
      <c r="DY25" s="112"/>
      <c r="DZ25" s="112"/>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112"/>
      <c r="FH25" s="91"/>
      <c r="FI25" s="91"/>
      <c r="FJ25" s="91"/>
      <c r="FK25" s="91"/>
      <c r="FL25" s="91"/>
      <c r="FM25" s="91"/>
      <c r="FN25" s="91"/>
      <c r="FO25" s="91"/>
      <c r="FP25" s="91"/>
      <c r="FQ25" s="91"/>
      <c r="FR25" s="91"/>
      <c r="FS25" s="91"/>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c r="IR25" s="85"/>
      <c r="IS25" s="85"/>
      <c r="IT25" s="85"/>
      <c r="IU25" s="85"/>
      <c r="IV25" s="85"/>
      <c r="IW25" s="85"/>
      <c r="IX25" s="85"/>
      <c r="IY25" s="85"/>
      <c r="IZ25" s="85"/>
      <c r="JA25" s="85"/>
      <c r="JB25" s="85"/>
      <c r="JC25" s="85"/>
      <c r="JD25" s="85"/>
      <c r="JE25" s="85"/>
      <c r="JF25" s="85"/>
      <c r="JG25" s="85"/>
      <c r="JH25" s="85"/>
      <c r="JI25" s="85"/>
      <c r="JJ25" s="85"/>
      <c r="JK25" s="85"/>
      <c r="JL25" s="85"/>
      <c r="JM25" s="85"/>
      <c r="JN25" s="85"/>
      <c r="JO25" s="85"/>
      <c r="JP25" s="85"/>
      <c r="JQ25" s="85"/>
      <c r="JR25" s="85"/>
      <c r="JS25" s="85"/>
      <c r="JT25" s="85"/>
      <c r="JU25" s="85"/>
      <c r="JV25" s="85"/>
      <c r="JW25" s="85"/>
      <c r="JX25" s="85"/>
      <c r="JY25" s="85"/>
      <c r="JZ25" s="85"/>
      <c r="KA25" s="85"/>
      <c r="KT25" s="237"/>
      <c r="LN25" s="114"/>
      <c r="LO25" s="114"/>
      <c r="LP25" s="114"/>
      <c r="LQ25" s="114"/>
      <c r="LR25" s="114"/>
      <c r="LS25" s="114"/>
      <c r="LT25" s="114"/>
      <c r="LU25" s="114"/>
      <c r="LV25" s="114"/>
    </row>
    <row r="26" spans="1:334" x14ac:dyDescent="0.2">
      <c r="A26" s="280">
        <v>1924</v>
      </c>
      <c r="B26" s="281">
        <v>59.5</v>
      </c>
      <c r="C26" s="282">
        <v>1159</v>
      </c>
      <c r="D26" s="283">
        <v>90.4</v>
      </c>
      <c r="E26" s="284">
        <v>175.7</v>
      </c>
      <c r="F26" s="307">
        <v>97.2</v>
      </c>
      <c r="G26" s="286">
        <v>87.8</v>
      </c>
      <c r="H26" s="282">
        <v>115.2</v>
      </c>
      <c r="I26" s="322"/>
      <c r="J26" s="277"/>
      <c r="K26" s="277"/>
      <c r="L26" s="275"/>
      <c r="M26" s="323"/>
      <c r="N26" s="323"/>
      <c r="O26" s="323">
        <f t="shared" si="3"/>
        <v>1924</v>
      </c>
      <c r="P26" s="547">
        <f t="shared" si="4"/>
        <v>1.9193548387096775</v>
      </c>
      <c r="Q26" s="547">
        <f t="shared" si="5"/>
        <v>1.2139939247931286</v>
      </c>
      <c r="R26" s="547">
        <f t="shared" si="6"/>
        <v>0.60589812332439685</v>
      </c>
      <c r="S26" s="547">
        <f t="shared" si="7"/>
        <v>0.47615176151761512</v>
      </c>
      <c r="T26" s="547">
        <f t="shared" si="8"/>
        <v>0.9</v>
      </c>
      <c r="U26" s="547">
        <f t="shared" si="9"/>
        <v>13.104477611940299</v>
      </c>
      <c r="V26" s="547">
        <f t="shared" si="10"/>
        <v>3.088471849865952</v>
      </c>
      <c r="W26" s="547"/>
      <c r="X26" s="547"/>
      <c r="Y26" s="547"/>
      <c r="Z26" s="547"/>
      <c r="AA26" s="323"/>
      <c r="AB26" s="323"/>
      <c r="AC26" s="323">
        <f t="shared" si="14"/>
        <v>1924</v>
      </c>
      <c r="AD26" s="323">
        <f t="shared" si="16"/>
        <v>3112539614.1762271</v>
      </c>
      <c r="AE26" s="323">
        <f t="shared" si="16"/>
        <v>22039.044933673427</v>
      </c>
      <c r="AF26" s="323">
        <f t="shared" si="16"/>
        <v>5.6018408289780357E-8</v>
      </c>
      <c r="AG26" s="323">
        <f t="shared" si="16"/>
        <v>6.430550975255245E-10</v>
      </c>
      <c r="AH26" s="323">
        <f t="shared" si="16"/>
        <v>7.0091373179495015E-2</v>
      </c>
      <c r="AI26" s="323">
        <f t="shared" si="16"/>
        <v>5.5701234625590131E+28</v>
      </c>
      <c r="AJ26" s="287">
        <v>87.9</v>
      </c>
      <c r="AK26" s="290">
        <f t="shared" si="12"/>
        <v>445.29999999999984</v>
      </c>
      <c r="AL26" s="535">
        <f t="shared" si="13"/>
        <v>1924</v>
      </c>
      <c r="AM26" s="303">
        <v>39.200000000000003</v>
      </c>
      <c r="AN26" s="275"/>
      <c r="AO26" s="502">
        <v>17.8</v>
      </c>
      <c r="AP26" s="323"/>
      <c r="AQ26" s="277"/>
      <c r="AR26" s="277"/>
      <c r="AS26" s="277"/>
      <c r="AT26" s="290">
        <v>33.700000000000003</v>
      </c>
      <c r="AU26" s="290"/>
      <c r="AV26" s="277"/>
    </row>
    <row r="27" spans="1:334" x14ac:dyDescent="0.2">
      <c r="A27" s="280">
        <v>1925</v>
      </c>
      <c r="B27" s="281">
        <v>60.7</v>
      </c>
      <c r="C27" s="282">
        <v>1168.0999999999999</v>
      </c>
      <c r="D27" s="283">
        <v>92</v>
      </c>
      <c r="E27" s="284">
        <v>184.8</v>
      </c>
      <c r="F27" s="307">
        <v>89.5</v>
      </c>
      <c r="G27" s="286">
        <v>95</v>
      </c>
      <c r="H27" s="282">
        <v>121.7</v>
      </c>
      <c r="I27" s="322"/>
      <c r="J27" s="277"/>
      <c r="K27" s="277"/>
      <c r="L27" s="275"/>
      <c r="M27" s="323"/>
      <c r="N27" s="323"/>
      <c r="O27" s="323">
        <f t="shared" si="3"/>
        <v>1925</v>
      </c>
      <c r="P27" s="547">
        <f t="shared" si="4"/>
        <v>1.9580645161290324</v>
      </c>
      <c r="Q27" s="547">
        <f t="shared" si="5"/>
        <v>1.2235257148842567</v>
      </c>
      <c r="R27" s="547">
        <f t="shared" si="6"/>
        <v>0.61662198391420919</v>
      </c>
      <c r="S27" s="547">
        <f t="shared" si="7"/>
        <v>0.50081300813008134</v>
      </c>
      <c r="T27" s="547">
        <f t="shared" si="8"/>
        <v>0.82870370370370372</v>
      </c>
      <c r="U27" s="547">
        <f t="shared" si="9"/>
        <v>14.17910447761194</v>
      </c>
      <c r="V27" s="547">
        <f t="shared" si="10"/>
        <v>3.2627345844504023</v>
      </c>
      <c r="W27" s="547"/>
      <c r="X27" s="547"/>
      <c r="Y27" s="547"/>
      <c r="Z27" s="547"/>
      <c r="AA27" s="323"/>
      <c r="AB27" s="323"/>
      <c r="AC27" s="323">
        <f t="shared" si="14"/>
        <v>1925</v>
      </c>
      <c r="AD27" s="323">
        <f t="shared" si="16"/>
        <v>6094553373.5644197</v>
      </c>
      <c r="AE27" s="323">
        <f t="shared" si="16"/>
        <v>26965.338207839035</v>
      </c>
      <c r="AF27" s="323">
        <f t="shared" si="16"/>
        <v>3.4542182055360549E-8</v>
      </c>
      <c r="AG27" s="323">
        <f t="shared" si="16"/>
        <v>3.2205035778514077E-10</v>
      </c>
      <c r="AH27" s="323">
        <f t="shared" si="16"/>
        <v>5.8084980551525965E-2</v>
      </c>
      <c r="AI27" s="323">
        <f t="shared" si="16"/>
        <v>7.8979362528821819E+29</v>
      </c>
      <c r="AJ27" s="287">
        <v>84.8</v>
      </c>
      <c r="AK27" s="290">
        <f t="shared" si="12"/>
        <v>439.59999999999997</v>
      </c>
      <c r="AL27" s="535">
        <f t="shared" si="13"/>
        <v>1925</v>
      </c>
      <c r="AM27" s="303">
        <v>36.9</v>
      </c>
      <c r="AN27" s="275"/>
      <c r="AO27" s="502">
        <v>17.3</v>
      </c>
      <c r="AP27" s="323"/>
      <c r="AQ27" s="277"/>
      <c r="AR27" s="277"/>
      <c r="AS27" s="277"/>
      <c r="AT27" s="290">
        <v>38.6</v>
      </c>
      <c r="AU27" s="290"/>
      <c r="AV27" s="277"/>
    </row>
    <row r="28" spans="1:334" x14ac:dyDescent="0.2">
      <c r="A28" s="280">
        <v>1926</v>
      </c>
      <c r="B28" s="281">
        <v>60.3</v>
      </c>
      <c r="C28" s="282">
        <v>1211</v>
      </c>
      <c r="D28" s="283">
        <v>94.6</v>
      </c>
      <c r="E28" s="284">
        <v>198.6</v>
      </c>
      <c r="F28" s="307">
        <v>91.3</v>
      </c>
      <c r="G28" s="286">
        <v>97.3</v>
      </c>
      <c r="H28" s="282">
        <v>141.69999999999999</v>
      </c>
      <c r="I28" s="322"/>
      <c r="J28" s="277"/>
      <c r="K28" s="277"/>
      <c r="L28" s="114"/>
      <c r="M28" s="323"/>
      <c r="N28" s="323"/>
      <c r="O28" s="323">
        <f t="shared" si="3"/>
        <v>1926</v>
      </c>
      <c r="P28" s="547">
        <f t="shared" si="4"/>
        <v>1.9451612903225806</v>
      </c>
      <c r="Q28" s="547">
        <f t="shared" si="5"/>
        <v>1.268461296742432</v>
      </c>
      <c r="R28" s="547">
        <f t="shared" si="6"/>
        <v>0.63404825737265413</v>
      </c>
      <c r="S28" s="547">
        <f t="shared" si="7"/>
        <v>0.53821138211382114</v>
      </c>
      <c r="T28" s="547">
        <f t="shared" si="8"/>
        <v>0.84537037037037033</v>
      </c>
      <c r="U28" s="547">
        <f t="shared" si="9"/>
        <v>14.522388059701491</v>
      </c>
      <c r="V28" s="547">
        <f t="shared" si="10"/>
        <v>3.7989276139410189</v>
      </c>
      <c r="W28" s="547"/>
      <c r="X28" s="547"/>
      <c r="Y28" s="547"/>
      <c r="Z28" s="547"/>
      <c r="AA28" s="323"/>
      <c r="AB28" s="323"/>
      <c r="AC28" s="323">
        <f t="shared" si="14"/>
        <v>1926</v>
      </c>
      <c r="AD28" s="323">
        <f t="shared" si="16"/>
        <v>11854889304.062403</v>
      </c>
      <c r="AE28" s="323">
        <f t="shared" si="16"/>
        <v>34204.48787021375</v>
      </c>
      <c r="AF28" s="323">
        <f t="shared" si="16"/>
        <v>2.190141033805032E-8</v>
      </c>
      <c r="AG28" s="323">
        <f t="shared" si="16"/>
        <v>1.733311681737912E-10</v>
      </c>
      <c r="AH28" s="323">
        <f t="shared" si="16"/>
        <v>4.9103321521799262E-2</v>
      </c>
      <c r="AI28" s="323">
        <f t="shared" si="16"/>
        <v>1.1469689513513974E+31</v>
      </c>
      <c r="AJ28" s="287">
        <v>85.5</v>
      </c>
      <c r="AK28" s="290">
        <f t="shared" si="12"/>
        <v>441.7</v>
      </c>
      <c r="AL28" s="535">
        <f t="shared" si="13"/>
        <v>1926</v>
      </c>
      <c r="AM28" s="303">
        <v>36.6</v>
      </c>
      <c r="AN28" s="288">
        <v>19.899999999999999</v>
      </c>
      <c r="AO28" s="277"/>
      <c r="AP28" s="334"/>
      <c r="AQ28" s="277"/>
      <c r="AR28" s="277"/>
      <c r="AS28" s="277"/>
      <c r="AT28" s="290">
        <v>32.9</v>
      </c>
      <c r="AU28" s="290"/>
      <c r="AV28" s="277"/>
    </row>
    <row r="29" spans="1:334" x14ac:dyDescent="0.2">
      <c r="A29" s="280">
        <v>1927</v>
      </c>
      <c r="B29" s="281">
        <v>56.3</v>
      </c>
      <c r="C29" s="282">
        <v>1131.5</v>
      </c>
      <c r="D29" s="283">
        <v>95.2</v>
      </c>
      <c r="E29" s="284">
        <v>195.3</v>
      </c>
      <c r="F29" s="307">
        <v>88.1</v>
      </c>
      <c r="G29" s="286">
        <v>91.7</v>
      </c>
      <c r="H29" s="282">
        <v>102.2</v>
      </c>
      <c r="I29" s="322"/>
      <c r="J29" s="277"/>
      <c r="K29" s="277"/>
      <c r="L29" s="114"/>
      <c r="M29" s="323"/>
      <c r="N29" s="323"/>
      <c r="O29" s="323">
        <f t="shared" si="3"/>
        <v>1927</v>
      </c>
      <c r="P29" s="547">
        <f t="shared" si="4"/>
        <v>1.8161290322580643</v>
      </c>
      <c r="Q29" s="547">
        <f t="shared" si="5"/>
        <v>1.1851890646276317</v>
      </c>
      <c r="R29" s="547">
        <f t="shared" si="6"/>
        <v>0.63806970509383387</v>
      </c>
      <c r="S29" s="547">
        <f t="shared" si="7"/>
        <v>0.52926829268292686</v>
      </c>
      <c r="T29" s="547">
        <f t="shared" si="8"/>
        <v>0.81574074074074066</v>
      </c>
      <c r="U29" s="547">
        <f t="shared" si="9"/>
        <v>13.686567164179104</v>
      </c>
      <c r="V29" s="547">
        <f t="shared" si="10"/>
        <v>2.7399463806970514</v>
      </c>
      <c r="W29" s="547"/>
      <c r="X29" s="547"/>
      <c r="Y29" s="547"/>
      <c r="Z29" s="547"/>
      <c r="AA29" s="323"/>
      <c r="AB29" s="323"/>
      <c r="AC29" s="323">
        <f t="shared" si="14"/>
        <v>1927</v>
      </c>
      <c r="AD29" s="323">
        <f t="shared" si="16"/>
        <v>21530008639.313328</v>
      </c>
      <c r="AE29" s="323">
        <f t="shared" si="16"/>
        <v>40538.784984965809</v>
      </c>
      <c r="AF29" s="323">
        <f t="shared" si="16"/>
        <v>1.3974626435538812E-8</v>
      </c>
      <c r="AG29" s="323">
        <f t="shared" si="16"/>
        <v>9.1738691448079743E-11</v>
      </c>
      <c r="AH29" s="323">
        <f t="shared" si="16"/>
        <v>4.0055579871023282E-2</v>
      </c>
      <c r="AI29" s="323">
        <f t="shared" si="16"/>
        <v>1.5698067587898977E+32</v>
      </c>
      <c r="AJ29" s="287">
        <v>79.599999999999994</v>
      </c>
      <c r="AK29" s="290">
        <f t="shared" si="12"/>
        <v>423.09999999999991</v>
      </c>
      <c r="AL29" s="535">
        <f t="shared" si="13"/>
        <v>1927</v>
      </c>
      <c r="AM29" s="303">
        <v>34.799999999999997</v>
      </c>
      <c r="AN29" s="288">
        <v>21.6</v>
      </c>
      <c r="AO29" s="277"/>
      <c r="AP29" s="334"/>
      <c r="AQ29" s="277"/>
      <c r="AR29" s="277"/>
      <c r="AS29" s="277"/>
      <c r="AT29" s="290">
        <v>27.1</v>
      </c>
      <c r="AU29" s="290"/>
      <c r="AV29" s="277"/>
    </row>
    <row r="30" spans="1:334" x14ac:dyDescent="0.2">
      <c r="A30" s="280">
        <v>1928</v>
      </c>
      <c r="B30" s="281">
        <v>55.7</v>
      </c>
      <c r="C30" s="282">
        <v>1198.5999999999999</v>
      </c>
      <c r="D30" s="283">
        <v>95.7</v>
      </c>
      <c r="E30" s="284">
        <v>207.7</v>
      </c>
      <c r="F30" s="307">
        <v>92</v>
      </c>
      <c r="G30" s="286">
        <v>94.9</v>
      </c>
      <c r="H30" s="282">
        <v>142.5</v>
      </c>
      <c r="I30" s="322"/>
      <c r="J30" s="277"/>
      <c r="K30" s="277"/>
      <c r="L30" s="114"/>
      <c r="M30" s="323"/>
      <c r="N30" s="323"/>
      <c r="O30" s="323">
        <f t="shared" si="3"/>
        <v>1928</v>
      </c>
      <c r="P30" s="547">
        <f t="shared" si="4"/>
        <v>1.7967741935483872</v>
      </c>
      <c r="Q30" s="547">
        <f t="shared" si="5"/>
        <v>1.2554729234314443</v>
      </c>
      <c r="R30" s="547">
        <f t="shared" si="6"/>
        <v>0.64142091152815017</v>
      </c>
      <c r="S30" s="547">
        <f t="shared" si="7"/>
        <v>0.56287262872628718</v>
      </c>
      <c r="T30" s="547">
        <f t="shared" si="8"/>
        <v>0.85185185185185186</v>
      </c>
      <c r="U30" s="547">
        <f t="shared" si="9"/>
        <v>14.164179104477613</v>
      </c>
      <c r="V30" s="547">
        <f t="shared" si="10"/>
        <v>3.8203753351206435</v>
      </c>
      <c r="W30" s="547"/>
      <c r="X30" s="547"/>
      <c r="Y30" s="547"/>
      <c r="Z30" s="547"/>
      <c r="AA30" s="323"/>
      <c r="AB30" s="323"/>
      <c r="AC30" s="323">
        <f t="shared" si="14"/>
        <v>1928</v>
      </c>
      <c r="AD30" s="323">
        <f t="shared" si="16"/>
        <v>38684563909.992012</v>
      </c>
      <c r="AE30" s="323">
        <f t="shared" si="16"/>
        <v>50895.346897433767</v>
      </c>
      <c r="AF30" s="323">
        <f t="shared" si="16"/>
        <v>8.9636176265486883E-9</v>
      </c>
      <c r="AG30" s="323">
        <f t="shared" si="16"/>
        <v>5.1637198411290408E-11</v>
      </c>
      <c r="AH30" s="323">
        <f t="shared" si="16"/>
        <v>3.4121419890130941E-2</v>
      </c>
      <c r="AI30" s="323">
        <f t="shared" si="16"/>
        <v>2.2235024090919598E+33</v>
      </c>
      <c r="AJ30" s="287">
        <v>78.3</v>
      </c>
      <c r="AK30" s="290">
        <f t="shared" si="12"/>
        <v>431.80000000000007</v>
      </c>
      <c r="AL30" s="535">
        <f t="shared" si="13"/>
        <v>1928</v>
      </c>
      <c r="AM30" s="303">
        <v>34.5</v>
      </c>
      <c r="AN30" s="288">
        <v>23.2</v>
      </c>
      <c r="AO30" s="277"/>
      <c r="AP30" s="334"/>
      <c r="AQ30" s="277"/>
      <c r="AR30" s="277"/>
      <c r="AS30" s="277"/>
      <c r="AT30" s="290">
        <v>26.4</v>
      </c>
      <c r="AU30" s="290"/>
      <c r="AV30" s="277"/>
    </row>
    <row r="31" spans="1:334" x14ac:dyDescent="0.2">
      <c r="A31" s="280">
        <v>1929</v>
      </c>
      <c r="B31" s="281">
        <v>55</v>
      </c>
      <c r="C31" s="309">
        <v>1187.8</v>
      </c>
      <c r="D31" s="283">
        <v>95.8</v>
      </c>
      <c r="E31" s="284">
        <v>211.2</v>
      </c>
      <c r="F31" s="307">
        <v>90.8</v>
      </c>
      <c r="G31" s="286">
        <v>91.1</v>
      </c>
      <c r="H31" s="282">
        <v>146.5</v>
      </c>
      <c r="I31" s="322"/>
      <c r="J31" s="277"/>
      <c r="K31" s="277"/>
      <c r="L31" s="114"/>
      <c r="M31" s="323"/>
      <c r="N31" s="323"/>
      <c r="O31" s="323">
        <f t="shared" si="3"/>
        <v>1929</v>
      </c>
      <c r="P31" s="547">
        <f t="shared" si="4"/>
        <v>1.7741935483870968</v>
      </c>
      <c r="Q31" s="547">
        <f t="shared" si="5"/>
        <v>1.2441604692573582</v>
      </c>
      <c r="R31" s="547">
        <f t="shared" si="6"/>
        <v>0.64209115281501339</v>
      </c>
      <c r="S31" s="547">
        <f t="shared" si="7"/>
        <v>0.57235772357723569</v>
      </c>
      <c r="T31" s="547">
        <f t="shared" si="8"/>
        <v>0.84074074074074068</v>
      </c>
      <c r="U31" s="547">
        <f t="shared" si="9"/>
        <v>13.597014925373132</v>
      </c>
      <c r="V31" s="547">
        <f t="shared" si="10"/>
        <v>3.9276139410187669</v>
      </c>
      <c r="W31" s="547"/>
      <c r="X31" s="547"/>
      <c r="Y31" s="547"/>
      <c r="Z31" s="547"/>
      <c r="AA31" s="323"/>
      <c r="AB31" s="323"/>
      <c r="AC31" s="323">
        <f t="shared" si="14"/>
        <v>1929</v>
      </c>
      <c r="AD31" s="323">
        <f t="shared" si="16"/>
        <v>68633903711.276146</v>
      </c>
      <c r="AE31" s="323">
        <f t="shared" si="16"/>
        <v>63321.978678927226</v>
      </c>
      <c r="AF31" s="323">
        <f t="shared" si="16"/>
        <v>5.7554595752236214E-9</v>
      </c>
      <c r="AG31" s="323">
        <f t="shared" si="16"/>
        <v>2.9554949334592229E-11</v>
      </c>
      <c r="AH31" s="323">
        <f t="shared" si="16"/>
        <v>2.868726783355453E-2</v>
      </c>
      <c r="AI31" s="323">
        <f t="shared" si="16"/>
        <v>3.0232995443026494E+34</v>
      </c>
      <c r="AJ31" s="287">
        <v>75.3</v>
      </c>
      <c r="AK31" s="290">
        <f t="shared" si="12"/>
        <v>422.10000000000008</v>
      </c>
      <c r="AL31" s="535">
        <f t="shared" si="13"/>
        <v>1929</v>
      </c>
      <c r="AM31" s="303">
        <v>32.9</v>
      </c>
      <c r="AN31" s="288">
        <v>25.5</v>
      </c>
      <c r="AO31" s="277"/>
      <c r="AP31" s="334"/>
      <c r="AQ31" s="277"/>
      <c r="AR31" s="277"/>
      <c r="AS31" s="277"/>
      <c r="AT31" s="290">
        <v>23.3</v>
      </c>
      <c r="AU31" s="290"/>
      <c r="AV31" s="277"/>
    </row>
    <row r="32" spans="1:334" x14ac:dyDescent="0.2">
      <c r="A32" s="280">
        <v>1930</v>
      </c>
      <c r="B32" s="281">
        <v>53.8</v>
      </c>
      <c r="C32" s="309">
        <v>1132.0999999999999</v>
      </c>
      <c r="D32" s="283">
        <v>97.4</v>
      </c>
      <c r="E32" s="284">
        <v>214.2</v>
      </c>
      <c r="F32" s="307">
        <v>89</v>
      </c>
      <c r="G32" s="286">
        <v>91</v>
      </c>
      <c r="H32" s="282">
        <v>102.5</v>
      </c>
      <c r="I32" s="322"/>
      <c r="J32" s="277"/>
      <c r="K32" s="277"/>
      <c r="L32" s="114"/>
      <c r="M32" s="323"/>
      <c r="N32" s="323"/>
      <c r="O32" s="323">
        <f t="shared" si="3"/>
        <v>1930</v>
      </c>
      <c r="P32" s="547">
        <f t="shared" si="4"/>
        <v>1.7354838709677418</v>
      </c>
      <c r="Q32" s="547">
        <f t="shared" si="5"/>
        <v>1.1858175343039696</v>
      </c>
      <c r="R32" s="547">
        <f t="shared" si="6"/>
        <v>0.65281501340482584</v>
      </c>
      <c r="S32" s="547">
        <f t="shared" si="7"/>
        <v>0.58048780487804874</v>
      </c>
      <c r="T32" s="547">
        <f t="shared" si="8"/>
        <v>0.82407407407407407</v>
      </c>
      <c r="U32" s="547">
        <f t="shared" si="9"/>
        <v>13.582089552238806</v>
      </c>
      <c r="V32" s="547">
        <f t="shared" si="10"/>
        <v>2.7479892761394105</v>
      </c>
      <c r="W32" s="547"/>
      <c r="X32" s="547"/>
      <c r="Y32" s="547"/>
      <c r="Z32" s="547"/>
      <c r="AA32" s="323"/>
      <c r="AB32" s="323"/>
      <c r="AC32" s="323">
        <f t="shared" si="14"/>
        <v>1930</v>
      </c>
      <c r="AD32" s="323">
        <f t="shared" si="16"/>
        <v>119113032892.47279</v>
      </c>
      <c r="AE32" s="323">
        <f t="shared" si="16"/>
        <v>75088.31262429402</v>
      </c>
      <c r="AF32" s="323">
        <f t="shared" si="16"/>
        <v>3.7572504197505416E-9</v>
      </c>
      <c r="AG32" s="323">
        <f t="shared" si="16"/>
        <v>1.7156287662519391E-11</v>
      </c>
      <c r="AH32" s="323">
        <f t="shared" si="16"/>
        <v>2.3640433677651417E-2</v>
      </c>
      <c r="AI32" s="323">
        <f t="shared" si="16"/>
        <v>4.1062725153961356E+35</v>
      </c>
      <c r="AJ32" s="287">
        <v>71.099999999999994</v>
      </c>
      <c r="AK32" s="290">
        <f t="shared" si="12"/>
        <v>413.09999999999997</v>
      </c>
      <c r="AL32" s="535">
        <f t="shared" si="13"/>
        <v>1930</v>
      </c>
      <c r="AM32" s="303">
        <v>31.5</v>
      </c>
      <c r="AN32" s="288">
        <v>26.7</v>
      </c>
      <c r="AO32" s="289"/>
      <c r="AP32" s="323"/>
      <c r="AQ32" s="277"/>
      <c r="AR32" s="277"/>
      <c r="AS32" s="277"/>
      <c r="AT32" s="290">
        <v>26</v>
      </c>
      <c r="AU32" s="290"/>
      <c r="AV32" s="277"/>
    </row>
    <row r="33" spans="1:48" x14ac:dyDescent="0.2">
      <c r="A33" s="280">
        <v>1931</v>
      </c>
      <c r="B33" s="281">
        <v>51.3</v>
      </c>
      <c r="C33" s="282">
        <v>1106.5</v>
      </c>
      <c r="D33" s="283">
        <v>99</v>
      </c>
      <c r="E33" s="284">
        <v>213.4</v>
      </c>
      <c r="F33" s="307">
        <v>86.8</v>
      </c>
      <c r="G33" s="286">
        <v>87.4</v>
      </c>
      <c r="H33" s="282">
        <v>107.5</v>
      </c>
      <c r="I33" s="322"/>
      <c r="J33" s="277"/>
      <c r="K33" s="277"/>
      <c r="L33" s="114"/>
      <c r="M33" s="323"/>
      <c r="N33" s="323"/>
      <c r="O33" s="323">
        <f t="shared" si="3"/>
        <v>1931</v>
      </c>
      <c r="P33" s="547">
        <f t="shared" si="4"/>
        <v>1.6548387096774193</v>
      </c>
      <c r="Q33" s="547">
        <f t="shared" si="5"/>
        <v>1.1590028281135434</v>
      </c>
      <c r="R33" s="547">
        <f t="shared" si="6"/>
        <v>0.66353887399463807</v>
      </c>
      <c r="S33" s="547">
        <f t="shared" si="7"/>
        <v>0.57831978319783195</v>
      </c>
      <c r="T33" s="547">
        <f t="shared" si="8"/>
        <v>0.8037037037037037</v>
      </c>
      <c r="U33" s="547">
        <f t="shared" si="9"/>
        <v>13.044776119402986</v>
      </c>
      <c r="V33" s="547">
        <f t="shared" si="10"/>
        <v>2.8820375335120647</v>
      </c>
      <c r="W33" s="547"/>
      <c r="X33" s="547"/>
      <c r="Y33" s="547"/>
      <c r="Z33" s="547"/>
      <c r="AA33" s="323"/>
      <c r="AB33" s="323"/>
      <c r="AC33" s="323">
        <f t="shared" si="14"/>
        <v>1931</v>
      </c>
      <c r="AD33" s="323">
        <f t="shared" si="16"/>
        <v>197112857657.54367</v>
      </c>
      <c r="AE33" s="323">
        <f t="shared" si="16"/>
        <v>87027.566689830652</v>
      </c>
      <c r="AF33" s="323">
        <f t="shared" si="16"/>
        <v>2.4930817128371557E-9</v>
      </c>
      <c r="AG33" s="323">
        <f t="shared" si="16"/>
        <v>9.9218205614678532E-12</v>
      </c>
      <c r="AH33" s="323">
        <f t="shared" si="16"/>
        <v>1.8999904103890214E-2</v>
      </c>
      <c r="AI33" s="323">
        <f t="shared" si="16"/>
        <v>5.3565405648600336E+36</v>
      </c>
      <c r="AJ33" s="287">
        <v>67.8</v>
      </c>
      <c r="AK33" s="290">
        <f t="shared" si="12"/>
        <v>393.30000000000013</v>
      </c>
      <c r="AL33" s="535">
        <f t="shared" si="13"/>
        <v>1931</v>
      </c>
      <c r="AM33" s="303">
        <v>28.8</v>
      </c>
      <c r="AN33" s="288">
        <v>27.1</v>
      </c>
      <c r="AO33" s="289"/>
      <c r="AP33" s="323"/>
      <c r="AQ33" s="277"/>
      <c r="AR33" s="277"/>
      <c r="AS33" s="277"/>
      <c r="AT33" s="290">
        <v>20.5</v>
      </c>
      <c r="AU33" s="290"/>
      <c r="AV33" s="277"/>
    </row>
    <row r="34" spans="1:48" x14ac:dyDescent="0.2">
      <c r="A34" s="267">
        <v>1932</v>
      </c>
      <c r="B34" s="281">
        <v>47.7</v>
      </c>
      <c r="C34" s="282">
        <v>1087.7</v>
      </c>
      <c r="D34" s="283">
        <v>102.3</v>
      </c>
      <c r="E34" s="284">
        <v>224.1</v>
      </c>
      <c r="F34" s="307">
        <v>87.5</v>
      </c>
      <c r="G34" s="286">
        <v>87.4</v>
      </c>
      <c r="H34" s="282">
        <v>107.3</v>
      </c>
      <c r="I34" s="321">
        <v>22</v>
      </c>
      <c r="J34" s="277"/>
      <c r="K34" s="277"/>
      <c r="L34" s="114"/>
      <c r="M34" s="323"/>
      <c r="N34" s="323"/>
      <c r="O34" s="323">
        <f t="shared" si="3"/>
        <v>1932</v>
      </c>
      <c r="P34" s="547">
        <f t="shared" si="4"/>
        <v>1.5387096774193549</v>
      </c>
      <c r="Q34" s="547">
        <f t="shared" si="5"/>
        <v>1.1393107782549492</v>
      </c>
      <c r="R34" s="547">
        <f t="shared" si="6"/>
        <v>0.68565683646112607</v>
      </c>
      <c r="S34" s="547">
        <f t="shared" si="7"/>
        <v>0.60731707317073169</v>
      </c>
      <c r="T34" s="547">
        <f t="shared" si="8"/>
        <v>0.81018518518518523</v>
      </c>
      <c r="U34" s="547">
        <f t="shared" si="9"/>
        <v>13.044776119402986</v>
      </c>
      <c r="V34" s="547">
        <f t="shared" si="10"/>
        <v>2.8766756032171585</v>
      </c>
      <c r="W34" s="547">
        <f t="shared" si="17"/>
        <v>1.3173652694610778</v>
      </c>
      <c r="X34" s="547"/>
      <c r="Y34" s="547"/>
      <c r="Z34" s="547"/>
      <c r="AA34" s="323"/>
      <c r="AB34" s="323"/>
      <c r="AC34" s="323">
        <f t="shared" si="14"/>
        <v>1932</v>
      </c>
      <c r="AD34" s="323">
        <f t="shared" si="16"/>
        <v>303299461621.44623</v>
      </c>
      <c r="AE34" s="323">
        <f t="shared" si="16"/>
        <v>99151.444735025449</v>
      </c>
      <c r="AF34" s="323">
        <f t="shared" si="16"/>
        <v>1.7093985202630097E-9</v>
      </c>
      <c r="AG34" s="323">
        <f t="shared" si="16"/>
        <v>6.0256910239158422E-12</v>
      </c>
      <c r="AH34" s="323">
        <f t="shared" si="16"/>
        <v>1.5393440824911054E-2</v>
      </c>
      <c r="AI34" s="323">
        <f t="shared" si="16"/>
        <v>6.9874872443099548E+37</v>
      </c>
      <c r="AJ34" s="287">
        <v>62.5</v>
      </c>
      <c r="AK34" s="290">
        <f t="shared" si="12"/>
        <v>368.90000000000009</v>
      </c>
      <c r="AL34" s="535">
        <f t="shared" si="13"/>
        <v>1932</v>
      </c>
      <c r="AM34" s="303">
        <v>27.5</v>
      </c>
      <c r="AN34" s="288">
        <v>23.6</v>
      </c>
      <c r="AO34" s="277"/>
      <c r="AP34" s="334"/>
      <c r="AQ34" s="277"/>
      <c r="AR34" s="277"/>
      <c r="AS34" s="277"/>
      <c r="AT34" s="277"/>
      <c r="AU34" s="277"/>
      <c r="AV34" s="277"/>
    </row>
    <row r="35" spans="1:48" x14ac:dyDescent="0.2">
      <c r="A35" s="280">
        <v>1933</v>
      </c>
      <c r="B35" s="281">
        <v>47.4</v>
      </c>
      <c r="C35" s="282">
        <v>1068.7</v>
      </c>
      <c r="D35" s="283">
        <v>102.3</v>
      </c>
      <c r="E35" s="284">
        <v>228</v>
      </c>
      <c r="F35" s="307">
        <v>84.1</v>
      </c>
      <c r="G35" s="286">
        <v>83</v>
      </c>
      <c r="H35" s="282">
        <v>95.7</v>
      </c>
      <c r="I35" s="321">
        <v>21.4</v>
      </c>
      <c r="J35" s="277"/>
      <c r="K35" s="277"/>
      <c r="L35" s="114"/>
      <c r="M35" s="323"/>
      <c r="N35" s="323"/>
      <c r="O35" s="323">
        <f t="shared" si="3"/>
        <v>1933</v>
      </c>
      <c r="P35" s="547">
        <f t="shared" si="4"/>
        <v>1.5290322580645161</v>
      </c>
      <c r="Q35" s="547">
        <f t="shared" si="5"/>
        <v>1.1194092385042422</v>
      </c>
      <c r="R35" s="547">
        <f t="shared" si="6"/>
        <v>0.68565683646112607</v>
      </c>
      <c r="S35" s="547">
        <f t="shared" si="7"/>
        <v>0.61788617886178865</v>
      </c>
      <c r="T35" s="547">
        <f t="shared" si="8"/>
        <v>0.77870370370370368</v>
      </c>
      <c r="U35" s="547">
        <f t="shared" si="9"/>
        <v>12.388059701492537</v>
      </c>
      <c r="V35" s="547">
        <f t="shared" si="10"/>
        <v>2.5656836461126007</v>
      </c>
      <c r="W35" s="547">
        <f t="shared" si="17"/>
        <v>1.2814371257485029</v>
      </c>
      <c r="X35" s="547"/>
      <c r="Y35" s="547"/>
      <c r="Z35" s="547"/>
      <c r="AA35" s="323"/>
      <c r="AB35" s="323"/>
      <c r="AC35" s="323">
        <f t="shared" si="14"/>
        <v>1933</v>
      </c>
      <c r="AD35" s="323">
        <f t="shared" si="16"/>
        <v>463754660672.79199</v>
      </c>
      <c r="AE35" s="323">
        <f t="shared" si="16"/>
        <v>110991.04324743029</v>
      </c>
      <c r="AF35" s="323">
        <f t="shared" si="16"/>
        <v>1.1720607816548653E-9</v>
      </c>
      <c r="AG35" s="323">
        <f t="shared" si="16"/>
        <v>3.7231912017691381E-12</v>
      </c>
      <c r="AH35" s="323">
        <f t="shared" si="16"/>
        <v>1.1986929383102033E-2</v>
      </c>
      <c r="AI35" s="323">
        <f t="shared" si="16"/>
        <v>8.6561409145929284E+38</v>
      </c>
      <c r="AJ35" s="287">
        <v>59.6</v>
      </c>
      <c r="AK35" s="290">
        <f t="shared" si="12"/>
        <v>368.59999999999997</v>
      </c>
      <c r="AL35" s="535">
        <f t="shared" si="13"/>
        <v>1933</v>
      </c>
      <c r="AM35" s="303">
        <v>26.2</v>
      </c>
      <c r="AN35" s="288">
        <v>25</v>
      </c>
      <c r="AO35" s="277"/>
      <c r="AP35" s="334"/>
      <c r="AQ35" s="277"/>
      <c r="AR35" s="277"/>
      <c r="AS35" s="277"/>
      <c r="AT35" s="277"/>
      <c r="AU35" s="277"/>
      <c r="AV35" s="277"/>
    </row>
    <row r="36" spans="1:48" x14ac:dyDescent="0.2">
      <c r="A36" s="335">
        <v>1934</v>
      </c>
      <c r="B36" s="281">
        <v>51.3</v>
      </c>
      <c r="C36" s="282">
        <v>1105.4000000000001</v>
      </c>
      <c r="D36" s="283">
        <v>106.4</v>
      </c>
      <c r="E36" s="284">
        <v>240.3</v>
      </c>
      <c r="F36" s="307">
        <v>85.5</v>
      </c>
      <c r="G36" s="286">
        <v>84.3</v>
      </c>
      <c r="H36" s="282">
        <v>96.9</v>
      </c>
      <c r="I36" s="321">
        <v>22.2</v>
      </c>
      <c r="J36" s="277"/>
      <c r="K36" s="277"/>
      <c r="L36" s="114"/>
      <c r="M36" s="323"/>
      <c r="N36" s="323"/>
      <c r="O36" s="323">
        <f t="shared" si="3"/>
        <v>1934</v>
      </c>
      <c r="P36" s="547">
        <f t="shared" si="4"/>
        <v>1.6548387096774193</v>
      </c>
      <c r="Q36" s="547">
        <f t="shared" si="5"/>
        <v>1.1578506337069236</v>
      </c>
      <c r="R36" s="547">
        <f t="shared" si="6"/>
        <v>0.71313672922252025</v>
      </c>
      <c r="S36" s="547">
        <f t="shared" si="7"/>
        <v>0.65121951219512197</v>
      </c>
      <c r="T36" s="547">
        <f t="shared" si="8"/>
        <v>0.79166666666666663</v>
      </c>
      <c r="U36" s="547">
        <f t="shared" si="9"/>
        <v>12.582089552238806</v>
      </c>
      <c r="V36" s="547">
        <f t="shared" si="10"/>
        <v>2.5978552278820377</v>
      </c>
      <c r="W36" s="547">
        <f t="shared" si="17"/>
        <v>1.3293413173652695</v>
      </c>
      <c r="X36" s="547"/>
      <c r="Y36" s="547"/>
      <c r="Z36" s="547"/>
      <c r="AA36" s="323"/>
      <c r="AB36" s="323"/>
      <c r="AC36" s="323">
        <f t="shared" si="14"/>
        <v>1934</v>
      </c>
      <c r="AD36" s="323">
        <f t="shared" ref="AD36:AI51" si="18">P36*AD35</f>
        <v>767439164274.65259</v>
      </c>
      <c r="AE36" s="323">
        <f t="shared" si="18"/>
        <v>128511.04975982974</v>
      </c>
      <c r="AF36" s="323">
        <f t="shared" si="18"/>
        <v>8.3583959227934117E-10</v>
      </c>
      <c r="AG36" s="323">
        <f t="shared" si="18"/>
        <v>2.4246147582252679E-12</v>
      </c>
      <c r="AH36" s="323">
        <f t="shared" si="18"/>
        <v>9.4896524282891085E-3</v>
      </c>
      <c r="AI36" s="323">
        <f t="shared" si="18"/>
        <v>1.0891234016420653E+40</v>
      </c>
      <c r="AJ36" s="287">
        <v>56.7</v>
      </c>
      <c r="AK36" s="290">
        <f t="shared" si="12"/>
        <v>384.00000000000006</v>
      </c>
      <c r="AL36" s="535">
        <f t="shared" si="13"/>
        <v>1934</v>
      </c>
      <c r="AM36" s="303">
        <v>27.8</v>
      </c>
      <c r="AN36" s="288">
        <v>28.6</v>
      </c>
      <c r="AO36" s="334"/>
      <c r="AP36" s="334"/>
      <c r="AQ36" s="277"/>
      <c r="AR36" s="277"/>
      <c r="AS36" s="277"/>
      <c r="AT36" s="334"/>
      <c r="AU36" s="334"/>
      <c r="AV36" s="277"/>
    </row>
    <row r="37" spans="1:48" x14ac:dyDescent="0.2">
      <c r="A37" s="336">
        <v>1935</v>
      </c>
      <c r="B37" s="281">
        <v>49.8</v>
      </c>
      <c r="C37" s="282">
        <v>1094.5</v>
      </c>
      <c r="D37" s="283">
        <v>108.2</v>
      </c>
      <c r="E37" s="284">
        <v>245.4</v>
      </c>
      <c r="F37" s="307">
        <v>85.7</v>
      </c>
      <c r="G37" s="286">
        <v>81.3</v>
      </c>
      <c r="H37" s="282">
        <v>104.2</v>
      </c>
      <c r="I37" s="321">
        <v>22.3</v>
      </c>
      <c r="J37" s="277"/>
      <c r="K37" s="277"/>
      <c r="L37" s="114"/>
      <c r="M37" s="323"/>
      <c r="N37" s="323"/>
      <c r="O37" s="323">
        <f t="shared" si="3"/>
        <v>1935</v>
      </c>
      <c r="P37" s="547">
        <f t="shared" si="4"/>
        <v>1.6064516129032258</v>
      </c>
      <c r="Q37" s="547">
        <f t="shared" si="5"/>
        <v>1.146433434586781</v>
      </c>
      <c r="R37" s="547">
        <f t="shared" si="6"/>
        <v>0.72520107238605902</v>
      </c>
      <c r="S37" s="547">
        <f t="shared" si="7"/>
        <v>0.66504065040650406</v>
      </c>
      <c r="T37" s="547">
        <f t="shared" si="8"/>
        <v>0.79351851851851851</v>
      </c>
      <c r="U37" s="547">
        <f t="shared" si="9"/>
        <v>12.134328358208954</v>
      </c>
      <c r="V37" s="547">
        <f t="shared" si="10"/>
        <v>2.7935656836461127</v>
      </c>
      <c r="W37" s="547">
        <f t="shared" si="17"/>
        <v>1.3353293413173655</v>
      </c>
      <c r="X37" s="547"/>
      <c r="Y37" s="547"/>
      <c r="Z37" s="547"/>
      <c r="AA37" s="323"/>
      <c r="AB37" s="323"/>
      <c r="AC37" s="323">
        <f t="shared" si="14"/>
        <v>1935</v>
      </c>
      <c r="AD37" s="323">
        <f t="shared" si="18"/>
        <v>1232853883254.1194</v>
      </c>
      <c r="AE37" s="323">
        <f t="shared" si="18"/>
        <v>147329.36415851433</v>
      </c>
      <c r="AF37" s="323">
        <f t="shared" si="18"/>
        <v>6.0615176866370455E-10</v>
      </c>
      <c r="AG37" s="323">
        <f t="shared" si="18"/>
        <v>1.6124673757953408E-12</v>
      </c>
      <c r="AH37" s="323">
        <f t="shared" si="18"/>
        <v>7.5302149361516349E-3</v>
      </c>
      <c r="AI37" s="323">
        <f t="shared" si="18"/>
        <v>1.3215780978134315E+41</v>
      </c>
      <c r="AJ37" s="287">
        <v>55.1</v>
      </c>
      <c r="AK37" s="290">
        <f t="shared" si="12"/>
        <v>364.80000000000007</v>
      </c>
      <c r="AL37" s="535">
        <f t="shared" si="13"/>
        <v>1935</v>
      </c>
      <c r="AM37" s="303">
        <v>26</v>
      </c>
      <c r="AN37" s="288">
        <v>28.6</v>
      </c>
      <c r="AO37" s="334"/>
      <c r="AP37" s="334"/>
      <c r="AQ37" s="277"/>
      <c r="AR37" s="277"/>
      <c r="AS37" s="277"/>
      <c r="AT37" s="334"/>
      <c r="AU37" s="334"/>
      <c r="AV37" s="277"/>
    </row>
    <row r="38" spans="1:48" x14ac:dyDescent="0.2">
      <c r="A38" s="335">
        <v>1936</v>
      </c>
      <c r="B38" s="281">
        <v>56.2</v>
      </c>
      <c r="C38" s="282">
        <v>1155.2</v>
      </c>
      <c r="D38" s="283">
        <v>111.4</v>
      </c>
      <c r="E38" s="284">
        <v>266.60000000000002</v>
      </c>
      <c r="F38" s="307">
        <v>91</v>
      </c>
      <c r="G38" s="286">
        <v>83.5</v>
      </c>
      <c r="H38" s="282">
        <v>119.6</v>
      </c>
      <c r="I38" s="321">
        <v>23.7</v>
      </c>
      <c r="J38" s="277"/>
      <c r="K38" s="277"/>
      <c r="L38" s="114"/>
      <c r="M38" s="323"/>
      <c r="N38" s="323"/>
      <c r="O38" s="323">
        <f t="shared" si="3"/>
        <v>1936</v>
      </c>
      <c r="P38" s="547">
        <f t="shared" si="4"/>
        <v>1.8129032258064517</v>
      </c>
      <c r="Q38" s="547">
        <f t="shared" si="5"/>
        <v>1.2100136168429874</v>
      </c>
      <c r="R38" s="547">
        <f t="shared" si="6"/>
        <v>0.7466487935656837</v>
      </c>
      <c r="S38" s="547">
        <f t="shared" si="7"/>
        <v>0.72249322493224943</v>
      </c>
      <c r="T38" s="547">
        <f t="shared" si="8"/>
        <v>0.84259259259259256</v>
      </c>
      <c r="U38" s="547">
        <f t="shared" si="9"/>
        <v>12.462686567164178</v>
      </c>
      <c r="V38" s="547">
        <f t="shared" si="10"/>
        <v>3.2064343163538873</v>
      </c>
      <c r="W38" s="547">
        <f t="shared" si="17"/>
        <v>1.4191616766467066</v>
      </c>
      <c r="X38" s="547"/>
      <c r="Y38" s="547"/>
      <c r="Z38" s="547"/>
      <c r="AA38" s="323"/>
      <c r="AB38" s="323"/>
      <c r="AC38" s="323">
        <f t="shared" si="14"/>
        <v>1936</v>
      </c>
      <c r="AD38" s="323">
        <f t="shared" si="18"/>
        <v>2235044781899.4038</v>
      </c>
      <c r="AE38" s="323">
        <f t="shared" si="18"/>
        <v>178270.53679262151</v>
      </c>
      <c r="AF38" s="323">
        <f t="shared" si="18"/>
        <v>4.5258248679046041E-10</v>
      </c>
      <c r="AG38" s="323">
        <f t="shared" si="18"/>
        <v>1.1649967544364171E-12</v>
      </c>
      <c r="AH38" s="323">
        <f t="shared" si="18"/>
        <v>6.3449033258314701E-3</v>
      </c>
      <c r="AI38" s="323">
        <f t="shared" si="18"/>
        <v>1.6470413607077839E+42</v>
      </c>
      <c r="AJ38" s="287">
        <v>55.9</v>
      </c>
      <c r="AK38" s="290">
        <f t="shared" si="12"/>
        <v>370.99999999999994</v>
      </c>
      <c r="AL38" s="535">
        <f t="shared" si="13"/>
        <v>1936</v>
      </c>
      <c r="AM38" s="303">
        <v>26.3</v>
      </c>
      <c r="AN38" s="288">
        <v>29.7</v>
      </c>
      <c r="AO38" s="334"/>
      <c r="AP38" s="334"/>
      <c r="AQ38" s="277"/>
      <c r="AR38" s="277"/>
      <c r="AS38" s="277"/>
      <c r="AT38" s="334"/>
      <c r="AU38" s="334"/>
      <c r="AV38" s="277"/>
    </row>
    <row r="39" spans="1:48" x14ac:dyDescent="0.2">
      <c r="A39" s="335">
        <v>1937</v>
      </c>
      <c r="B39" s="281">
        <v>50.9</v>
      </c>
      <c r="C39" s="282">
        <v>1125.9000000000001</v>
      </c>
      <c r="D39" s="283">
        <v>112.4</v>
      </c>
      <c r="E39" s="284">
        <v>268.89999999999998</v>
      </c>
      <c r="F39" s="307">
        <v>86.7</v>
      </c>
      <c r="G39" s="286">
        <v>79.900000000000006</v>
      </c>
      <c r="H39" s="282">
        <v>114.9</v>
      </c>
      <c r="I39" s="321">
        <v>23.7</v>
      </c>
      <c r="J39" s="277"/>
      <c r="K39" s="277"/>
      <c r="L39" s="114"/>
      <c r="M39" s="323"/>
      <c r="N39" s="323"/>
      <c r="O39" s="323">
        <f t="shared" si="3"/>
        <v>1937</v>
      </c>
      <c r="P39" s="547">
        <f t="shared" si="4"/>
        <v>1.6419354838709677</v>
      </c>
      <c r="Q39" s="547">
        <f t="shared" si="5"/>
        <v>1.1793233476484759</v>
      </c>
      <c r="R39" s="547">
        <f t="shared" si="6"/>
        <v>0.75335120643431641</v>
      </c>
      <c r="S39" s="547">
        <f t="shared" si="7"/>
        <v>0.72872628726287259</v>
      </c>
      <c r="T39" s="547">
        <f t="shared" si="8"/>
        <v>0.80277777777777781</v>
      </c>
      <c r="U39" s="547">
        <f t="shared" si="9"/>
        <v>11.925373134328359</v>
      </c>
      <c r="V39" s="547">
        <f t="shared" si="10"/>
        <v>3.080428954423593</v>
      </c>
      <c r="W39" s="547">
        <f t="shared" si="17"/>
        <v>1.4191616766467066</v>
      </c>
      <c r="X39" s="547"/>
      <c r="Y39" s="547"/>
      <c r="Z39" s="547"/>
      <c r="AA39" s="323"/>
      <c r="AB39" s="323"/>
      <c r="AC39" s="323">
        <f t="shared" si="14"/>
        <v>1937</v>
      </c>
      <c r="AD39" s="323">
        <f t="shared" si="18"/>
        <v>3669799335441.2788</v>
      </c>
      <c r="AE39" s="323">
        <f t="shared" si="18"/>
        <v>210238.60623736519</v>
      </c>
      <c r="AF39" s="323">
        <f t="shared" si="18"/>
        <v>3.4095356243463644E-10</v>
      </c>
      <c r="AG39" s="323">
        <f t="shared" si="18"/>
        <v>8.4896375953374678E-13</v>
      </c>
      <c r="AH39" s="323">
        <f t="shared" si="18"/>
        <v>5.0935473921258191E-3</v>
      </c>
      <c r="AI39" s="323">
        <f t="shared" si="18"/>
        <v>1.964158279411223E+43</v>
      </c>
      <c r="AJ39" s="287">
        <v>53.8</v>
      </c>
      <c r="AK39" s="290">
        <f t="shared" si="12"/>
        <v>358.4000000000002</v>
      </c>
      <c r="AL39" s="535">
        <f t="shared" si="13"/>
        <v>1937</v>
      </c>
      <c r="AM39" s="303">
        <v>26.1</v>
      </c>
      <c r="AN39" s="288">
        <v>30.8</v>
      </c>
      <c r="AO39" s="334"/>
      <c r="AP39" s="334"/>
      <c r="AQ39" s="277"/>
      <c r="AR39" s="277"/>
      <c r="AS39" s="277"/>
      <c r="AT39" s="334"/>
      <c r="AU39" s="334"/>
      <c r="AV39" s="277"/>
    </row>
    <row r="40" spans="1:48" x14ac:dyDescent="0.2">
      <c r="A40" s="335">
        <v>1938</v>
      </c>
      <c r="B40" s="281">
        <v>47.2</v>
      </c>
      <c r="C40" s="282">
        <v>1064</v>
      </c>
      <c r="D40" s="283">
        <v>114.9</v>
      </c>
      <c r="E40" s="284">
        <v>269.7</v>
      </c>
      <c r="F40" s="307">
        <v>85.9</v>
      </c>
      <c r="G40" s="286">
        <v>77.400000000000006</v>
      </c>
      <c r="H40" s="282">
        <v>80.400000000000006</v>
      </c>
      <c r="I40" s="321">
        <v>23.9</v>
      </c>
      <c r="J40" s="277"/>
      <c r="K40" s="277"/>
      <c r="L40" s="114"/>
      <c r="M40" s="323"/>
      <c r="N40" s="323"/>
      <c r="O40" s="323">
        <f t="shared" si="3"/>
        <v>1938</v>
      </c>
      <c r="P40" s="547">
        <f t="shared" si="4"/>
        <v>1.5225806451612904</v>
      </c>
      <c r="Q40" s="547">
        <f t="shared" si="5"/>
        <v>1.1144862260395936</v>
      </c>
      <c r="R40" s="547">
        <f t="shared" si="6"/>
        <v>0.77010723860589825</v>
      </c>
      <c r="S40" s="547">
        <f t="shared" si="7"/>
        <v>0.73089430894308938</v>
      </c>
      <c r="T40" s="547">
        <f t="shared" si="8"/>
        <v>0.79537037037037039</v>
      </c>
      <c r="U40" s="547">
        <f t="shared" si="9"/>
        <v>11.55223880597015</v>
      </c>
      <c r="V40" s="547">
        <f t="shared" si="10"/>
        <v>2.1554959785522789</v>
      </c>
      <c r="W40" s="547">
        <f t="shared" si="17"/>
        <v>1.4311377245508983</v>
      </c>
      <c r="X40" s="547"/>
      <c r="Y40" s="547"/>
      <c r="Z40" s="547"/>
      <c r="AA40" s="323"/>
      <c r="AB40" s="323"/>
      <c r="AC40" s="323">
        <f t="shared" si="14"/>
        <v>1938</v>
      </c>
      <c r="AD40" s="323">
        <f t="shared" si="18"/>
        <v>5587565439768.6572</v>
      </c>
      <c r="AE40" s="323">
        <f t="shared" si="18"/>
        <v>234308.0308333053</v>
      </c>
      <c r="AF40" s="323">
        <f t="shared" si="18"/>
        <v>2.6257080645938159E-10</v>
      </c>
      <c r="AG40" s="323">
        <f t="shared" si="18"/>
        <v>6.2050278034214496E-13</v>
      </c>
      <c r="AH40" s="323">
        <f t="shared" si="18"/>
        <v>4.0512566757741472E-3</v>
      </c>
      <c r="AI40" s="323">
        <f t="shared" si="18"/>
        <v>2.2690425496481892E+44</v>
      </c>
      <c r="AJ40" s="287">
        <v>49.1</v>
      </c>
      <c r="AK40" s="290">
        <f t="shared" si="12"/>
        <v>339.40000000000003</v>
      </c>
      <c r="AL40" s="535">
        <f t="shared" si="13"/>
        <v>1938</v>
      </c>
      <c r="AM40" s="303">
        <v>25.2</v>
      </c>
      <c r="AN40" s="288">
        <v>25.1</v>
      </c>
      <c r="AO40" s="334"/>
      <c r="AP40" s="334"/>
      <c r="AQ40" s="277"/>
      <c r="AR40" s="277"/>
      <c r="AS40" s="277"/>
      <c r="AT40" s="334"/>
      <c r="AU40" s="334"/>
      <c r="AV40" s="277"/>
    </row>
    <row r="41" spans="1:48" x14ac:dyDescent="0.2">
      <c r="A41" s="335">
        <v>1939</v>
      </c>
      <c r="B41" s="281">
        <v>46</v>
      </c>
      <c r="C41" s="282">
        <v>1060.4000000000001</v>
      </c>
      <c r="D41" s="283">
        <v>117.5</v>
      </c>
      <c r="E41" s="284">
        <v>275.5</v>
      </c>
      <c r="F41" s="307">
        <v>87.8</v>
      </c>
      <c r="G41" s="286">
        <v>82.9</v>
      </c>
      <c r="H41" s="282">
        <v>75.7</v>
      </c>
      <c r="I41" s="321">
        <v>25.5</v>
      </c>
      <c r="J41" s="277"/>
      <c r="K41" s="277"/>
      <c r="L41" s="114"/>
      <c r="M41" s="323"/>
      <c r="N41" s="323"/>
      <c r="O41" s="323">
        <f t="shared" si="3"/>
        <v>1939</v>
      </c>
      <c r="P41" s="547">
        <f t="shared" si="4"/>
        <v>1.4838709677419355</v>
      </c>
      <c r="Q41" s="547">
        <f t="shared" si="5"/>
        <v>1.1107154079815649</v>
      </c>
      <c r="R41" s="547">
        <f t="shared" si="6"/>
        <v>0.78753351206434319</v>
      </c>
      <c r="S41" s="547">
        <f t="shared" si="7"/>
        <v>0.74661246612466126</v>
      </c>
      <c r="T41" s="547">
        <f t="shared" si="8"/>
        <v>0.81296296296296289</v>
      </c>
      <c r="U41" s="547">
        <f t="shared" si="9"/>
        <v>12.37313432835821</v>
      </c>
      <c r="V41" s="547">
        <f t="shared" si="10"/>
        <v>2.0294906166219842</v>
      </c>
      <c r="W41" s="547">
        <f t="shared" si="17"/>
        <v>1.5269461077844313</v>
      </c>
      <c r="X41" s="547"/>
      <c r="Y41" s="547"/>
      <c r="Z41" s="547"/>
      <c r="AA41" s="323"/>
      <c r="AB41" s="323"/>
      <c r="AC41" s="323">
        <f t="shared" si="14"/>
        <v>1939</v>
      </c>
      <c r="AD41" s="323">
        <f t="shared" si="18"/>
        <v>8291226136430.9111</v>
      </c>
      <c r="AE41" s="323">
        <f t="shared" si="18"/>
        <v>260249.54006037177</v>
      </c>
      <c r="AF41" s="323">
        <f t="shared" si="18"/>
        <v>2.0678330937652372E-10</v>
      </c>
      <c r="AG41" s="323">
        <f t="shared" si="18"/>
        <v>4.6327511106845785E-13</v>
      </c>
      <c r="AH41" s="323">
        <f t="shared" si="18"/>
        <v>3.2935216308608343E-3</v>
      </c>
      <c r="AI41" s="323">
        <f t="shared" si="18"/>
        <v>2.8075168263557447E+45</v>
      </c>
      <c r="AJ41" s="287">
        <v>47.1</v>
      </c>
      <c r="AK41" s="290">
        <f t="shared" si="12"/>
        <v>327.90000000000009</v>
      </c>
      <c r="AL41" s="535">
        <f t="shared" si="13"/>
        <v>1939</v>
      </c>
      <c r="AM41" s="303">
        <v>24.6</v>
      </c>
      <c r="AN41" s="288">
        <v>24.7</v>
      </c>
      <c r="AO41" s="334"/>
      <c r="AP41" s="334"/>
      <c r="AQ41" s="277"/>
      <c r="AR41" s="277"/>
      <c r="AS41" s="277"/>
      <c r="AT41" s="334"/>
      <c r="AU41" s="334"/>
      <c r="AV41" s="277"/>
    </row>
    <row r="42" spans="1:48" x14ac:dyDescent="0.2">
      <c r="A42" s="335">
        <v>1940</v>
      </c>
      <c r="B42" s="281">
        <v>47.4</v>
      </c>
      <c r="C42" s="282">
        <v>1076.4000000000001</v>
      </c>
      <c r="D42" s="283">
        <v>120.3</v>
      </c>
      <c r="E42" s="284">
        <v>292.5</v>
      </c>
      <c r="F42" s="307">
        <v>90.9</v>
      </c>
      <c r="G42" s="286">
        <v>81.5</v>
      </c>
      <c r="H42" s="282">
        <v>70.3</v>
      </c>
      <c r="I42" s="321">
        <v>26.6</v>
      </c>
      <c r="J42" s="277"/>
      <c r="K42" s="277"/>
      <c r="L42" s="114"/>
      <c r="M42" s="323"/>
      <c r="N42" s="323"/>
      <c r="O42" s="323">
        <f t="shared" si="3"/>
        <v>1940</v>
      </c>
      <c r="P42" s="547">
        <f t="shared" si="4"/>
        <v>1.5290322580645161</v>
      </c>
      <c r="Q42" s="547">
        <f t="shared" si="5"/>
        <v>1.1274745993505815</v>
      </c>
      <c r="R42" s="547">
        <f t="shared" si="6"/>
        <v>0.80630026809651478</v>
      </c>
      <c r="S42" s="547">
        <f t="shared" si="7"/>
        <v>0.79268292682926833</v>
      </c>
      <c r="T42" s="547">
        <f t="shared" si="8"/>
        <v>0.84166666666666667</v>
      </c>
      <c r="U42" s="547">
        <f t="shared" si="9"/>
        <v>12.164179104477611</v>
      </c>
      <c r="V42" s="547">
        <f t="shared" si="10"/>
        <v>1.8847184986595176</v>
      </c>
      <c r="W42" s="547">
        <f t="shared" si="17"/>
        <v>1.5928143712574852</v>
      </c>
      <c r="X42" s="547"/>
      <c r="Y42" s="547"/>
      <c r="Z42" s="547"/>
      <c r="AA42" s="323"/>
      <c r="AB42" s="323"/>
      <c r="AC42" s="323">
        <f t="shared" si="14"/>
        <v>1940</v>
      </c>
      <c r="AD42" s="323">
        <f t="shared" si="18"/>
        <v>12677552221510.49</v>
      </c>
      <c r="AE42" s="323">
        <f t="shared" si="18"/>
        <v>293424.74591074075</v>
      </c>
      <c r="AF42" s="323">
        <f t="shared" si="18"/>
        <v>1.6672943778817564E-10</v>
      </c>
      <c r="AG42" s="323">
        <f t="shared" si="18"/>
        <v>3.6723027096889952E-13</v>
      </c>
      <c r="AH42" s="323">
        <f t="shared" si="18"/>
        <v>2.7720473726412023E-3</v>
      </c>
      <c r="AI42" s="323">
        <f t="shared" si="18"/>
        <v>3.4151137514625846E+46</v>
      </c>
      <c r="AJ42" s="287">
        <v>45.9</v>
      </c>
      <c r="AK42" s="290">
        <f t="shared" si="12"/>
        <v>327.60000000000008</v>
      </c>
      <c r="AL42" s="535">
        <f t="shared" si="13"/>
        <v>1940</v>
      </c>
      <c r="AM42" s="303">
        <v>24.6</v>
      </c>
      <c r="AN42" s="288">
        <v>26.2</v>
      </c>
      <c r="AO42" s="334"/>
      <c r="AP42" s="334"/>
      <c r="AQ42" s="277"/>
      <c r="AR42" s="277"/>
      <c r="AS42" s="277"/>
      <c r="AT42" s="334"/>
      <c r="AU42" s="334"/>
      <c r="AV42" s="277"/>
    </row>
    <row r="43" spans="1:48" x14ac:dyDescent="0.2">
      <c r="A43" s="335">
        <v>1941</v>
      </c>
      <c r="B43" s="281">
        <v>46.2</v>
      </c>
      <c r="C43" s="282">
        <v>1049.9000000000001</v>
      </c>
      <c r="D43" s="283">
        <v>120.1</v>
      </c>
      <c r="E43" s="284">
        <v>290.10000000000002</v>
      </c>
      <c r="F43" s="307">
        <v>89.1</v>
      </c>
      <c r="G43" s="286">
        <v>75.099999999999994</v>
      </c>
      <c r="H43" s="282">
        <v>63.8</v>
      </c>
      <c r="I43" s="321">
        <v>25.4</v>
      </c>
      <c r="J43" s="277"/>
      <c r="K43" s="277"/>
      <c r="L43" s="114"/>
      <c r="M43" s="323"/>
      <c r="N43" s="323"/>
      <c r="O43" s="323">
        <f t="shared" si="3"/>
        <v>1941</v>
      </c>
      <c r="P43" s="547">
        <f t="shared" si="4"/>
        <v>1.4903225806451614</v>
      </c>
      <c r="Q43" s="547">
        <f t="shared" si="5"/>
        <v>1.0997171886456478</v>
      </c>
      <c r="R43" s="547">
        <f t="shared" si="6"/>
        <v>0.80495978552278824</v>
      </c>
      <c r="S43" s="547">
        <f t="shared" si="7"/>
        <v>0.78617886178861796</v>
      </c>
      <c r="T43" s="547">
        <f t="shared" si="8"/>
        <v>0.82499999999999996</v>
      </c>
      <c r="U43" s="547">
        <f t="shared" si="9"/>
        <v>11.208955223880595</v>
      </c>
      <c r="V43" s="547">
        <f t="shared" si="10"/>
        <v>1.7104557640750671</v>
      </c>
      <c r="W43" s="547">
        <f t="shared" si="17"/>
        <v>1.5209580838323353</v>
      </c>
      <c r="X43" s="547"/>
      <c r="Y43" s="547"/>
      <c r="Z43" s="547"/>
      <c r="AA43" s="323"/>
      <c r="AB43" s="323"/>
      <c r="AC43" s="323">
        <f t="shared" si="14"/>
        <v>1941</v>
      </c>
      <c r="AD43" s="323">
        <f t="shared" si="18"/>
        <v>18893642343025.312</v>
      </c>
      <c r="AE43" s="323">
        <f t="shared" si="18"/>
        <v>322684.23665202339</v>
      </c>
      <c r="AF43" s="323">
        <f t="shared" si="18"/>
        <v>1.3421049248230492E-10</v>
      </c>
      <c r="AG43" s="323">
        <f t="shared" si="18"/>
        <v>2.8870867644465517E-13</v>
      </c>
      <c r="AH43" s="323">
        <f t="shared" si="18"/>
        <v>2.286939082428992E-3</v>
      </c>
      <c r="AI43" s="323">
        <f t="shared" si="18"/>
        <v>3.8279857124602997E+47</v>
      </c>
      <c r="AJ43" s="287">
        <v>44.5</v>
      </c>
      <c r="AK43" s="290">
        <f t="shared" si="12"/>
        <v>321.00000000000006</v>
      </c>
      <c r="AL43" s="535">
        <f t="shared" si="13"/>
        <v>1941</v>
      </c>
      <c r="AM43" s="303">
        <v>25</v>
      </c>
      <c r="AN43" s="288">
        <v>30</v>
      </c>
      <c r="AO43" s="334"/>
      <c r="AP43" s="334"/>
      <c r="AQ43" s="277"/>
      <c r="AR43" s="277"/>
      <c r="AS43" s="277"/>
      <c r="AT43" s="334"/>
      <c r="AU43" s="334"/>
      <c r="AV43" s="277"/>
    </row>
    <row r="44" spans="1:48" x14ac:dyDescent="0.2">
      <c r="A44" s="335">
        <v>1942</v>
      </c>
      <c r="B44" s="281">
        <v>50.5</v>
      </c>
      <c r="C44" s="269">
        <v>1034.3</v>
      </c>
      <c r="D44" s="283">
        <v>122</v>
      </c>
      <c r="E44" s="284">
        <v>294.89999999999998</v>
      </c>
      <c r="F44" s="307">
        <v>90.1</v>
      </c>
      <c r="G44" s="286">
        <v>72.400000000000006</v>
      </c>
      <c r="H44" s="282">
        <v>55.7</v>
      </c>
      <c r="I44" s="321">
        <v>25.4</v>
      </c>
      <c r="J44" s="277"/>
      <c r="K44" s="277"/>
      <c r="L44" s="114"/>
      <c r="M44" s="323"/>
      <c r="N44" s="323"/>
      <c r="O44" s="323">
        <f t="shared" si="3"/>
        <v>1942</v>
      </c>
      <c r="P44" s="547">
        <f t="shared" si="4"/>
        <v>1.6290322580645162</v>
      </c>
      <c r="Q44" s="547">
        <f t="shared" si="5"/>
        <v>1.0833769770608568</v>
      </c>
      <c r="R44" s="547">
        <f t="shared" si="6"/>
        <v>0.81769436997319045</v>
      </c>
      <c r="S44" s="547">
        <f t="shared" si="7"/>
        <v>0.79918699186991859</v>
      </c>
      <c r="T44" s="547">
        <f t="shared" si="8"/>
        <v>0.83425925925925926</v>
      </c>
      <c r="U44" s="547">
        <f t="shared" si="9"/>
        <v>10.805970149253731</v>
      </c>
      <c r="V44" s="547">
        <f t="shared" si="10"/>
        <v>1.4932975871313674</v>
      </c>
      <c r="W44" s="547">
        <f t="shared" si="17"/>
        <v>1.5209580838323353</v>
      </c>
      <c r="X44" s="547"/>
      <c r="Y44" s="547"/>
      <c r="Z44" s="547"/>
      <c r="AA44" s="323"/>
      <c r="AB44" s="323"/>
      <c r="AC44" s="323">
        <f t="shared" si="14"/>
        <v>1942</v>
      </c>
      <c r="AD44" s="323">
        <f t="shared" si="18"/>
        <v>30778352849121.883</v>
      </c>
      <c r="AE44" s="323">
        <f t="shared" si="18"/>
        <v>349588.67284925922</v>
      </c>
      <c r="AF44" s="323">
        <f t="shared" si="18"/>
        <v>1.0974316409410993E-10</v>
      </c>
      <c r="AG44" s="323">
        <f t="shared" si="18"/>
        <v>2.3073221865454958E-13</v>
      </c>
      <c r="AH44" s="323">
        <f t="shared" si="18"/>
        <v>1.9079001048782609E-3</v>
      </c>
      <c r="AI44" s="323">
        <f t="shared" si="18"/>
        <v>4.1365099340615774E+48</v>
      </c>
      <c r="AJ44" s="287">
        <v>43.1</v>
      </c>
      <c r="AK44" s="290">
        <f t="shared" si="12"/>
        <v>305.59999999999991</v>
      </c>
      <c r="AL44" s="535">
        <f t="shared" si="13"/>
        <v>1942</v>
      </c>
      <c r="AM44" s="303">
        <v>25.8</v>
      </c>
      <c r="AN44" s="288">
        <v>21.1</v>
      </c>
      <c r="AO44" s="334"/>
      <c r="AP44" s="334"/>
      <c r="AQ44" s="277"/>
      <c r="AR44" s="277"/>
      <c r="AS44" s="277"/>
      <c r="AT44" s="334"/>
      <c r="AU44" s="334"/>
      <c r="AV44" s="277"/>
    </row>
    <row r="45" spans="1:48" x14ac:dyDescent="0.2">
      <c r="A45" s="335">
        <v>1943</v>
      </c>
      <c r="B45" s="281">
        <v>56</v>
      </c>
      <c r="C45" s="269">
        <v>1087.2</v>
      </c>
      <c r="D45" s="283">
        <v>124.3</v>
      </c>
      <c r="E45" s="284">
        <v>317.60000000000002</v>
      </c>
      <c r="F45" s="307">
        <v>94.8</v>
      </c>
      <c r="G45" s="286">
        <v>73.900000000000006</v>
      </c>
      <c r="H45" s="282">
        <v>67.099999999999994</v>
      </c>
      <c r="I45" s="321">
        <v>27.1</v>
      </c>
      <c r="J45" s="277"/>
      <c r="K45" s="277"/>
      <c r="L45" s="114"/>
      <c r="M45" s="323"/>
      <c r="N45" s="323"/>
      <c r="O45" s="323">
        <f t="shared" si="3"/>
        <v>1943</v>
      </c>
      <c r="P45" s="547">
        <f t="shared" si="4"/>
        <v>1.8064516129032258</v>
      </c>
      <c r="Q45" s="547">
        <f t="shared" si="5"/>
        <v>1.1387870535246674</v>
      </c>
      <c r="R45" s="547">
        <f t="shared" si="6"/>
        <v>0.83310991957104563</v>
      </c>
      <c r="S45" s="547">
        <f t="shared" si="7"/>
        <v>0.86070460704607055</v>
      </c>
      <c r="T45" s="547">
        <f t="shared" si="8"/>
        <v>0.87777777777777777</v>
      </c>
      <c r="U45" s="547">
        <f t="shared" si="9"/>
        <v>11.029850746268657</v>
      </c>
      <c r="V45" s="547">
        <f t="shared" si="10"/>
        <v>1.7989276139410189</v>
      </c>
      <c r="W45" s="547">
        <f t="shared" si="17"/>
        <v>1.6227544910179643</v>
      </c>
      <c r="X45" s="547"/>
      <c r="Y45" s="547"/>
      <c r="Z45" s="547"/>
      <c r="AA45" s="323"/>
      <c r="AB45" s="323"/>
      <c r="AC45" s="323">
        <f t="shared" si="14"/>
        <v>1943</v>
      </c>
      <c r="AD45" s="323">
        <f t="shared" si="18"/>
        <v>55599605146800.82</v>
      </c>
      <c r="AE45" s="323">
        <f t="shared" si="18"/>
        <v>398107.05469960679</v>
      </c>
      <c r="AF45" s="323">
        <f t="shared" si="18"/>
        <v>9.1428118611915983E-11</v>
      </c>
      <c r="AG45" s="323">
        <f t="shared" si="18"/>
        <v>1.9859228358993214E-13</v>
      </c>
      <c r="AH45" s="323">
        <f t="shared" si="18"/>
        <v>1.6747123142820291E-3</v>
      </c>
      <c r="AI45" s="323">
        <f t="shared" si="18"/>
        <v>4.5625087183156804E+49</v>
      </c>
      <c r="AJ45" s="287">
        <v>42.5</v>
      </c>
      <c r="AK45" s="290">
        <f t="shared" si="12"/>
        <v>311.00000000000006</v>
      </c>
      <c r="AL45" s="535">
        <f t="shared" si="13"/>
        <v>1943</v>
      </c>
      <c r="AM45" s="303">
        <v>25.8</v>
      </c>
      <c r="AN45" s="288">
        <v>17.7</v>
      </c>
      <c r="AO45" s="334"/>
      <c r="AP45" s="334"/>
      <c r="AQ45" s="277"/>
      <c r="AR45" s="277"/>
      <c r="AS45" s="277"/>
      <c r="AT45" s="334"/>
      <c r="AU45" s="334"/>
      <c r="AV45" s="277"/>
    </row>
    <row r="46" spans="1:48" x14ac:dyDescent="0.2">
      <c r="A46" s="302">
        <v>1944</v>
      </c>
      <c r="B46" s="281">
        <v>53.4</v>
      </c>
      <c r="C46" s="282">
        <v>1062.0999999999999</v>
      </c>
      <c r="D46" s="283">
        <v>128.80000000000001</v>
      </c>
      <c r="E46" s="284">
        <v>314.60000000000002</v>
      </c>
      <c r="F46" s="307">
        <v>93.5</v>
      </c>
      <c r="G46" s="286">
        <v>69</v>
      </c>
      <c r="H46" s="282">
        <v>61.6</v>
      </c>
      <c r="I46" s="321">
        <v>26.3</v>
      </c>
      <c r="J46" s="277"/>
      <c r="K46" s="277"/>
      <c r="L46" s="114"/>
      <c r="M46" s="323"/>
      <c r="N46" s="323"/>
      <c r="O46" s="323">
        <f t="shared" si="3"/>
        <v>1944</v>
      </c>
      <c r="P46" s="547">
        <f t="shared" si="4"/>
        <v>1.7225806451612902</v>
      </c>
      <c r="Q46" s="547">
        <f t="shared" si="5"/>
        <v>1.1124960720645227</v>
      </c>
      <c r="R46" s="547">
        <f t="shared" si="6"/>
        <v>0.86327077747989289</v>
      </c>
      <c r="S46" s="547">
        <f t="shared" si="7"/>
        <v>0.85257452574525749</v>
      </c>
      <c r="T46" s="547">
        <f t="shared" si="8"/>
        <v>0.8657407407407407</v>
      </c>
      <c r="U46" s="547">
        <f t="shared" si="9"/>
        <v>10.298507462686567</v>
      </c>
      <c r="V46" s="547">
        <f t="shared" si="10"/>
        <v>1.6514745308310994</v>
      </c>
      <c r="W46" s="547">
        <f t="shared" si="17"/>
        <v>1.5748502994011977</v>
      </c>
      <c r="X46" s="547"/>
      <c r="Y46" s="547"/>
      <c r="Z46" s="547"/>
      <c r="AA46" s="323"/>
      <c r="AB46" s="323"/>
      <c r="AC46" s="323">
        <f t="shared" si="14"/>
        <v>1944</v>
      </c>
      <c r="AD46" s="323">
        <f t="shared" si="18"/>
        <v>95774803704489.141</v>
      </c>
      <c r="AE46" s="323">
        <f t="shared" si="18"/>
        <v>442892.53461448866</v>
      </c>
      <c r="AF46" s="323">
        <f t="shared" si="18"/>
        <v>7.8927223037632581E-11</v>
      </c>
      <c r="AG46" s="323">
        <f t="shared" si="18"/>
        <v>1.6931472199835408E-13</v>
      </c>
      <c r="AH46" s="323">
        <f t="shared" si="18"/>
        <v>1.449866679494164E-3</v>
      </c>
      <c r="AI46" s="323">
        <f t="shared" si="18"/>
        <v>4.6987030084146559E+50</v>
      </c>
      <c r="AJ46" s="287">
        <v>41.2</v>
      </c>
      <c r="AK46" s="290">
        <f t="shared" si="12"/>
        <v>299.99999999999983</v>
      </c>
      <c r="AL46" s="535">
        <f t="shared" si="13"/>
        <v>1944</v>
      </c>
      <c r="AM46" s="303">
        <v>24.9</v>
      </c>
      <c r="AN46" s="288">
        <v>18.3</v>
      </c>
      <c r="AO46" s="277"/>
      <c r="AP46" s="334"/>
      <c r="AQ46" s="277"/>
      <c r="AR46" s="277"/>
      <c r="AS46" s="277"/>
      <c r="AT46" s="277"/>
      <c r="AU46" s="277"/>
      <c r="AV46" s="277"/>
    </row>
    <row r="47" spans="1:48" x14ac:dyDescent="0.2">
      <c r="A47" s="333">
        <v>1945</v>
      </c>
      <c r="B47" s="281">
        <v>51.2</v>
      </c>
      <c r="C47" s="282">
        <v>1058.0999999999999</v>
      </c>
      <c r="D47" s="283">
        <v>134</v>
      </c>
      <c r="E47" s="284">
        <v>320.3</v>
      </c>
      <c r="F47" s="307">
        <v>97.5</v>
      </c>
      <c r="G47" s="286">
        <v>66.5</v>
      </c>
      <c r="H47" s="282">
        <v>51.6</v>
      </c>
      <c r="I47" s="322"/>
      <c r="J47" s="277"/>
      <c r="K47" s="277"/>
      <c r="L47" s="114"/>
      <c r="M47" s="323"/>
      <c r="N47" s="323"/>
      <c r="O47" s="323">
        <f t="shared" si="3"/>
        <v>1945</v>
      </c>
      <c r="P47" s="547">
        <f t="shared" si="4"/>
        <v>1.6516129032258065</v>
      </c>
      <c r="Q47" s="547">
        <f t="shared" si="5"/>
        <v>1.1083062742222687</v>
      </c>
      <c r="R47" s="547">
        <f t="shared" si="6"/>
        <v>0.89812332439678288</v>
      </c>
      <c r="S47" s="547">
        <f t="shared" si="7"/>
        <v>0.86802168021680215</v>
      </c>
      <c r="T47" s="547">
        <f t="shared" si="8"/>
        <v>0.90277777777777779</v>
      </c>
      <c r="U47" s="547">
        <f t="shared" si="9"/>
        <v>9.9253731343283587</v>
      </c>
      <c r="V47" s="547">
        <f t="shared" si="10"/>
        <v>1.3833780160857909</v>
      </c>
      <c r="W47" s="547">
        <f t="shared" si="17"/>
        <v>0</v>
      </c>
      <c r="X47" s="547"/>
      <c r="Y47" s="547"/>
      <c r="Z47" s="547"/>
      <c r="AA47" s="323"/>
      <c r="AB47" s="323"/>
      <c r="AC47" s="323">
        <f t="shared" si="14"/>
        <v>1945</v>
      </c>
      <c r="AD47" s="323">
        <f t="shared" si="18"/>
        <v>158182901602253.03</v>
      </c>
      <c r="AE47" s="323">
        <f t="shared" si="18"/>
        <v>490860.57491944107</v>
      </c>
      <c r="AF47" s="323">
        <f t="shared" si="18"/>
        <v>7.0886379939964916E-11</v>
      </c>
      <c r="AG47" s="323">
        <f t="shared" si="18"/>
        <v>1.4696884947445205E-13</v>
      </c>
      <c r="AH47" s="323">
        <f t="shared" si="18"/>
        <v>1.308907418987787E-3</v>
      </c>
      <c r="AI47" s="323">
        <f t="shared" si="18"/>
        <v>4.6636380605906659E+51</v>
      </c>
      <c r="AJ47" s="287">
        <v>39.9</v>
      </c>
      <c r="AK47" s="290">
        <f t="shared" si="12"/>
        <v>297.09999999999991</v>
      </c>
      <c r="AL47" s="535">
        <f t="shared" si="13"/>
        <v>1945</v>
      </c>
      <c r="AM47" s="303">
        <v>23.9</v>
      </c>
      <c r="AN47" s="288">
        <v>21.2</v>
      </c>
      <c r="AO47" s="334"/>
      <c r="AP47" s="334"/>
      <c r="AQ47" s="277"/>
      <c r="AR47" s="277"/>
      <c r="AS47" s="277"/>
      <c r="AT47" s="334"/>
      <c r="AU47" s="334"/>
      <c r="AV47" s="277"/>
    </row>
    <row r="48" spans="1:48" x14ac:dyDescent="0.2">
      <c r="A48" s="333">
        <v>1946</v>
      </c>
      <c r="B48" s="281">
        <v>46.1</v>
      </c>
      <c r="C48" s="282">
        <v>996.5</v>
      </c>
      <c r="D48" s="283">
        <v>130</v>
      </c>
      <c r="E48" s="284">
        <v>306.5</v>
      </c>
      <c r="F48" s="307">
        <v>89.7</v>
      </c>
      <c r="G48" s="286">
        <v>58.3</v>
      </c>
      <c r="H48" s="282">
        <v>44.5</v>
      </c>
      <c r="I48" s="321">
        <v>24.8</v>
      </c>
      <c r="J48" s="277"/>
      <c r="K48" s="277"/>
      <c r="L48" s="114"/>
      <c r="M48" s="323"/>
      <c r="N48" s="323"/>
      <c r="O48" s="323">
        <f t="shared" si="3"/>
        <v>1946</v>
      </c>
      <c r="P48" s="547">
        <f t="shared" si="4"/>
        <v>1.4870967741935484</v>
      </c>
      <c r="Q48" s="547">
        <f t="shared" si="5"/>
        <v>1.0437833874515554</v>
      </c>
      <c r="R48" s="547">
        <f t="shared" si="6"/>
        <v>0.87131367292225204</v>
      </c>
      <c r="S48" s="547">
        <f t="shared" si="7"/>
        <v>0.83062330623306235</v>
      </c>
      <c r="T48" s="547">
        <f t="shared" si="8"/>
        <v>0.8305555555555556</v>
      </c>
      <c r="U48" s="547">
        <f t="shared" si="9"/>
        <v>8.7014925373134329</v>
      </c>
      <c r="V48" s="547">
        <f t="shared" si="10"/>
        <v>1.1930294906166221</v>
      </c>
      <c r="W48" s="547">
        <f t="shared" si="17"/>
        <v>1.4850299401197606</v>
      </c>
      <c r="X48" s="547"/>
      <c r="Y48" s="547"/>
      <c r="Z48" s="547"/>
      <c r="AA48" s="323"/>
      <c r="AB48" s="323"/>
      <c r="AC48" s="323">
        <f t="shared" si="14"/>
        <v>1946</v>
      </c>
      <c r="AD48" s="323">
        <f t="shared" si="18"/>
        <v>235233282705285.97</v>
      </c>
      <c r="AE48" s="323">
        <f t="shared" si="18"/>
        <v>512352.11365583219</v>
      </c>
      <c r="AF48" s="323">
        <f t="shared" si="18"/>
        <v>6.1764272065653079E-11</v>
      </c>
      <c r="AG48" s="323">
        <f t="shared" si="18"/>
        <v>1.2207575166373864E-13</v>
      </c>
      <c r="AH48" s="323">
        <f t="shared" si="18"/>
        <v>1.0871203285481898E-3</v>
      </c>
      <c r="AI48" s="323">
        <f t="shared" si="18"/>
        <v>4.0580611780960571E+52</v>
      </c>
      <c r="AJ48" s="287">
        <v>36.4</v>
      </c>
      <c r="AK48" s="290">
        <f t="shared" si="12"/>
        <v>285</v>
      </c>
      <c r="AL48" s="535">
        <f t="shared" si="13"/>
        <v>1946</v>
      </c>
      <c r="AM48" s="303">
        <v>28.4</v>
      </c>
      <c r="AN48" s="288">
        <v>23.9</v>
      </c>
      <c r="AO48" s="334"/>
      <c r="AP48" s="334"/>
      <c r="AQ48" s="277"/>
      <c r="AR48" s="277"/>
      <c r="AS48" s="277"/>
      <c r="AT48" s="334"/>
      <c r="AU48" s="334"/>
      <c r="AV48" s="277"/>
    </row>
    <row r="49" spans="1:48" x14ac:dyDescent="0.2">
      <c r="A49" s="337">
        <v>1947</v>
      </c>
      <c r="B49" s="281">
        <v>46.6</v>
      </c>
      <c r="C49" s="282">
        <v>1007.6</v>
      </c>
      <c r="D49" s="283">
        <v>132.30000000000001</v>
      </c>
      <c r="E49" s="284">
        <v>321.10000000000002</v>
      </c>
      <c r="F49" s="307">
        <v>91.4</v>
      </c>
      <c r="G49" s="286">
        <v>56</v>
      </c>
      <c r="H49" s="282">
        <v>43.1</v>
      </c>
      <c r="I49" s="321">
        <v>26.2</v>
      </c>
      <c r="J49" s="277"/>
      <c r="K49" s="277"/>
      <c r="L49" s="114"/>
      <c r="M49" s="323"/>
      <c r="N49" s="323"/>
      <c r="O49" s="323">
        <f t="shared" si="3"/>
        <v>1947</v>
      </c>
      <c r="P49" s="547">
        <f t="shared" si="4"/>
        <v>1.5032258064516129</v>
      </c>
      <c r="Q49" s="547">
        <f t="shared" si="5"/>
        <v>1.0554100764638106</v>
      </c>
      <c r="R49" s="547">
        <f t="shared" si="6"/>
        <v>0.88672922252010733</v>
      </c>
      <c r="S49" s="547">
        <f t="shared" si="7"/>
        <v>0.87018970189701905</v>
      </c>
      <c r="T49" s="547">
        <f t="shared" si="8"/>
        <v>0.84629629629629632</v>
      </c>
      <c r="U49" s="547">
        <f t="shared" si="9"/>
        <v>8.3582089552238799</v>
      </c>
      <c r="V49" s="547">
        <f t="shared" si="10"/>
        <v>1.1554959785522789</v>
      </c>
      <c r="W49" s="547">
        <f t="shared" si="17"/>
        <v>1.5688622754491017</v>
      </c>
      <c r="X49" s="547"/>
      <c r="Y49" s="547"/>
      <c r="Z49" s="547"/>
      <c r="AA49" s="323"/>
      <c r="AB49" s="323"/>
      <c r="AC49" s="323">
        <f t="shared" si="14"/>
        <v>1947</v>
      </c>
      <c r="AD49" s="323">
        <f t="shared" si="18"/>
        <v>353608741098913.75</v>
      </c>
      <c r="AE49" s="323">
        <f t="shared" si="18"/>
        <v>540741.58344989677</v>
      </c>
      <c r="AF49" s="323">
        <f t="shared" si="18"/>
        <v>5.4768184948296941E-11</v>
      </c>
      <c r="AG49" s="323">
        <f t="shared" si="18"/>
        <v>1.0622906194912325E-13</v>
      </c>
      <c r="AH49" s="323">
        <f t="shared" si="18"/>
        <v>9.2002590767874585E-4</v>
      </c>
      <c r="AI49" s="323">
        <f t="shared" si="18"/>
        <v>3.3918123279608831E+53</v>
      </c>
      <c r="AJ49" s="287">
        <v>33.5</v>
      </c>
      <c r="AK49" s="290">
        <f t="shared" si="12"/>
        <v>283.59999999999997</v>
      </c>
      <c r="AL49" s="535">
        <f t="shared" si="13"/>
        <v>1947</v>
      </c>
      <c r="AM49" s="303">
        <v>28.6</v>
      </c>
      <c r="AN49" s="288">
        <v>22.8</v>
      </c>
      <c r="AO49" s="334"/>
      <c r="AP49" s="334"/>
      <c r="AQ49" s="277"/>
      <c r="AR49" s="277"/>
      <c r="AS49" s="277"/>
      <c r="AT49" s="334"/>
      <c r="AU49" s="334"/>
      <c r="AV49" s="277"/>
    </row>
    <row r="50" spans="1:48" x14ac:dyDescent="0.2">
      <c r="A50" s="335">
        <v>1948</v>
      </c>
      <c r="B50" s="281">
        <v>45</v>
      </c>
      <c r="C50" s="269">
        <v>988.6</v>
      </c>
      <c r="D50" s="283">
        <v>134.9</v>
      </c>
      <c r="E50" s="284">
        <v>322.7</v>
      </c>
      <c r="F50" s="307">
        <v>89.7</v>
      </c>
      <c r="G50" s="286">
        <v>53</v>
      </c>
      <c r="H50" s="282">
        <v>38.700000000000003</v>
      </c>
      <c r="I50" s="321">
        <v>26.4</v>
      </c>
      <c r="J50" s="277"/>
      <c r="K50" s="277"/>
      <c r="L50" s="114"/>
      <c r="M50" s="323"/>
      <c r="N50" s="323"/>
      <c r="O50" s="323">
        <f t="shared" si="3"/>
        <v>1948</v>
      </c>
      <c r="P50" s="547">
        <f t="shared" si="4"/>
        <v>1.4516129032258065</v>
      </c>
      <c r="Q50" s="547">
        <f t="shared" si="5"/>
        <v>1.0355085367131036</v>
      </c>
      <c r="R50" s="547">
        <f t="shared" si="6"/>
        <v>0.90415549597855238</v>
      </c>
      <c r="S50" s="547">
        <f t="shared" si="7"/>
        <v>0.87452574525745252</v>
      </c>
      <c r="T50" s="547">
        <f t="shared" si="8"/>
        <v>0.8305555555555556</v>
      </c>
      <c r="U50" s="547">
        <f t="shared" si="9"/>
        <v>7.91044776119403</v>
      </c>
      <c r="V50" s="547">
        <f t="shared" si="10"/>
        <v>1.0375335120643434</v>
      </c>
      <c r="W50" s="547">
        <f t="shared" si="17"/>
        <v>1.5808383233532934</v>
      </c>
      <c r="X50" s="547"/>
      <c r="Y50" s="547"/>
      <c r="Z50" s="547"/>
      <c r="AA50" s="323"/>
      <c r="AB50" s="323"/>
      <c r="AC50" s="323">
        <f t="shared" si="14"/>
        <v>1948</v>
      </c>
      <c r="AD50" s="323">
        <f t="shared" si="18"/>
        <v>513303011272616.75</v>
      </c>
      <c r="AE50" s="323">
        <f t="shared" si="18"/>
        <v>559942.52581812919</v>
      </c>
      <c r="AF50" s="323">
        <f t="shared" si="18"/>
        <v>4.951895542577251E-11</v>
      </c>
      <c r="AG50" s="323">
        <f t="shared" si="18"/>
        <v>9.2900049569057106E-14</v>
      </c>
      <c r="AH50" s="323">
        <f t="shared" si="18"/>
        <v>7.6413262887762505E-4</v>
      </c>
      <c r="AI50" s="323">
        <f t="shared" si="18"/>
        <v>2.6830754236108478E+54</v>
      </c>
      <c r="AJ50" s="287">
        <v>30</v>
      </c>
      <c r="AK50" s="290">
        <f t="shared" si="12"/>
        <v>274.59999999999991</v>
      </c>
      <c r="AL50" s="535">
        <f t="shared" si="13"/>
        <v>1948</v>
      </c>
      <c r="AM50" s="303">
        <v>26.8</v>
      </c>
      <c r="AN50" s="288">
        <v>22.1</v>
      </c>
      <c r="AO50" s="334"/>
      <c r="AP50" s="334"/>
      <c r="AQ50" s="277"/>
      <c r="AR50" s="277"/>
      <c r="AS50" s="277"/>
      <c r="AT50" s="334"/>
      <c r="AU50" s="334"/>
      <c r="AV50" s="277"/>
    </row>
    <row r="51" spans="1:48" x14ac:dyDescent="0.2">
      <c r="A51" s="275">
        <v>1949</v>
      </c>
      <c r="B51" s="281">
        <v>39.299999999999997</v>
      </c>
      <c r="C51" s="351">
        <v>971</v>
      </c>
      <c r="D51" s="341">
        <v>138.80000000000001</v>
      </c>
      <c r="E51" s="360">
        <v>348.8</v>
      </c>
      <c r="F51" s="307">
        <v>100.9</v>
      </c>
      <c r="G51" s="344">
        <v>17.399999999999999</v>
      </c>
      <c r="H51" s="340">
        <v>30</v>
      </c>
      <c r="I51" s="321">
        <v>16.899999999999999</v>
      </c>
      <c r="J51" s="277"/>
      <c r="K51" s="277"/>
      <c r="L51" s="114"/>
      <c r="M51" s="349"/>
      <c r="N51" s="349"/>
      <c r="O51" s="323">
        <f t="shared" si="3"/>
        <v>1949</v>
      </c>
      <c r="P51" s="547">
        <f t="shared" si="4"/>
        <v>1.2677419354838708</v>
      </c>
      <c r="Q51" s="547">
        <f t="shared" si="5"/>
        <v>1.0170734262071854</v>
      </c>
      <c r="R51" s="547">
        <f t="shared" si="6"/>
        <v>0.93029490616622001</v>
      </c>
      <c r="S51" s="547">
        <f t="shared" si="7"/>
        <v>0.94525745257452576</v>
      </c>
      <c r="T51" s="547">
        <f t="shared" si="8"/>
        <v>0.93425925925925934</v>
      </c>
      <c r="U51" s="547">
        <f t="shared" si="9"/>
        <v>2.5970149253731338</v>
      </c>
      <c r="V51" s="547">
        <f t="shared" si="10"/>
        <v>0.80428954423592502</v>
      </c>
      <c r="W51" s="547">
        <f t="shared" si="17"/>
        <v>1.0119760479041915</v>
      </c>
      <c r="X51" s="547"/>
      <c r="Y51" s="547"/>
      <c r="Z51" s="547"/>
      <c r="AA51" s="349"/>
      <c r="AB51" s="349"/>
      <c r="AC51" s="323">
        <f t="shared" si="14"/>
        <v>1949</v>
      </c>
      <c r="AD51" s="323">
        <f t="shared" si="18"/>
        <v>650735753000446.37</v>
      </c>
      <c r="AE51" s="323">
        <f t="shared" si="18"/>
        <v>569502.66321294999</v>
      </c>
      <c r="AF51" s="323">
        <f t="shared" si="18"/>
        <v>4.6067231991268269E-11</v>
      </c>
      <c r="AG51" s="323">
        <f t="shared" si="18"/>
        <v>8.781446419969409E-14</v>
      </c>
      <c r="AH51" s="323">
        <f t="shared" si="18"/>
        <v>7.1389798383104052E-4</v>
      </c>
      <c r="AI51" s="323">
        <f t="shared" si="18"/>
        <v>6.9679869210192149E+54</v>
      </c>
      <c r="AJ51" s="361">
        <v>26.3</v>
      </c>
      <c r="AK51" s="290">
        <f t="shared" si="12"/>
        <v>269.50000000000006</v>
      </c>
      <c r="AL51" s="535">
        <f t="shared" si="13"/>
        <v>1949</v>
      </c>
      <c r="AM51" s="346"/>
      <c r="AN51" s="288">
        <v>21.3</v>
      </c>
      <c r="AO51" s="323"/>
      <c r="AP51" s="507">
        <v>20.5</v>
      </c>
      <c r="AQ51" s="362">
        <v>43.2</v>
      </c>
      <c r="AR51" s="277"/>
      <c r="AS51" s="277"/>
      <c r="AT51" s="323"/>
      <c r="AU51" s="323"/>
      <c r="AV51" s="277"/>
    </row>
    <row r="52" spans="1:48" x14ac:dyDescent="0.2">
      <c r="A52" s="275">
        <v>1950</v>
      </c>
      <c r="B52" s="281">
        <v>37.5</v>
      </c>
      <c r="C52" s="282">
        <v>963.8</v>
      </c>
      <c r="D52" s="341">
        <v>139.80000000000001</v>
      </c>
      <c r="E52" s="284">
        <v>355.5</v>
      </c>
      <c r="F52" s="343">
        <v>104</v>
      </c>
      <c r="G52" s="286">
        <v>16.399999999999999</v>
      </c>
      <c r="H52" s="282">
        <v>31.3</v>
      </c>
      <c r="I52" s="367">
        <v>16.2</v>
      </c>
      <c r="J52" s="277"/>
      <c r="K52" s="277"/>
      <c r="L52" s="114"/>
      <c r="M52" s="323"/>
      <c r="N52" s="323"/>
      <c r="O52" s="323">
        <f t="shared" si="3"/>
        <v>1950</v>
      </c>
      <c r="P52" s="547">
        <f t="shared" si="4"/>
        <v>1.2096774193548387</v>
      </c>
      <c r="Q52" s="547">
        <f t="shared" si="5"/>
        <v>1.009531790091128</v>
      </c>
      <c r="R52" s="547">
        <f t="shared" si="6"/>
        <v>0.93699731903485273</v>
      </c>
      <c r="S52" s="547">
        <f t="shared" si="7"/>
        <v>0.96341463414634143</v>
      </c>
      <c r="T52" s="547">
        <f t="shared" si="8"/>
        <v>0.96296296296296291</v>
      </c>
      <c r="U52" s="547">
        <f t="shared" si="9"/>
        <v>2.4477611940298503</v>
      </c>
      <c r="V52" s="547">
        <f t="shared" si="10"/>
        <v>0.83914209115281513</v>
      </c>
      <c r="W52" s="547">
        <f t="shared" si="17"/>
        <v>0.97005988023952094</v>
      </c>
      <c r="X52" s="547"/>
      <c r="Y52" s="547"/>
      <c r="Z52" s="547"/>
      <c r="AA52" s="323"/>
      <c r="AB52" s="323"/>
      <c r="AC52" s="323">
        <f t="shared" si="14"/>
        <v>1950</v>
      </c>
      <c r="AD52" s="323">
        <f t="shared" ref="AD52:AI67" si="19">P52*AD51</f>
        <v>787180346371507.75</v>
      </c>
      <c r="AE52" s="323">
        <f t="shared" si="19"/>
        <v>574931.04305503424</v>
      </c>
      <c r="AF52" s="323">
        <f t="shared" si="19"/>
        <v>4.3164872871174967E-11</v>
      </c>
      <c r="AG52" s="323">
        <f t="shared" si="19"/>
        <v>8.4601739899705275E-14</v>
      </c>
      <c r="AH52" s="323">
        <f t="shared" si="19"/>
        <v>6.874573177632242E-4</v>
      </c>
      <c r="AI52" s="323">
        <f t="shared" si="19"/>
        <v>1.7055967985778374E+55</v>
      </c>
      <c r="AJ52" s="345">
        <v>22.5</v>
      </c>
      <c r="AK52" s="290">
        <f t="shared" si="12"/>
        <v>256.8</v>
      </c>
      <c r="AL52" s="535">
        <f t="shared" si="13"/>
        <v>1950</v>
      </c>
      <c r="AM52" s="366"/>
      <c r="AN52" s="288">
        <v>31.3</v>
      </c>
      <c r="AO52" s="349"/>
      <c r="AP52" s="508">
        <v>20.399999999999999</v>
      </c>
      <c r="AQ52" s="362">
        <v>40.5</v>
      </c>
      <c r="AR52" s="277"/>
      <c r="AS52" s="277"/>
      <c r="AT52" s="275"/>
      <c r="AU52" s="275"/>
      <c r="AV52" s="277"/>
    </row>
    <row r="53" spans="1:48" x14ac:dyDescent="0.2">
      <c r="A53" s="335">
        <v>1951</v>
      </c>
      <c r="B53" s="281">
        <v>38.4</v>
      </c>
      <c r="C53" s="282">
        <v>966.7</v>
      </c>
      <c r="D53" s="341">
        <v>140.6</v>
      </c>
      <c r="E53" s="284">
        <v>355.9</v>
      </c>
      <c r="F53" s="343">
        <v>106.7</v>
      </c>
      <c r="G53" s="344">
        <v>14.7</v>
      </c>
      <c r="H53" s="340">
        <v>31.4</v>
      </c>
      <c r="I53" s="321">
        <v>16.3</v>
      </c>
      <c r="J53" s="277"/>
      <c r="K53" s="277"/>
      <c r="L53" s="114"/>
      <c r="M53" s="349"/>
      <c r="N53" s="349"/>
      <c r="O53" s="323">
        <f t="shared" si="3"/>
        <v>1951</v>
      </c>
      <c r="P53" s="547">
        <f t="shared" si="4"/>
        <v>1.2387096774193549</v>
      </c>
      <c r="Q53" s="547">
        <f t="shared" si="5"/>
        <v>1.0125693935267623</v>
      </c>
      <c r="R53" s="547">
        <f t="shared" si="6"/>
        <v>0.94235924932975879</v>
      </c>
      <c r="S53" s="547">
        <f t="shared" si="7"/>
        <v>0.96449864498644977</v>
      </c>
      <c r="T53" s="547">
        <f t="shared" si="8"/>
        <v>0.98796296296296304</v>
      </c>
      <c r="U53" s="547">
        <f t="shared" si="9"/>
        <v>2.1940298507462686</v>
      </c>
      <c r="V53" s="547">
        <f t="shared" si="10"/>
        <v>0.8418230563002681</v>
      </c>
      <c r="W53" s="547">
        <f t="shared" si="17"/>
        <v>0.9760479041916168</v>
      </c>
      <c r="X53" s="547"/>
      <c r="Y53" s="547"/>
      <c r="Z53" s="547"/>
      <c r="AA53" s="349"/>
      <c r="AB53" s="349"/>
      <c r="AC53" s="323">
        <f t="shared" si="14"/>
        <v>1951</v>
      </c>
      <c r="AD53" s="323">
        <f t="shared" si="19"/>
        <v>975087912924706.37</v>
      </c>
      <c r="AE53" s="323">
        <f t="shared" si="19"/>
        <v>582157.57758594491</v>
      </c>
      <c r="AF53" s="323">
        <f t="shared" si="19"/>
        <v>4.0676817196294909E-11</v>
      </c>
      <c r="AG53" s="323">
        <f t="shared" si="19"/>
        <v>8.1598263496761796E-14</v>
      </c>
      <c r="AH53" s="323">
        <f t="shared" si="19"/>
        <v>6.7918236856792614E-4</v>
      </c>
      <c r="AI53" s="323">
        <f t="shared" si="19"/>
        <v>3.7421302894170463E+55</v>
      </c>
      <c r="AJ53" s="287">
        <v>20.100000000000001</v>
      </c>
      <c r="AK53" s="290">
        <f t="shared" si="12"/>
        <v>258.89999999999998</v>
      </c>
      <c r="AL53" s="535">
        <f t="shared" si="13"/>
        <v>1951</v>
      </c>
      <c r="AM53" s="366"/>
      <c r="AN53" s="288">
        <v>24.1</v>
      </c>
      <c r="AO53" s="323"/>
      <c r="AP53" s="507">
        <v>20.8</v>
      </c>
      <c r="AQ53" s="362">
        <v>41.2</v>
      </c>
      <c r="AR53" s="277"/>
      <c r="AS53" s="277"/>
      <c r="AT53" s="275"/>
      <c r="AU53" s="275"/>
      <c r="AV53" s="277"/>
    </row>
    <row r="54" spans="1:48" x14ac:dyDescent="0.2">
      <c r="A54" s="335">
        <v>1952</v>
      </c>
      <c r="B54" s="281">
        <v>37.5</v>
      </c>
      <c r="C54" s="282">
        <v>961.4</v>
      </c>
      <c r="D54" s="341">
        <v>143.30000000000001</v>
      </c>
      <c r="E54" s="284">
        <v>356.6</v>
      </c>
      <c r="F54" s="343">
        <v>106.8</v>
      </c>
      <c r="G54" s="344">
        <v>13.3</v>
      </c>
      <c r="H54" s="340">
        <v>29.7</v>
      </c>
      <c r="I54" s="321">
        <v>16.399999999999999</v>
      </c>
      <c r="J54" s="277"/>
      <c r="K54" s="277"/>
      <c r="L54" s="114"/>
      <c r="M54" s="349"/>
      <c r="N54" s="349"/>
      <c r="O54" s="323">
        <f t="shared" si="3"/>
        <v>1952</v>
      </c>
      <c r="P54" s="547">
        <f t="shared" si="4"/>
        <v>1.2096774193548387</v>
      </c>
      <c r="Q54" s="547">
        <f t="shared" si="5"/>
        <v>1.0070179113857756</v>
      </c>
      <c r="R54" s="547">
        <f t="shared" si="6"/>
        <v>0.96045576407506716</v>
      </c>
      <c r="S54" s="547">
        <f t="shared" si="7"/>
        <v>0.96639566395663967</v>
      </c>
      <c r="T54" s="547">
        <f t="shared" si="8"/>
        <v>0.98888888888888882</v>
      </c>
      <c r="U54" s="547">
        <f t="shared" si="9"/>
        <v>1.9850746268656716</v>
      </c>
      <c r="V54" s="547">
        <f t="shared" si="10"/>
        <v>0.79624664879356577</v>
      </c>
      <c r="W54" s="547">
        <f t="shared" si="17"/>
        <v>0.98203592814371254</v>
      </c>
      <c r="X54" s="547"/>
      <c r="Y54" s="547"/>
      <c r="Z54" s="547"/>
      <c r="AA54" s="349"/>
      <c r="AB54" s="349"/>
      <c r="AC54" s="323">
        <f t="shared" si="14"/>
        <v>1952</v>
      </c>
      <c r="AD54" s="323">
        <f t="shared" si="19"/>
        <v>1179541830150854.5</v>
      </c>
      <c r="AE54" s="323">
        <f t="shared" si="19"/>
        <v>586243.10787800082</v>
      </c>
      <c r="AF54" s="323">
        <f t="shared" si="19"/>
        <v>3.9068283540409261E-11</v>
      </c>
      <c r="AG54" s="323">
        <f t="shared" si="19"/>
        <v>7.8856208029661945E-14</v>
      </c>
      <c r="AH54" s="323">
        <f t="shared" si="19"/>
        <v>6.7163589780606025E-4</v>
      </c>
      <c r="AI54" s="323">
        <f t="shared" si="19"/>
        <v>7.4284078879472708E+55</v>
      </c>
      <c r="AJ54" s="287">
        <v>15.8</v>
      </c>
      <c r="AK54" s="290">
        <f t="shared" si="12"/>
        <v>258.40000000000003</v>
      </c>
      <c r="AL54" s="535">
        <f t="shared" si="13"/>
        <v>1952</v>
      </c>
      <c r="AM54" s="366"/>
      <c r="AN54" s="288">
        <v>24.3</v>
      </c>
      <c r="AO54" s="323"/>
      <c r="AP54" s="507">
        <v>20.399999999999999</v>
      </c>
      <c r="AQ54" s="362">
        <v>40.9</v>
      </c>
      <c r="AR54" s="277"/>
      <c r="AS54" s="277"/>
      <c r="AT54" s="275"/>
      <c r="AU54" s="275"/>
      <c r="AV54" s="277"/>
    </row>
    <row r="55" spans="1:48" x14ac:dyDescent="0.2">
      <c r="A55" s="275">
        <v>1953</v>
      </c>
      <c r="B55" s="281">
        <v>36.1</v>
      </c>
      <c r="C55" s="282">
        <v>959</v>
      </c>
      <c r="D55" s="341">
        <v>144.80000000000001</v>
      </c>
      <c r="E55" s="284">
        <v>360.4</v>
      </c>
      <c r="F55" s="343">
        <v>107.3</v>
      </c>
      <c r="G55" s="371"/>
      <c r="H55" s="340">
        <v>33</v>
      </c>
      <c r="I55" s="321">
        <v>16.3</v>
      </c>
      <c r="J55" s="277"/>
      <c r="K55" s="277"/>
      <c r="L55" s="114"/>
      <c r="M55" s="349"/>
      <c r="N55" s="349"/>
      <c r="O55" s="323">
        <f t="shared" si="3"/>
        <v>1953</v>
      </c>
      <c r="P55" s="547">
        <f t="shared" si="4"/>
        <v>1.1645161290322581</v>
      </c>
      <c r="Q55" s="547">
        <f t="shared" si="5"/>
        <v>1.0045040326804231</v>
      </c>
      <c r="R55" s="547">
        <f t="shared" si="6"/>
        <v>0.97050938337801629</v>
      </c>
      <c r="S55" s="547">
        <f t="shared" si="7"/>
        <v>0.97669376693766929</v>
      </c>
      <c r="T55" s="547">
        <f t="shared" si="8"/>
        <v>0.99351851851851847</v>
      </c>
      <c r="U55" s="547">
        <f t="shared" si="9"/>
        <v>0</v>
      </c>
      <c r="V55" s="547">
        <f t="shared" si="10"/>
        <v>0.88471849865951746</v>
      </c>
      <c r="W55" s="547">
        <f t="shared" si="17"/>
        <v>0.9760479041916168</v>
      </c>
      <c r="X55" s="547"/>
      <c r="Y55" s="547"/>
      <c r="Z55" s="547"/>
      <c r="AA55" s="349"/>
      <c r="AB55" s="349"/>
      <c r="AC55" s="323">
        <f t="shared" si="14"/>
        <v>1953</v>
      </c>
      <c r="AD55" s="323">
        <f t="shared" si="19"/>
        <v>1373595486078898.2</v>
      </c>
      <c r="AE55" s="323">
        <f t="shared" si="19"/>
        <v>588883.56599455618</v>
      </c>
      <c r="AF55" s="323">
        <f t="shared" si="19"/>
        <v>3.7916135768440095E-11</v>
      </c>
      <c r="AG55" s="323">
        <f t="shared" si="19"/>
        <v>7.7018366866911005E-14</v>
      </c>
      <c r="AH55" s="323">
        <f t="shared" si="19"/>
        <v>6.6728270217213202E-4</v>
      </c>
      <c r="AI55" s="323">
        <f t="shared" si="19"/>
        <v>0</v>
      </c>
      <c r="AJ55" s="287">
        <v>12.4</v>
      </c>
      <c r="AK55" s="290">
        <f t="shared" si="12"/>
        <v>265.00000000000006</v>
      </c>
      <c r="AL55" s="535">
        <f t="shared" si="13"/>
        <v>1953</v>
      </c>
      <c r="AM55" s="366"/>
      <c r="AN55" s="288">
        <v>24</v>
      </c>
      <c r="AO55" s="323"/>
      <c r="AP55" s="507">
        <v>20.399999999999999</v>
      </c>
      <c r="AQ55" s="362">
        <v>40.1</v>
      </c>
      <c r="AR55" s="283">
        <v>12.6</v>
      </c>
      <c r="AS55" s="277"/>
      <c r="AT55" s="275"/>
      <c r="AU55" s="275"/>
      <c r="AV55" s="277"/>
    </row>
    <row r="56" spans="1:48" x14ac:dyDescent="0.2">
      <c r="A56" s="376">
        <v>1954</v>
      </c>
      <c r="B56" s="386">
        <v>33.799999999999997</v>
      </c>
      <c r="C56" s="387">
        <v>919</v>
      </c>
      <c r="D56" s="388">
        <v>145.6</v>
      </c>
      <c r="E56" s="389">
        <v>347.5</v>
      </c>
      <c r="F56" s="343">
        <v>104.1</v>
      </c>
      <c r="G56" s="390">
        <v>10.6</v>
      </c>
      <c r="H56" s="387">
        <v>25.4</v>
      </c>
      <c r="I56" s="392">
        <v>15.6</v>
      </c>
      <c r="J56" s="277"/>
      <c r="K56" s="277"/>
      <c r="L56" s="114"/>
      <c r="M56" s="415"/>
      <c r="N56" s="415"/>
      <c r="O56" s="323">
        <f t="shared" si="3"/>
        <v>1954</v>
      </c>
      <c r="P56" s="547">
        <f t="shared" si="4"/>
        <v>1.0903225806451613</v>
      </c>
      <c r="Q56" s="547">
        <f t="shared" si="5"/>
        <v>0.96260605425788204</v>
      </c>
      <c r="R56" s="547">
        <f t="shared" si="6"/>
        <v>0.97587131367292224</v>
      </c>
      <c r="S56" s="547">
        <f t="shared" si="7"/>
        <v>0.9417344173441734</v>
      </c>
      <c r="T56" s="547">
        <f t="shared" si="8"/>
        <v>0.9638888888888888</v>
      </c>
      <c r="U56" s="547">
        <f t="shared" si="9"/>
        <v>1.5820895522388059</v>
      </c>
      <c r="V56" s="547">
        <f t="shared" si="10"/>
        <v>0.68096514745308312</v>
      </c>
      <c r="W56" s="547">
        <f t="shared" si="17"/>
        <v>0.93413173652694614</v>
      </c>
      <c r="X56" s="547"/>
      <c r="Y56" s="547"/>
      <c r="Z56" s="547"/>
      <c r="AA56" s="415"/>
      <c r="AB56" s="415"/>
      <c r="AC56" s="323">
        <f t="shared" si="14"/>
        <v>1954</v>
      </c>
      <c r="AD56" s="323">
        <f t="shared" si="19"/>
        <v>1497662175144089</v>
      </c>
      <c r="AE56" s="323">
        <f t="shared" si="19"/>
        <v>566862.8858793308</v>
      </c>
      <c r="AF56" s="323">
        <f t="shared" si="19"/>
        <v>3.7001269221748508E-11</v>
      </c>
      <c r="AG56" s="323">
        <f t="shared" si="19"/>
        <v>7.2530846846210229E-14</v>
      </c>
      <c r="AH56" s="323">
        <f t="shared" si="19"/>
        <v>6.4318638237147163E-4</v>
      </c>
      <c r="AI56" s="323">
        <f t="shared" si="19"/>
        <v>0</v>
      </c>
      <c r="AJ56" s="345"/>
      <c r="AK56" s="290">
        <f t="shared" si="12"/>
        <v>251.99999999999994</v>
      </c>
      <c r="AL56" s="535">
        <f t="shared" si="13"/>
        <v>1954</v>
      </c>
      <c r="AM56" s="346"/>
      <c r="AN56" s="391">
        <v>22.1</v>
      </c>
      <c r="AO56" s="415"/>
      <c r="AP56" s="509">
        <v>18.8</v>
      </c>
      <c r="AQ56" s="394">
        <v>39.4</v>
      </c>
      <c r="AR56" s="388">
        <v>12.5</v>
      </c>
      <c r="AS56" s="277"/>
      <c r="AT56" s="275"/>
      <c r="AU56" s="275"/>
      <c r="AV56" s="277"/>
    </row>
    <row r="57" spans="1:48" x14ac:dyDescent="0.2">
      <c r="A57" s="376">
        <v>1955</v>
      </c>
      <c r="B57" s="386">
        <v>33.5</v>
      </c>
      <c r="C57" s="387">
        <v>930.4</v>
      </c>
      <c r="D57" s="388">
        <v>146.5</v>
      </c>
      <c r="E57" s="389">
        <v>355.8</v>
      </c>
      <c r="F57" s="343">
        <v>106</v>
      </c>
      <c r="G57" s="371"/>
      <c r="H57" s="387">
        <v>27.1</v>
      </c>
      <c r="I57" s="392">
        <v>15.5</v>
      </c>
      <c r="J57" s="277"/>
      <c r="K57" s="277"/>
      <c r="L57" s="114"/>
      <c r="M57" s="415"/>
      <c r="N57" s="415"/>
      <c r="O57" s="323">
        <f t="shared" si="3"/>
        <v>1955</v>
      </c>
      <c r="P57" s="547">
        <f t="shared" si="4"/>
        <v>1.0806451612903225</v>
      </c>
      <c r="Q57" s="547">
        <f t="shared" si="5"/>
        <v>0.97454697810830615</v>
      </c>
      <c r="R57" s="547">
        <f t="shared" si="6"/>
        <v>0.98190348525469173</v>
      </c>
      <c r="S57" s="547">
        <f t="shared" si="7"/>
        <v>0.96422764227642277</v>
      </c>
      <c r="T57" s="547">
        <f t="shared" si="8"/>
        <v>0.98148148148148151</v>
      </c>
      <c r="U57" s="547">
        <f t="shared" si="9"/>
        <v>0</v>
      </c>
      <c r="V57" s="547">
        <f t="shared" si="10"/>
        <v>0.72654155495978556</v>
      </c>
      <c r="W57" s="547">
        <f t="shared" si="17"/>
        <v>0.92814371257485029</v>
      </c>
      <c r="X57" s="547"/>
      <c r="Y57" s="547"/>
      <c r="Z57" s="547"/>
      <c r="AA57" s="415"/>
      <c r="AB57" s="415"/>
      <c r="AC57" s="323">
        <f t="shared" si="14"/>
        <v>1955</v>
      </c>
      <c r="AD57" s="323">
        <f t="shared" si="19"/>
        <v>1618441382816999.2</v>
      </c>
      <c r="AE57" s="323">
        <f t="shared" si="19"/>
        <v>552434.51243545546</v>
      </c>
      <c r="AF57" s="323">
        <f t="shared" si="19"/>
        <v>3.6331675207682016E-11</v>
      </c>
      <c r="AG57" s="323">
        <f t="shared" si="19"/>
        <v>6.9936247446833602E-14</v>
      </c>
      <c r="AH57" s="323">
        <f t="shared" si="19"/>
        <v>6.3127552343866659E-4</v>
      </c>
      <c r="AI57" s="323">
        <f t="shared" si="19"/>
        <v>0</v>
      </c>
      <c r="AJ57" s="345"/>
      <c r="AK57" s="290">
        <f t="shared" si="12"/>
        <v>261.49999999999994</v>
      </c>
      <c r="AL57" s="535">
        <f t="shared" si="13"/>
        <v>1955</v>
      </c>
      <c r="AM57" s="346"/>
      <c r="AN57" s="391">
        <v>23.4</v>
      </c>
      <c r="AO57" s="415"/>
      <c r="AP57" s="509">
        <v>19.8</v>
      </c>
      <c r="AQ57" s="394">
        <v>39</v>
      </c>
      <c r="AR57" s="388">
        <v>12.5</v>
      </c>
      <c r="AS57" s="397">
        <v>10.199999999999999</v>
      </c>
      <c r="AT57" s="275"/>
      <c r="AU57" s="275"/>
      <c r="AV57" s="277"/>
    </row>
    <row r="58" spans="1:48" x14ac:dyDescent="0.2">
      <c r="A58" s="376">
        <v>1956</v>
      </c>
      <c r="B58" s="386">
        <v>33</v>
      </c>
      <c r="C58" s="387">
        <v>935.1</v>
      </c>
      <c r="D58" s="388">
        <v>147.80000000000001</v>
      </c>
      <c r="E58" s="389">
        <v>360.4</v>
      </c>
      <c r="F58" s="343">
        <v>106.3</v>
      </c>
      <c r="G58" s="371"/>
      <c r="H58" s="387">
        <v>28.2</v>
      </c>
      <c r="I58" s="392">
        <v>15.7</v>
      </c>
      <c r="J58" s="277"/>
      <c r="K58" s="277"/>
      <c r="L58" s="114"/>
      <c r="M58" s="415"/>
      <c r="N58" s="415"/>
      <c r="O58" s="323">
        <f t="shared" si="3"/>
        <v>1956</v>
      </c>
      <c r="P58" s="547">
        <f t="shared" si="4"/>
        <v>1.064516129032258</v>
      </c>
      <c r="Q58" s="547">
        <f t="shared" si="5"/>
        <v>0.97946999057295481</v>
      </c>
      <c r="R58" s="547">
        <f t="shared" si="6"/>
        <v>0.99061662198391431</v>
      </c>
      <c r="S58" s="547">
        <f t="shared" si="7"/>
        <v>0.97669376693766929</v>
      </c>
      <c r="T58" s="547">
        <f t="shared" si="8"/>
        <v>0.98425925925925928</v>
      </c>
      <c r="U58" s="547">
        <f t="shared" si="9"/>
        <v>0</v>
      </c>
      <c r="V58" s="547">
        <f t="shared" si="10"/>
        <v>0.7560321715817695</v>
      </c>
      <c r="W58" s="547">
        <f t="shared" si="17"/>
        <v>0.94011976047904189</v>
      </c>
      <c r="X58" s="547"/>
      <c r="Y58" s="547"/>
      <c r="Z58" s="547"/>
      <c r="AA58" s="415"/>
      <c r="AB58" s="415"/>
      <c r="AC58" s="323">
        <f t="shared" si="14"/>
        <v>1956</v>
      </c>
      <c r="AD58" s="323">
        <f t="shared" si="19"/>
        <v>1722856955901966.7</v>
      </c>
      <c r="AE58" s="323">
        <f t="shared" si="19"/>
        <v>541093.02668733045</v>
      </c>
      <c r="AF58" s="323">
        <f t="shared" si="19"/>
        <v>3.5990761365250689E-11</v>
      </c>
      <c r="AG58" s="323">
        <f t="shared" si="19"/>
        <v>6.8306296964332865E-14</v>
      </c>
      <c r="AH58" s="323">
        <f t="shared" si="19"/>
        <v>6.2133877908824317E-4</v>
      </c>
      <c r="AI58" s="323">
        <f t="shared" si="19"/>
        <v>0</v>
      </c>
      <c r="AJ58" s="345"/>
      <c r="AK58" s="290">
        <f t="shared" si="12"/>
        <v>259.40000000000003</v>
      </c>
      <c r="AL58" s="535">
        <f t="shared" si="13"/>
        <v>1956</v>
      </c>
      <c r="AM58" s="346"/>
      <c r="AN58" s="407">
        <v>23.7</v>
      </c>
      <c r="AO58" s="415"/>
      <c r="AP58" s="509">
        <v>19.100000000000001</v>
      </c>
      <c r="AQ58" s="394">
        <v>38.6</v>
      </c>
      <c r="AR58" s="388">
        <v>12.6</v>
      </c>
      <c r="AS58" s="397">
        <v>10.7</v>
      </c>
      <c r="AT58" s="275"/>
      <c r="AU58" s="275"/>
      <c r="AV58" s="277"/>
    </row>
    <row r="59" spans="1:48" x14ac:dyDescent="0.2">
      <c r="A59" s="275">
        <v>1957</v>
      </c>
      <c r="B59" s="386">
        <v>33.200000000000003</v>
      </c>
      <c r="C59" s="387">
        <v>958.6</v>
      </c>
      <c r="D59" s="388">
        <v>148.6</v>
      </c>
      <c r="E59" s="389">
        <v>368.9</v>
      </c>
      <c r="F59" s="410">
        <v>110.2</v>
      </c>
      <c r="G59" s="371"/>
      <c r="H59" s="369">
        <v>35.799999999999997</v>
      </c>
      <c r="I59" s="392">
        <v>16</v>
      </c>
      <c r="J59" s="277"/>
      <c r="K59" s="277"/>
      <c r="L59" s="114"/>
      <c r="M59" s="275"/>
      <c r="N59" s="275"/>
      <c r="O59" s="323">
        <f t="shared" si="3"/>
        <v>1957</v>
      </c>
      <c r="P59" s="547">
        <f t="shared" si="4"/>
        <v>1.0709677419354839</v>
      </c>
      <c r="Q59" s="547">
        <f t="shared" si="5"/>
        <v>1.0040850528961978</v>
      </c>
      <c r="R59" s="547">
        <f t="shared" si="6"/>
        <v>0.99597855227882037</v>
      </c>
      <c r="S59" s="547">
        <f t="shared" si="7"/>
        <v>0.99972899728997289</v>
      </c>
      <c r="T59" s="547">
        <f t="shared" si="8"/>
        <v>1.0203703703703704</v>
      </c>
      <c r="U59" s="547">
        <f t="shared" si="9"/>
        <v>0</v>
      </c>
      <c r="V59" s="547">
        <f t="shared" si="10"/>
        <v>0.95978552278820373</v>
      </c>
      <c r="W59" s="547">
        <f t="shared" si="17"/>
        <v>0.95808383233532934</v>
      </c>
      <c r="X59" s="547"/>
      <c r="Y59" s="547"/>
      <c r="Z59" s="547"/>
      <c r="AA59" s="275"/>
      <c r="AB59" s="275"/>
      <c r="AC59" s="323">
        <f t="shared" si="14"/>
        <v>1957</v>
      </c>
      <c r="AD59" s="323">
        <f t="shared" si="19"/>
        <v>1845124223740171</v>
      </c>
      <c r="AE59" s="323">
        <f t="shared" si="19"/>
        <v>543303.42032311193</v>
      </c>
      <c r="AF59" s="323">
        <f t="shared" si="19"/>
        <v>3.5846026399974879E-11</v>
      </c>
      <c r="AG59" s="323">
        <f t="shared" si="19"/>
        <v>6.8287785772743612E-14</v>
      </c>
      <c r="AH59" s="323">
        <f t="shared" si="19"/>
        <v>6.3399568014374443E-4</v>
      </c>
      <c r="AI59" s="323">
        <f t="shared" si="19"/>
        <v>0</v>
      </c>
      <c r="AJ59" s="411"/>
      <c r="AK59" s="290">
        <f t="shared" si="12"/>
        <v>261.90000000000003</v>
      </c>
      <c r="AL59" s="535">
        <f t="shared" si="13"/>
        <v>1957</v>
      </c>
      <c r="AM59" s="346"/>
      <c r="AN59" s="408">
        <v>22.7</v>
      </c>
      <c r="AO59" s="415"/>
      <c r="AP59" s="509">
        <v>19.5</v>
      </c>
      <c r="AQ59" s="394">
        <v>39.1</v>
      </c>
      <c r="AR59" s="388">
        <v>12.8</v>
      </c>
      <c r="AS59" s="397">
        <v>11.3</v>
      </c>
      <c r="AT59" s="275"/>
      <c r="AU59" s="275"/>
      <c r="AV59" s="277"/>
    </row>
    <row r="60" spans="1:48" x14ac:dyDescent="0.2">
      <c r="A60" s="275">
        <v>1958</v>
      </c>
      <c r="B60" s="386">
        <v>30.9</v>
      </c>
      <c r="C60" s="387">
        <v>950.8</v>
      </c>
      <c r="D60" s="388">
        <v>146.80000000000001</v>
      </c>
      <c r="E60" s="389">
        <v>367.7</v>
      </c>
      <c r="F60" s="410">
        <v>110.1</v>
      </c>
      <c r="G60" s="371"/>
      <c r="H60" s="387">
        <v>33.1</v>
      </c>
      <c r="I60" s="392">
        <v>15.9</v>
      </c>
      <c r="J60" s="277"/>
      <c r="K60" s="414">
        <v>10.7</v>
      </c>
      <c r="L60" s="114"/>
      <c r="M60" s="415"/>
      <c r="N60" s="415"/>
      <c r="O60" s="323">
        <f t="shared" si="3"/>
        <v>1958</v>
      </c>
      <c r="P60" s="547">
        <f t="shared" si="4"/>
        <v>0.99677419354838703</v>
      </c>
      <c r="Q60" s="547">
        <f t="shared" si="5"/>
        <v>0.99591494710380213</v>
      </c>
      <c r="R60" s="547">
        <f t="shared" si="6"/>
        <v>0.9839142091152816</v>
      </c>
      <c r="S60" s="547">
        <f t="shared" si="7"/>
        <v>0.99647696476964764</v>
      </c>
      <c r="T60" s="547">
        <f t="shared" si="8"/>
        <v>1.0194444444444444</v>
      </c>
      <c r="U60" s="547">
        <f t="shared" si="9"/>
        <v>0</v>
      </c>
      <c r="V60" s="547">
        <f t="shared" si="10"/>
        <v>0.88739946380697066</v>
      </c>
      <c r="W60" s="547">
        <f t="shared" si="17"/>
        <v>0.9520958083832336</v>
      </c>
      <c r="X60" s="547">
        <f t="shared" ref="X60:X66" si="20">IF(J$62&gt;0,J60/J$62,0)</f>
        <v>0</v>
      </c>
      <c r="Y60" s="547">
        <f t="shared" ref="Y60:Y66" si="21">IF(K$62&gt;0,K60/K$62,0)</f>
        <v>1.0094339622641508</v>
      </c>
      <c r="Z60" s="547">
        <f t="shared" ref="Z60:Z66" si="22">IF(L$62&gt;0,L60/L$62,0)</f>
        <v>0</v>
      </c>
      <c r="AA60" s="415"/>
      <c r="AB60" s="415"/>
      <c r="AC60" s="323">
        <f t="shared" si="14"/>
        <v>1958</v>
      </c>
      <c r="AD60" s="323">
        <f t="shared" si="19"/>
        <v>1839172210115202.5</v>
      </c>
      <c r="AE60" s="323">
        <f t="shared" si="19"/>
        <v>541083.99711240677</v>
      </c>
      <c r="AF60" s="323">
        <f t="shared" si="19"/>
        <v>3.526941471525679E-11</v>
      </c>
      <c r="AG60" s="323">
        <f t="shared" si="19"/>
        <v>6.8047205497663482E-14</v>
      </c>
      <c r="AH60" s="323">
        <f t="shared" si="19"/>
        <v>6.4632337392431715E-4</v>
      </c>
      <c r="AI60" s="323">
        <f t="shared" si="19"/>
        <v>0</v>
      </c>
      <c r="AJ60" s="413">
        <v>7.1</v>
      </c>
      <c r="AK60" s="290">
        <f t="shared" si="12"/>
        <v>255.09999999999988</v>
      </c>
      <c r="AL60" s="535">
        <f t="shared" si="13"/>
        <v>1958</v>
      </c>
      <c r="AM60" s="346"/>
      <c r="AN60" s="407">
        <v>21.3</v>
      </c>
      <c r="AO60" s="415"/>
      <c r="AP60" s="509">
        <v>19.899999999999999</v>
      </c>
      <c r="AQ60" s="394">
        <v>39.799999999999997</v>
      </c>
      <c r="AR60" s="388">
        <v>12.4</v>
      </c>
      <c r="AS60" s="397">
        <v>10.8</v>
      </c>
      <c r="AT60" s="415"/>
      <c r="AU60" s="415"/>
      <c r="AV60" s="277"/>
    </row>
    <row r="61" spans="1:48" x14ac:dyDescent="0.2">
      <c r="A61" s="405">
        <v>1959</v>
      </c>
      <c r="B61" s="386">
        <v>30.7</v>
      </c>
      <c r="C61" s="387">
        <v>938.6</v>
      </c>
      <c r="D61" s="421">
        <v>147.30000000000001</v>
      </c>
      <c r="E61" s="389">
        <v>363.2</v>
      </c>
      <c r="F61" s="410">
        <v>108.4</v>
      </c>
      <c r="G61" s="390">
        <v>7</v>
      </c>
      <c r="H61" s="387">
        <v>31.2</v>
      </c>
      <c r="I61" s="392">
        <v>15.9</v>
      </c>
      <c r="J61" s="277"/>
      <c r="K61" s="414">
        <v>10.6</v>
      </c>
      <c r="L61" s="114"/>
      <c r="M61" s="415"/>
      <c r="N61" s="415"/>
      <c r="O61" s="323">
        <f t="shared" si="3"/>
        <v>1959</v>
      </c>
      <c r="P61" s="547">
        <f t="shared" si="4"/>
        <v>0.99032258064516132</v>
      </c>
      <c r="Q61" s="547">
        <f t="shared" si="5"/>
        <v>0.98313606368492723</v>
      </c>
      <c r="R61" s="547">
        <f t="shared" si="6"/>
        <v>0.98726541554959801</v>
      </c>
      <c r="S61" s="547">
        <f t="shared" si="7"/>
        <v>0.98428184281842812</v>
      </c>
      <c r="T61" s="547">
        <f t="shared" si="8"/>
        <v>1.0037037037037038</v>
      </c>
      <c r="U61" s="547">
        <f t="shared" si="9"/>
        <v>1.044776119402985</v>
      </c>
      <c r="V61" s="547">
        <f t="shared" si="10"/>
        <v>0.83646112600536193</v>
      </c>
      <c r="W61" s="547">
        <f t="shared" si="17"/>
        <v>0.9520958083832336</v>
      </c>
      <c r="X61" s="547">
        <f t="shared" si="20"/>
        <v>0</v>
      </c>
      <c r="Y61" s="547">
        <f t="shared" si="21"/>
        <v>1</v>
      </c>
      <c r="Z61" s="547">
        <f t="shared" si="22"/>
        <v>0</v>
      </c>
      <c r="AA61" s="415"/>
      <c r="AB61" s="415"/>
      <c r="AC61" s="323">
        <f t="shared" si="14"/>
        <v>1959</v>
      </c>
      <c r="AD61" s="323">
        <f t="shared" si="19"/>
        <v>1821373769372152.2</v>
      </c>
      <c r="AE61" s="323">
        <f t="shared" si="19"/>
        <v>531959.19104399811</v>
      </c>
      <c r="AF61" s="323">
        <f t="shared" si="19"/>
        <v>3.4820273375049103E-11</v>
      </c>
      <c r="AG61" s="323">
        <f t="shared" si="19"/>
        <v>6.6977628825884489E-14</v>
      </c>
      <c r="AH61" s="323">
        <f t="shared" si="19"/>
        <v>6.4871716419811099E-4</v>
      </c>
      <c r="AI61" s="323">
        <f t="shared" si="19"/>
        <v>0</v>
      </c>
      <c r="AJ61" s="413">
        <v>6.5</v>
      </c>
      <c r="AK61" s="290">
        <f t="shared" si="12"/>
        <v>244.3</v>
      </c>
      <c r="AL61" s="535">
        <f t="shared" si="13"/>
        <v>1959</v>
      </c>
      <c r="AM61" s="346"/>
      <c r="AN61" s="407">
        <v>21.5</v>
      </c>
      <c r="AO61" s="415"/>
      <c r="AP61" s="509">
        <v>19.600000000000001</v>
      </c>
      <c r="AQ61" s="394">
        <v>38.5</v>
      </c>
      <c r="AR61" s="388">
        <v>12.3</v>
      </c>
      <c r="AS61" s="397">
        <v>10.9</v>
      </c>
      <c r="AT61" s="275"/>
      <c r="AU61" s="275"/>
      <c r="AV61" s="277"/>
    </row>
    <row r="62" spans="1:48" x14ac:dyDescent="0.2">
      <c r="A62" s="405">
        <v>1960</v>
      </c>
      <c r="B62" s="386">
        <v>31</v>
      </c>
      <c r="C62" s="424">
        <v>954.7</v>
      </c>
      <c r="D62" s="421">
        <v>149.19999999999999</v>
      </c>
      <c r="E62" s="389">
        <v>369</v>
      </c>
      <c r="F62" s="410">
        <v>108</v>
      </c>
      <c r="G62" s="390">
        <v>6.7</v>
      </c>
      <c r="H62" s="387">
        <v>37.299999999999997</v>
      </c>
      <c r="I62" s="392">
        <v>16.7</v>
      </c>
      <c r="J62" s="277"/>
      <c r="K62" s="414">
        <v>10.6</v>
      </c>
      <c r="L62" s="114"/>
      <c r="M62" s="415"/>
      <c r="N62" s="415"/>
      <c r="O62" s="323">
        <f t="shared" si="3"/>
        <v>1960</v>
      </c>
      <c r="P62" s="547">
        <f t="shared" si="4"/>
        <v>1</v>
      </c>
      <c r="Q62" s="547">
        <f t="shared" si="5"/>
        <v>1</v>
      </c>
      <c r="R62" s="547">
        <f t="shared" si="6"/>
        <v>1</v>
      </c>
      <c r="S62" s="547">
        <f t="shared" si="7"/>
        <v>1</v>
      </c>
      <c r="T62" s="547">
        <f t="shared" si="8"/>
        <v>1</v>
      </c>
      <c r="U62" s="547">
        <f t="shared" si="9"/>
        <v>1</v>
      </c>
      <c r="V62" s="547">
        <f t="shared" si="10"/>
        <v>1</v>
      </c>
      <c r="W62" s="547">
        <f t="shared" si="17"/>
        <v>1</v>
      </c>
      <c r="X62" s="547">
        <f t="shared" si="20"/>
        <v>0</v>
      </c>
      <c r="Y62" s="547">
        <f t="shared" si="21"/>
        <v>1</v>
      </c>
      <c r="Z62" s="547">
        <f t="shared" si="22"/>
        <v>0</v>
      </c>
      <c r="AA62" s="415"/>
      <c r="AB62" s="415"/>
      <c r="AC62" s="323">
        <f t="shared" si="14"/>
        <v>1960</v>
      </c>
      <c r="AD62" s="323">
        <f t="shared" si="19"/>
        <v>1821373769372152.2</v>
      </c>
      <c r="AE62" s="323">
        <f t="shared" si="19"/>
        <v>531959.19104399811</v>
      </c>
      <c r="AF62" s="323">
        <f t="shared" si="19"/>
        <v>3.4820273375049103E-11</v>
      </c>
      <c r="AG62" s="323">
        <f t="shared" si="19"/>
        <v>6.6977628825884489E-14</v>
      </c>
      <c r="AH62" s="323">
        <f t="shared" si="19"/>
        <v>6.4871716419811099E-4</v>
      </c>
      <c r="AI62" s="323">
        <f t="shared" si="19"/>
        <v>0</v>
      </c>
      <c r="AJ62" s="413">
        <v>6.1</v>
      </c>
      <c r="AK62" s="290">
        <f t="shared" si="12"/>
        <v>247.40000000000003</v>
      </c>
      <c r="AL62" s="535">
        <f t="shared" si="13"/>
        <v>1960</v>
      </c>
      <c r="AM62" s="346"/>
      <c r="AN62" s="407">
        <v>21.3</v>
      </c>
      <c r="AO62" s="415"/>
      <c r="AP62" s="509">
        <v>20</v>
      </c>
      <c r="AQ62" s="394">
        <v>37.4</v>
      </c>
      <c r="AR62" s="388">
        <v>12.2</v>
      </c>
      <c r="AS62" s="397">
        <v>11.3</v>
      </c>
      <c r="AT62" s="415"/>
      <c r="AU62" s="415"/>
      <c r="AV62" s="277"/>
    </row>
    <row r="63" spans="1:48" x14ac:dyDescent="0.2">
      <c r="A63" s="405">
        <v>1961</v>
      </c>
      <c r="B63" s="386">
        <v>29.6</v>
      </c>
      <c r="C63" s="387">
        <v>945.6</v>
      </c>
      <c r="D63" s="388">
        <v>149.9</v>
      </c>
      <c r="E63" s="389">
        <v>370.4</v>
      </c>
      <c r="F63" s="410">
        <v>106.3</v>
      </c>
      <c r="G63" s="390">
        <v>6.1</v>
      </c>
      <c r="H63" s="387">
        <v>32.299999999999997</v>
      </c>
      <c r="I63" s="392">
        <v>16.8</v>
      </c>
      <c r="J63" s="277"/>
      <c r="K63" s="414">
        <v>10.9</v>
      </c>
      <c r="L63" s="114"/>
      <c r="M63" s="415"/>
      <c r="N63" s="415"/>
      <c r="O63" s="323">
        <f t="shared" si="3"/>
        <v>1961</v>
      </c>
      <c r="P63" s="547">
        <f t="shared" si="4"/>
        <v>0.95483870967741935</v>
      </c>
      <c r="Q63" s="547">
        <f t="shared" si="5"/>
        <v>0.99046820990887185</v>
      </c>
      <c r="R63" s="547">
        <f t="shared" si="6"/>
        <v>1.0046916890080431</v>
      </c>
      <c r="S63" s="547">
        <f t="shared" si="7"/>
        <v>1.0037940379403794</v>
      </c>
      <c r="T63" s="547">
        <f t="shared" si="8"/>
        <v>0.98425925925925928</v>
      </c>
      <c r="U63" s="547">
        <f t="shared" si="9"/>
        <v>0.91044776119402981</v>
      </c>
      <c r="V63" s="547">
        <f t="shared" si="10"/>
        <v>0.86595174262734587</v>
      </c>
      <c r="W63" s="547">
        <f t="shared" si="17"/>
        <v>1.005988023952096</v>
      </c>
      <c r="X63" s="547">
        <f t="shared" si="20"/>
        <v>0</v>
      </c>
      <c r="Y63" s="547">
        <f t="shared" si="21"/>
        <v>1.0283018867924529</v>
      </c>
      <c r="Z63" s="547">
        <f t="shared" si="22"/>
        <v>0</v>
      </c>
      <c r="AA63" s="415"/>
      <c r="AB63" s="415"/>
      <c r="AC63" s="323">
        <f t="shared" si="14"/>
        <v>1961</v>
      </c>
      <c r="AD63" s="323">
        <f t="shared" si="19"/>
        <v>1739118179787603.5</v>
      </c>
      <c r="AE63" s="323">
        <f t="shared" si="19"/>
        <v>526888.66769792035</v>
      </c>
      <c r="AF63" s="323">
        <f t="shared" si="19"/>
        <v>3.4983639268899879E-11</v>
      </c>
      <c r="AG63" s="323">
        <f t="shared" si="19"/>
        <v>6.7231744490806545E-14</v>
      </c>
      <c r="AH63" s="323">
        <f t="shared" si="19"/>
        <v>6.385058755024E-4</v>
      </c>
      <c r="AI63" s="323">
        <f t="shared" si="19"/>
        <v>0</v>
      </c>
      <c r="AJ63" s="413">
        <v>5.0999999999999996</v>
      </c>
      <c r="AK63" s="290">
        <f t="shared" si="12"/>
        <v>245.90000000000012</v>
      </c>
      <c r="AL63" s="535">
        <f t="shared" si="13"/>
        <v>1961</v>
      </c>
      <c r="AM63" s="346"/>
      <c r="AN63" s="407">
        <v>22</v>
      </c>
      <c r="AO63" s="415"/>
      <c r="AP63" s="509">
        <v>19.8</v>
      </c>
      <c r="AQ63" s="394">
        <v>34.6</v>
      </c>
      <c r="AR63" s="388">
        <v>11.4</v>
      </c>
      <c r="AS63" s="397">
        <v>11.7</v>
      </c>
      <c r="AT63" s="415"/>
      <c r="AU63" s="415"/>
      <c r="AV63" s="277"/>
    </row>
    <row r="64" spans="1:48" x14ac:dyDescent="0.2">
      <c r="A64" s="405">
        <v>1962</v>
      </c>
      <c r="B64" s="386">
        <v>30.3</v>
      </c>
      <c r="C64" s="387">
        <v>945.6</v>
      </c>
      <c r="D64" s="388">
        <v>149.9</v>
      </c>
      <c r="E64" s="389">
        <v>370.4</v>
      </c>
      <c r="F64" s="410">
        <v>106.3</v>
      </c>
      <c r="G64" s="390">
        <v>6.1</v>
      </c>
      <c r="H64" s="387">
        <v>32.299999999999997</v>
      </c>
      <c r="I64" s="392">
        <v>16.8</v>
      </c>
      <c r="J64" s="277"/>
      <c r="K64" s="414">
        <v>10.9</v>
      </c>
      <c r="L64" s="114"/>
      <c r="M64" s="415"/>
      <c r="N64" s="415"/>
      <c r="O64" s="323">
        <f t="shared" si="3"/>
        <v>1962</v>
      </c>
      <c r="P64" s="547">
        <f t="shared" si="4"/>
        <v>0.97741935483870968</v>
      </c>
      <c r="Q64" s="547">
        <f t="shared" si="5"/>
        <v>0.99046820990887185</v>
      </c>
      <c r="R64" s="547">
        <f t="shared" si="6"/>
        <v>1.0046916890080431</v>
      </c>
      <c r="S64" s="547">
        <f t="shared" si="7"/>
        <v>1.0037940379403794</v>
      </c>
      <c r="T64" s="547">
        <f t="shared" si="8"/>
        <v>0.98425925925925928</v>
      </c>
      <c r="U64" s="547">
        <f t="shared" si="9"/>
        <v>0.91044776119402981</v>
      </c>
      <c r="V64" s="547">
        <f t="shared" si="10"/>
        <v>0.86595174262734587</v>
      </c>
      <c r="W64" s="547">
        <f t="shared" si="17"/>
        <v>1.005988023952096</v>
      </c>
      <c r="X64" s="547">
        <f t="shared" si="20"/>
        <v>0</v>
      </c>
      <c r="Y64" s="547">
        <f t="shared" si="21"/>
        <v>1.0283018867924529</v>
      </c>
      <c r="Z64" s="547">
        <f t="shared" si="22"/>
        <v>0</v>
      </c>
      <c r="AA64" s="415"/>
      <c r="AB64" s="415"/>
      <c r="AC64" s="323">
        <f t="shared" si="14"/>
        <v>1962</v>
      </c>
      <c r="AD64" s="323">
        <f t="shared" si="19"/>
        <v>1699847769276270.5</v>
      </c>
      <c r="AE64" s="323">
        <f t="shared" si="19"/>
        <v>521866.47551602958</v>
      </c>
      <c r="AF64" s="323">
        <f t="shared" si="19"/>
        <v>3.5147771624719119E-11</v>
      </c>
      <c r="AG64" s="323">
        <f t="shared" si="19"/>
        <v>6.748682428020255E-14</v>
      </c>
      <c r="AH64" s="323">
        <f t="shared" si="19"/>
        <v>6.2845532005467708E-4</v>
      </c>
      <c r="AI64" s="323">
        <f t="shared" si="19"/>
        <v>0</v>
      </c>
      <c r="AJ64" s="413">
        <v>5.0999999999999996</v>
      </c>
      <c r="AK64" s="290">
        <f t="shared" si="12"/>
        <v>245.2000000000001</v>
      </c>
      <c r="AL64" s="535">
        <f t="shared" si="13"/>
        <v>1962</v>
      </c>
      <c r="AM64" s="346"/>
      <c r="AN64" s="407">
        <v>22</v>
      </c>
      <c r="AO64" s="415"/>
      <c r="AP64" s="509">
        <v>19.8</v>
      </c>
      <c r="AQ64" s="394">
        <v>34.6</v>
      </c>
      <c r="AR64" s="388">
        <v>11.4</v>
      </c>
      <c r="AS64" s="397">
        <v>11.7</v>
      </c>
      <c r="AT64" s="415"/>
      <c r="AU64" s="415"/>
      <c r="AV64" s="277"/>
    </row>
    <row r="65" spans="1:48" x14ac:dyDescent="0.2">
      <c r="A65" s="405">
        <v>1963</v>
      </c>
      <c r="B65" s="386">
        <v>30.3</v>
      </c>
      <c r="C65" s="387">
        <v>962.2</v>
      </c>
      <c r="D65" s="388">
        <v>151.4</v>
      </c>
      <c r="E65" s="389">
        <v>375.5</v>
      </c>
      <c r="F65" s="410">
        <v>106.7</v>
      </c>
      <c r="G65" s="390">
        <v>6</v>
      </c>
      <c r="H65" s="387">
        <v>37.5</v>
      </c>
      <c r="I65" s="392">
        <v>17.2</v>
      </c>
      <c r="J65" s="277"/>
      <c r="K65" s="414">
        <v>11</v>
      </c>
      <c r="L65" s="114"/>
      <c r="M65" s="415"/>
      <c r="N65" s="415"/>
      <c r="O65" s="323">
        <f t="shared" si="3"/>
        <v>1963</v>
      </c>
      <c r="P65" s="547">
        <f t="shared" si="4"/>
        <v>0.97741935483870968</v>
      </c>
      <c r="Q65" s="547">
        <f t="shared" si="5"/>
        <v>1.0078558709542265</v>
      </c>
      <c r="R65" s="547">
        <f t="shared" si="6"/>
        <v>1.0147453083109921</v>
      </c>
      <c r="S65" s="547">
        <f t="shared" si="7"/>
        <v>1.0176151761517616</v>
      </c>
      <c r="T65" s="547">
        <f t="shared" si="8"/>
        <v>0.98796296296296304</v>
      </c>
      <c r="U65" s="547">
        <f t="shared" si="9"/>
        <v>0.89552238805970152</v>
      </c>
      <c r="V65" s="547">
        <f t="shared" si="10"/>
        <v>1.0053619302949062</v>
      </c>
      <c r="W65" s="547">
        <f t="shared" si="17"/>
        <v>1.0299401197604789</v>
      </c>
      <c r="X65" s="547">
        <f t="shared" si="20"/>
        <v>0</v>
      </c>
      <c r="Y65" s="547">
        <f t="shared" si="21"/>
        <v>1.0377358490566038</v>
      </c>
      <c r="Z65" s="547">
        <f t="shared" si="22"/>
        <v>0</v>
      </c>
      <c r="AA65" s="415"/>
      <c r="AB65" s="415"/>
      <c r="AC65" s="323">
        <f t="shared" si="14"/>
        <v>1963</v>
      </c>
      <c r="AD65" s="323">
        <f t="shared" si="19"/>
        <v>1661464109970032.2</v>
      </c>
      <c r="AE65" s="323">
        <f t="shared" si="19"/>
        <v>525966.19120302051</v>
      </c>
      <c r="AF65" s="323">
        <f t="shared" si="19"/>
        <v>3.566603635376994E-11</v>
      </c>
      <c r="AG65" s="323">
        <f t="shared" si="19"/>
        <v>6.86756165778213E-14</v>
      </c>
      <c r="AH65" s="323">
        <f t="shared" si="19"/>
        <v>6.2089058009105606E-4</v>
      </c>
      <c r="AI65" s="323">
        <f t="shared" si="19"/>
        <v>0</v>
      </c>
      <c r="AJ65" s="413">
        <v>4.9000000000000004</v>
      </c>
      <c r="AK65" s="290">
        <f t="shared" si="12"/>
        <v>249.90000000000003</v>
      </c>
      <c r="AL65" s="535">
        <f t="shared" si="13"/>
        <v>1963</v>
      </c>
      <c r="AM65" s="346"/>
      <c r="AN65" s="407">
        <v>23.1</v>
      </c>
      <c r="AO65" s="415"/>
      <c r="AP65" s="509">
        <v>19.899999999999999</v>
      </c>
      <c r="AQ65" s="394">
        <v>33.299999999999997</v>
      </c>
      <c r="AR65" s="388">
        <v>11</v>
      </c>
      <c r="AS65" s="397">
        <v>11.9</v>
      </c>
      <c r="AT65" s="415"/>
      <c r="AU65" s="415"/>
      <c r="AV65" s="277"/>
    </row>
    <row r="66" spans="1:48" x14ac:dyDescent="0.2">
      <c r="A66" s="275">
        <v>1964</v>
      </c>
      <c r="B66" s="386">
        <f>54.3-24.6</f>
        <v>29.699999999999996</v>
      </c>
      <c r="C66" s="387">
        <v>940.7</v>
      </c>
      <c r="D66" s="388">
        <v>151.5</v>
      </c>
      <c r="E66" s="389">
        <v>366.1</v>
      </c>
      <c r="F66" s="410">
        <v>103.7</v>
      </c>
      <c r="G66" s="390">
        <v>5.8</v>
      </c>
      <c r="H66" s="387">
        <v>31.1</v>
      </c>
      <c r="I66" s="392">
        <v>16.899999999999999</v>
      </c>
      <c r="J66" s="277"/>
      <c r="K66" s="414">
        <v>10.8</v>
      </c>
      <c r="L66" s="114"/>
      <c r="M66" s="415"/>
      <c r="N66" s="415"/>
      <c r="O66" s="323">
        <f t="shared" si="3"/>
        <v>1964</v>
      </c>
      <c r="P66" s="547">
        <f t="shared" si="4"/>
        <v>0.9580645161290321</v>
      </c>
      <c r="Q66" s="547">
        <f t="shared" si="5"/>
        <v>0.98533570755211064</v>
      </c>
      <c r="R66" s="547">
        <f t="shared" si="6"/>
        <v>1.0154155495978554</v>
      </c>
      <c r="S66" s="547">
        <f t="shared" si="7"/>
        <v>0.99214092140921417</v>
      </c>
      <c r="T66" s="547">
        <f t="shared" si="8"/>
        <v>0.96018518518518525</v>
      </c>
      <c r="U66" s="547">
        <f t="shared" si="9"/>
        <v>0.86567164179104472</v>
      </c>
      <c r="V66" s="547">
        <f t="shared" si="10"/>
        <v>0.83378016085790896</v>
      </c>
      <c r="W66" s="547">
        <f t="shared" si="17"/>
        <v>1.0119760479041915</v>
      </c>
      <c r="X66" s="547">
        <f t="shared" si="20"/>
        <v>0</v>
      </c>
      <c r="Y66" s="547">
        <f t="shared" si="21"/>
        <v>1.0188679245283019</v>
      </c>
      <c r="Z66" s="547">
        <f t="shared" si="22"/>
        <v>0</v>
      </c>
      <c r="AA66" s="415"/>
      <c r="AB66" s="415"/>
      <c r="AC66" s="323">
        <f t="shared" si="14"/>
        <v>1964</v>
      </c>
      <c r="AD66" s="323">
        <f t="shared" si="19"/>
        <v>1591789808584192</v>
      </c>
      <c r="AE66" s="323">
        <f t="shared" si="19"/>
        <v>518253.26915751694</v>
      </c>
      <c r="AF66" s="323">
        <f t="shared" si="19"/>
        <v>3.6215847906140397E-11</v>
      </c>
      <c r="AG66" s="323">
        <f t="shared" si="19"/>
        <v>6.8135889509865531E-14</v>
      </c>
      <c r="AH66" s="323">
        <f t="shared" si="19"/>
        <v>5.9616993662446778E-4</v>
      </c>
      <c r="AI66" s="323">
        <f t="shared" si="19"/>
        <v>0</v>
      </c>
      <c r="AJ66" s="413">
        <v>4.3</v>
      </c>
      <c r="AK66" s="290">
        <f t="shared" si="12"/>
        <v>248.50000000000006</v>
      </c>
      <c r="AL66" s="535">
        <f t="shared" si="13"/>
        <v>1964</v>
      </c>
      <c r="AM66" s="346"/>
      <c r="AN66" s="407">
        <v>24.6</v>
      </c>
      <c r="AO66" s="415"/>
      <c r="AP66" s="509">
        <v>19.399999999999999</v>
      </c>
      <c r="AQ66" s="394">
        <v>31.6</v>
      </c>
      <c r="AR66" s="388">
        <v>10.6</v>
      </c>
      <c r="AS66" s="397">
        <v>12.1</v>
      </c>
      <c r="AT66" s="415"/>
      <c r="AU66" s="415"/>
      <c r="AV66" s="277"/>
    </row>
    <row r="67" spans="1:48" x14ac:dyDescent="0.2">
      <c r="A67" s="405">
        <v>1965</v>
      </c>
      <c r="B67" s="386">
        <f>55.8-27.1</f>
        <v>28.699999999999996</v>
      </c>
      <c r="C67" s="387">
        <v>944.6</v>
      </c>
      <c r="D67" s="388">
        <v>153.80000000000001</v>
      </c>
      <c r="E67" s="389">
        <v>368</v>
      </c>
      <c r="F67" s="410">
        <v>103.9</v>
      </c>
      <c r="G67" s="390">
        <v>5.5</v>
      </c>
      <c r="H67" s="387">
        <v>32</v>
      </c>
      <c r="I67" s="392">
        <v>17.100000000000001</v>
      </c>
      <c r="J67" s="277"/>
      <c r="K67" s="414">
        <v>11.1</v>
      </c>
      <c r="L67" s="114"/>
      <c r="M67" s="415"/>
      <c r="N67" s="415"/>
      <c r="O67" s="323">
        <f t="shared" ref="O67:O118" si="23">A67</f>
        <v>1965</v>
      </c>
      <c r="P67" s="547">
        <f t="shared" ref="P67:P118" si="24">IF(B$62&gt;0,B67/B$62,0)</f>
        <v>0.92580645161290309</v>
      </c>
      <c r="Q67" s="547">
        <f t="shared" ref="Q67:Q118" si="25">IF(C$62&gt;0,C67/C$62,0)</f>
        <v>0.9894207604483084</v>
      </c>
      <c r="R67" s="547">
        <f t="shared" ref="R67:R118" si="26">IF(D$62&gt;0,D67/D$62,0)</f>
        <v>1.0308310991957106</v>
      </c>
      <c r="S67" s="547">
        <f t="shared" ref="S67:S118" si="27">IF(E$62&gt;0,E67/E$62,0)</f>
        <v>0.99728997289972898</v>
      </c>
      <c r="T67" s="547">
        <f t="shared" ref="T67:T118" si="28">IF(F$62&gt;0,F67/F$62,0)</f>
        <v>0.96203703703703713</v>
      </c>
      <c r="U67" s="547">
        <f t="shared" ref="U67:U118" si="29">IF(G$62&gt;0,G67/G$62,0)</f>
        <v>0.82089552238805963</v>
      </c>
      <c r="V67" s="547">
        <f t="shared" ref="V67:V118" si="30">IF(H$62&gt;0,H67/H$62,0)</f>
        <v>0.85790884718498661</v>
      </c>
      <c r="W67" s="547">
        <f t="shared" ref="W67:W118" si="31">IF(I$62&gt;0,I67/I$62,0)</f>
        <v>1.0239520958083834</v>
      </c>
      <c r="X67" s="547">
        <f t="shared" ref="X67:X118" si="32">IF(J$62&gt;0,J67/J$62,0)</f>
        <v>0</v>
      </c>
      <c r="Y67" s="547">
        <f t="shared" ref="Y67:Y118" si="33">IF(K$62&gt;0,K67/K$62,0)</f>
        <v>1.0471698113207548</v>
      </c>
      <c r="Z67" s="547">
        <f t="shared" ref="Z67:Z118" si="34">IF(L$62&gt;0,L67/L$62,0)</f>
        <v>0</v>
      </c>
      <c r="AA67" s="415"/>
      <c r="AB67" s="415"/>
      <c r="AC67" s="323">
        <f t="shared" si="14"/>
        <v>1965</v>
      </c>
      <c r="AD67" s="323">
        <f t="shared" si="19"/>
        <v>1473689274398913</v>
      </c>
      <c r="AE67" s="323">
        <f t="shared" si="19"/>
        <v>512770.54367465229</v>
      </c>
      <c r="AF67" s="323">
        <f t="shared" si="19"/>
        <v>3.7332422305391377E-11</v>
      </c>
      <c r="AG67" s="323">
        <f t="shared" si="19"/>
        <v>6.795123940279272E-14</v>
      </c>
      <c r="AH67" s="323">
        <f t="shared" si="19"/>
        <v>5.7353755940076122E-4</v>
      </c>
      <c r="AI67" s="323">
        <f t="shared" si="19"/>
        <v>0</v>
      </c>
      <c r="AJ67" s="413">
        <v>4.0999999999999996</v>
      </c>
      <c r="AK67" s="290">
        <f t="shared" ref="AK67:AK100" si="35">C67-AJ67-H67-G67-F67-E67-D67-B67</f>
        <v>248.60000000000002</v>
      </c>
      <c r="AL67" s="535">
        <f t="shared" ref="AL67:AL100" si="36">A67</f>
        <v>1965</v>
      </c>
      <c r="AM67" s="346"/>
      <c r="AN67" s="407">
        <v>25.4</v>
      </c>
      <c r="AO67" s="415"/>
      <c r="AP67" s="509">
        <v>19.7</v>
      </c>
      <c r="AQ67" s="394">
        <v>28.6</v>
      </c>
      <c r="AR67" s="388">
        <v>10.1</v>
      </c>
      <c r="AS67" s="397">
        <v>12.8</v>
      </c>
      <c r="AT67" s="415"/>
      <c r="AU67" s="415"/>
      <c r="AV67" s="277"/>
    </row>
    <row r="68" spans="1:48" x14ac:dyDescent="0.2">
      <c r="A68" s="405">
        <v>1966</v>
      </c>
      <c r="B68" s="386">
        <v>31</v>
      </c>
      <c r="C68" s="387">
        <v>952.6</v>
      </c>
      <c r="D68" s="388">
        <v>155.30000000000001</v>
      </c>
      <c r="E68" s="389">
        <v>371.7</v>
      </c>
      <c r="F68" s="410">
        <v>104.7</v>
      </c>
      <c r="G68" s="390">
        <v>5.3</v>
      </c>
      <c r="H68" s="387">
        <v>32.5</v>
      </c>
      <c r="I68" s="392">
        <v>17.7</v>
      </c>
      <c r="J68" s="277"/>
      <c r="K68" s="414">
        <v>10.9</v>
      </c>
      <c r="L68" s="114"/>
      <c r="M68" s="415"/>
      <c r="N68" s="415"/>
      <c r="O68" s="323">
        <f t="shared" si="23"/>
        <v>1966</v>
      </c>
      <c r="P68" s="547">
        <f t="shared" si="24"/>
        <v>1</v>
      </c>
      <c r="Q68" s="547">
        <f t="shared" si="25"/>
        <v>0.99780035613281659</v>
      </c>
      <c r="R68" s="547">
        <f t="shared" si="26"/>
        <v>1.0408847184986596</v>
      </c>
      <c r="S68" s="547">
        <f t="shared" si="27"/>
        <v>1.0073170731707317</v>
      </c>
      <c r="T68" s="547">
        <f t="shared" si="28"/>
        <v>0.96944444444444444</v>
      </c>
      <c r="U68" s="547">
        <f t="shared" si="29"/>
        <v>0.79104477611940294</v>
      </c>
      <c r="V68" s="547">
        <f t="shared" si="30"/>
        <v>0.87131367292225204</v>
      </c>
      <c r="W68" s="547">
        <f t="shared" si="31"/>
        <v>1.0598802395209581</v>
      </c>
      <c r="X68" s="547">
        <f t="shared" si="32"/>
        <v>0</v>
      </c>
      <c r="Y68" s="547">
        <f t="shared" si="33"/>
        <v>1.0283018867924529</v>
      </c>
      <c r="Z68" s="547">
        <f t="shared" si="34"/>
        <v>0</v>
      </c>
      <c r="AA68" s="415"/>
      <c r="AB68" s="415"/>
      <c r="AC68" s="323">
        <f t="shared" ref="AC68:AC118" si="37">O68</f>
        <v>1966</v>
      </c>
      <c r="AD68" s="323">
        <f t="shared" ref="AD68:AI83" si="38">P68*AD67</f>
        <v>1473689274398913</v>
      </c>
      <c r="AE68" s="323">
        <f t="shared" si="38"/>
        <v>511642.63109298603</v>
      </c>
      <c r="AF68" s="323">
        <f t="shared" si="38"/>
        <v>3.8858747882220386E-11</v>
      </c>
      <c r="AG68" s="323">
        <f t="shared" si="38"/>
        <v>6.8448443593544862E-14</v>
      </c>
      <c r="AH68" s="323">
        <f t="shared" si="38"/>
        <v>5.5601280064129354E-4</v>
      </c>
      <c r="AI68" s="323">
        <f t="shared" si="38"/>
        <v>0</v>
      </c>
      <c r="AJ68" s="413">
        <v>3.9</v>
      </c>
      <c r="AK68" s="290">
        <f t="shared" si="35"/>
        <v>248.20000000000005</v>
      </c>
      <c r="AL68" s="535">
        <f t="shared" si="36"/>
        <v>1966</v>
      </c>
      <c r="AM68" s="346"/>
      <c r="AN68" s="407">
        <v>27.1</v>
      </c>
      <c r="AO68" s="415"/>
      <c r="AP68" s="509">
        <v>19.899999999999999</v>
      </c>
      <c r="AQ68" s="394">
        <v>26.4</v>
      </c>
      <c r="AR68" s="388">
        <v>9.3000000000000007</v>
      </c>
      <c r="AS68" s="409">
        <v>13.6</v>
      </c>
      <c r="AT68" s="415"/>
      <c r="AU68" s="415"/>
      <c r="AV68" s="277"/>
    </row>
    <row r="69" spans="1:48" x14ac:dyDescent="0.2">
      <c r="A69" s="405">
        <v>1967</v>
      </c>
      <c r="B69" s="386">
        <v>30.5</v>
      </c>
      <c r="C69" s="387">
        <v>937.6</v>
      </c>
      <c r="D69" s="388">
        <v>157.5</v>
      </c>
      <c r="E69" s="389">
        <v>365.3</v>
      </c>
      <c r="F69" s="410">
        <v>102.4</v>
      </c>
      <c r="G69" s="390">
        <v>5</v>
      </c>
      <c r="H69" s="387">
        <v>28.8</v>
      </c>
      <c r="I69" s="392">
        <v>17.8</v>
      </c>
      <c r="J69" s="277"/>
      <c r="K69" s="414">
        <v>10.8</v>
      </c>
      <c r="L69" s="114"/>
      <c r="M69" s="415"/>
      <c r="N69" s="415"/>
      <c r="O69" s="323">
        <f t="shared" si="23"/>
        <v>1967</v>
      </c>
      <c r="P69" s="547">
        <f t="shared" si="24"/>
        <v>0.9838709677419355</v>
      </c>
      <c r="Q69" s="547">
        <f t="shared" si="25"/>
        <v>0.98208861422436367</v>
      </c>
      <c r="R69" s="547">
        <f t="shared" si="26"/>
        <v>1.0556300268096515</v>
      </c>
      <c r="S69" s="547">
        <f t="shared" si="27"/>
        <v>0.98997289972899727</v>
      </c>
      <c r="T69" s="547">
        <f t="shared" si="28"/>
        <v>0.94814814814814818</v>
      </c>
      <c r="U69" s="547">
        <f t="shared" si="29"/>
        <v>0.74626865671641784</v>
      </c>
      <c r="V69" s="547">
        <f t="shared" si="30"/>
        <v>0.77211796246648801</v>
      </c>
      <c r="W69" s="547">
        <f t="shared" si="31"/>
        <v>1.0658682634730541</v>
      </c>
      <c r="X69" s="547">
        <f t="shared" si="32"/>
        <v>0</v>
      </c>
      <c r="Y69" s="547">
        <f t="shared" si="33"/>
        <v>1.0188679245283019</v>
      </c>
      <c r="Z69" s="547">
        <f t="shared" si="34"/>
        <v>0</v>
      </c>
      <c r="AA69" s="415"/>
      <c r="AB69" s="415"/>
      <c r="AC69" s="323">
        <f t="shared" si="37"/>
        <v>1967</v>
      </c>
      <c r="AD69" s="323">
        <f t="shared" si="38"/>
        <v>1449920092553769.2</v>
      </c>
      <c r="AE69" s="323">
        <f t="shared" si="38"/>
        <v>502478.40254821797</v>
      </c>
      <c r="AF69" s="323">
        <f t="shared" si="38"/>
        <v>4.1020461068697795E-11</v>
      </c>
      <c r="AG69" s="323">
        <f t="shared" si="38"/>
        <v>6.7762104186238315E-14</v>
      </c>
      <c r="AH69" s="323">
        <f t="shared" si="38"/>
        <v>5.2718250727470798E-4</v>
      </c>
      <c r="AI69" s="323">
        <f t="shared" si="38"/>
        <v>0</v>
      </c>
      <c r="AJ69" s="275"/>
      <c r="AK69" s="290">
        <f t="shared" si="35"/>
        <v>248.10000000000008</v>
      </c>
      <c r="AL69" s="535">
        <f t="shared" si="36"/>
        <v>1967</v>
      </c>
      <c r="AM69" s="346"/>
      <c r="AN69" s="407">
        <v>26.8</v>
      </c>
      <c r="AO69" s="415"/>
      <c r="AP69" s="509">
        <v>19</v>
      </c>
      <c r="AQ69" s="394">
        <v>24.5</v>
      </c>
      <c r="AR69" s="388">
        <v>8.8000000000000007</v>
      </c>
      <c r="AS69" s="397">
        <v>14.1</v>
      </c>
      <c r="AT69" s="275"/>
      <c r="AU69" s="275"/>
      <c r="AV69" s="277"/>
    </row>
    <row r="70" spans="1:48" x14ac:dyDescent="0.2">
      <c r="A70" s="275">
        <v>1968</v>
      </c>
      <c r="B70" s="386">
        <v>57.6</v>
      </c>
      <c r="C70" s="378">
        <v>967.9</v>
      </c>
      <c r="D70" s="388">
        <v>159.80000000000001</v>
      </c>
      <c r="E70" s="389">
        <v>373.5</v>
      </c>
      <c r="F70" s="410">
        <v>106</v>
      </c>
      <c r="G70" s="390">
        <v>4.7</v>
      </c>
      <c r="H70" s="387">
        <v>36.9</v>
      </c>
      <c r="I70" s="392">
        <v>19.2</v>
      </c>
      <c r="J70" s="277"/>
      <c r="K70" s="414">
        <v>10.7</v>
      </c>
      <c r="L70" s="114"/>
      <c r="M70" s="415"/>
      <c r="N70" s="415"/>
      <c r="O70" s="323">
        <f t="shared" si="23"/>
        <v>1968</v>
      </c>
      <c r="P70" s="547">
        <f t="shared" si="24"/>
        <v>1.8580645161290323</v>
      </c>
      <c r="Q70" s="547">
        <f t="shared" si="25"/>
        <v>1.0138263328794386</v>
      </c>
      <c r="R70" s="547">
        <f t="shared" si="26"/>
        <v>1.0710455764075069</v>
      </c>
      <c r="S70" s="547">
        <f t="shared" si="27"/>
        <v>1.0121951219512195</v>
      </c>
      <c r="T70" s="547">
        <f t="shared" si="28"/>
        <v>0.98148148148148151</v>
      </c>
      <c r="U70" s="547">
        <f t="shared" si="29"/>
        <v>0.70149253731343286</v>
      </c>
      <c r="V70" s="547">
        <f t="shared" si="30"/>
        <v>0.98927613941018766</v>
      </c>
      <c r="W70" s="547">
        <f t="shared" si="31"/>
        <v>1.1497005988023952</v>
      </c>
      <c r="X70" s="547">
        <f t="shared" si="32"/>
        <v>0</v>
      </c>
      <c r="Y70" s="547">
        <f t="shared" si="33"/>
        <v>1.0094339622641508</v>
      </c>
      <c r="Z70" s="547">
        <f t="shared" si="34"/>
        <v>0</v>
      </c>
      <c r="AA70" s="415"/>
      <c r="AB70" s="415"/>
      <c r="AC70" s="323">
        <f t="shared" si="37"/>
        <v>1968</v>
      </c>
      <c r="AD70" s="323">
        <f t="shared" si="38"/>
        <v>2694045075196681</v>
      </c>
      <c r="AE70" s="323">
        <f t="shared" si="38"/>
        <v>509425.83620657818</v>
      </c>
      <c r="AF70" s="323">
        <f t="shared" si="38"/>
        <v>4.3934783369825122E-11</v>
      </c>
      <c r="AG70" s="323">
        <f t="shared" si="38"/>
        <v>6.8588471310460733E-14</v>
      </c>
      <c r="AH70" s="323">
        <f t="shared" si="38"/>
        <v>5.1741986825110228E-4</v>
      </c>
      <c r="AI70" s="323">
        <f t="shared" si="38"/>
        <v>0</v>
      </c>
      <c r="AJ70" s="418">
        <v>3.2</v>
      </c>
      <c r="AK70" s="290">
        <f t="shared" si="35"/>
        <v>226.1999999999999</v>
      </c>
      <c r="AL70" s="535">
        <f t="shared" si="36"/>
        <v>1968</v>
      </c>
      <c r="AM70" s="346"/>
      <c r="AN70" s="408"/>
      <c r="AO70" s="415"/>
      <c r="AP70" s="509">
        <v>16.8</v>
      </c>
      <c r="AQ70" s="394">
        <v>22</v>
      </c>
      <c r="AR70" s="388">
        <v>8.4</v>
      </c>
      <c r="AS70" s="397">
        <v>14.6</v>
      </c>
      <c r="AT70" s="275"/>
      <c r="AU70" s="275"/>
      <c r="AV70" s="277"/>
    </row>
    <row r="71" spans="1:48" x14ac:dyDescent="0.2">
      <c r="A71" s="405">
        <v>1969</v>
      </c>
      <c r="B71" s="386">
        <v>30.1</v>
      </c>
      <c r="C71" s="387">
        <v>954.4</v>
      </c>
      <c r="D71" s="388">
        <v>160.4</v>
      </c>
      <c r="E71" s="389">
        <v>367.1</v>
      </c>
      <c r="F71" s="410">
        <v>102.9</v>
      </c>
      <c r="G71" s="390">
        <v>4.7</v>
      </c>
      <c r="H71" s="387">
        <v>33.9</v>
      </c>
      <c r="I71" s="392">
        <v>19.100000000000001</v>
      </c>
      <c r="J71" s="277"/>
      <c r="K71" s="414">
        <v>11.1</v>
      </c>
      <c r="L71" s="114"/>
      <c r="M71" s="415"/>
      <c r="N71" s="415"/>
      <c r="O71" s="323">
        <f t="shared" si="23"/>
        <v>1969</v>
      </c>
      <c r="P71" s="547">
        <f t="shared" si="24"/>
        <v>0.97096774193548396</v>
      </c>
      <c r="Q71" s="547">
        <f t="shared" si="25"/>
        <v>0.99968576516183083</v>
      </c>
      <c r="R71" s="547">
        <f t="shared" si="26"/>
        <v>1.0750670241286864</v>
      </c>
      <c r="S71" s="547">
        <f t="shared" si="27"/>
        <v>0.99485094850948519</v>
      </c>
      <c r="T71" s="547">
        <f t="shared" si="28"/>
        <v>0.95277777777777783</v>
      </c>
      <c r="U71" s="547">
        <f t="shared" si="29"/>
        <v>0.70149253731343286</v>
      </c>
      <c r="V71" s="547">
        <f t="shared" si="30"/>
        <v>0.90884718498659522</v>
      </c>
      <c r="W71" s="547">
        <f t="shared" si="31"/>
        <v>1.1437125748502996</v>
      </c>
      <c r="X71" s="547">
        <f t="shared" si="32"/>
        <v>0</v>
      </c>
      <c r="Y71" s="547">
        <f t="shared" si="33"/>
        <v>1.0471698113207548</v>
      </c>
      <c r="Z71" s="547">
        <f t="shared" si="34"/>
        <v>0</v>
      </c>
      <c r="AA71" s="415"/>
      <c r="AB71" s="415"/>
      <c r="AC71" s="323">
        <f t="shared" si="37"/>
        <v>1969</v>
      </c>
      <c r="AD71" s="323">
        <f t="shared" si="38"/>
        <v>2615830863336132.5</v>
      </c>
      <c r="AE71" s="323">
        <f t="shared" si="38"/>
        <v>509265.75686137861</v>
      </c>
      <c r="AF71" s="323">
        <f t="shared" si="38"/>
        <v>4.7232836813136395E-11</v>
      </c>
      <c r="AG71" s="323">
        <f t="shared" si="38"/>
        <v>6.8235305740027475E-14</v>
      </c>
      <c r="AH71" s="323">
        <f t="shared" si="38"/>
        <v>4.9298615225035582E-4</v>
      </c>
      <c r="AI71" s="323">
        <f t="shared" si="38"/>
        <v>0</v>
      </c>
      <c r="AJ71" s="346"/>
      <c r="AK71" s="290">
        <f t="shared" si="35"/>
        <v>255.29999999999998</v>
      </c>
      <c r="AL71" s="535">
        <f t="shared" si="36"/>
        <v>1969</v>
      </c>
      <c r="AM71" s="346"/>
      <c r="AN71" s="407">
        <v>27.7</v>
      </c>
      <c r="AO71" s="415"/>
      <c r="AP71" s="509">
        <v>16.399999999999999</v>
      </c>
      <c r="AQ71" s="394">
        <v>21.4</v>
      </c>
      <c r="AR71" s="388">
        <v>8.4</v>
      </c>
      <c r="AS71" s="397">
        <v>14.8</v>
      </c>
      <c r="AT71" s="405"/>
      <c r="AU71" s="405"/>
      <c r="AV71" s="277"/>
    </row>
    <row r="72" spans="1:48" x14ac:dyDescent="0.2">
      <c r="A72" s="405">
        <v>1970</v>
      </c>
      <c r="B72" s="386">
        <v>56.4</v>
      </c>
      <c r="C72" s="369">
        <v>945.3</v>
      </c>
      <c r="D72" s="388">
        <v>162.80000000000001</v>
      </c>
      <c r="E72" s="389">
        <v>362</v>
      </c>
      <c r="F72" s="410">
        <v>101.9</v>
      </c>
      <c r="G72" s="371"/>
      <c r="H72" s="387">
        <v>30.9</v>
      </c>
      <c r="I72" s="392">
        <v>18.899999999999999</v>
      </c>
      <c r="J72" s="277"/>
      <c r="K72" s="304"/>
      <c r="L72" s="114"/>
      <c r="M72" s="415"/>
      <c r="N72" s="415"/>
      <c r="O72" s="323">
        <f t="shared" si="23"/>
        <v>1970</v>
      </c>
      <c r="P72" s="547">
        <f t="shared" si="24"/>
        <v>1.8193548387096774</v>
      </c>
      <c r="Q72" s="547">
        <f t="shared" si="25"/>
        <v>0.9901539750707028</v>
      </c>
      <c r="R72" s="547">
        <f t="shared" si="26"/>
        <v>1.0911528150134049</v>
      </c>
      <c r="S72" s="547">
        <f t="shared" si="27"/>
        <v>0.98102981029810299</v>
      </c>
      <c r="T72" s="547">
        <f t="shared" si="28"/>
        <v>0.94351851851851853</v>
      </c>
      <c r="U72" s="547">
        <f t="shared" si="29"/>
        <v>0</v>
      </c>
      <c r="V72" s="547">
        <f t="shared" si="30"/>
        <v>0.82841823056300268</v>
      </c>
      <c r="W72" s="547">
        <f t="shared" si="31"/>
        <v>1.1317365269461077</v>
      </c>
      <c r="X72" s="547">
        <f t="shared" si="32"/>
        <v>0</v>
      </c>
      <c r="Y72" s="547">
        <f t="shared" si="33"/>
        <v>0</v>
      </c>
      <c r="Z72" s="547">
        <f t="shared" si="34"/>
        <v>0</v>
      </c>
      <c r="AA72" s="415"/>
      <c r="AB72" s="415"/>
      <c r="AC72" s="323">
        <f t="shared" si="37"/>
        <v>1970</v>
      </c>
      <c r="AD72" s="323">
        <f t="shared" si="38"/>
        <v>4759124538456706</v>
      </c>
      <c r="AE72" s="323">
        <f t="shared" si="38"/>
        <v>504251.51352368406</v>
      </c>
      <c r="AF72" s="323">
        <f t="shared" si="38"/>
        <v>5.1538242849722554E-11</v>
      </c>
      <c r="AG72" s="323">
        <f t="shared" si="38"/>
        <v>6.6940869045772213E-14</v>
      </c>
      <c r="AH72" s="323">
        <f t="shared" si="38"/>
        <v>4.6514156402140057E-4</v>
      </c>
      <c r="AI72" s="323">
        <f t="shared" si="38"/>
        <v>0</v>
      </c>
      <c r="AJ72" s="346"/>
      <c r="AK72" s="290">
        <f t="shared" si="35"/>
        <v>231.29999999999998</v>
      </c>
      <c r="AL72" s="535">
        <f t="shared" si="36"/>
        <v>1970</v>
      </c>
      <c r="AM72" s="381"/>
      <c r="AN72" s="408"/>
      <c r="AO72" s="415"/>
      <c r="AP72" s="509">
        <v>15.6</v>
      </c>
      <c r="AQ72" s="394">
        <v>21.3</v>
      </c>
      <c r="AR72" s="370"/>
      <c r="AS72" s="397">
        <v>15.5</v>
      </c>
      <c r="AT72" s="275"/>
      <c r="AU72" s="275"/>
      <c r="AV72" s="277"/>
    </row>
    <row r="73" spans="1:48" x14ac:dyDescent="0.2">
      <c r="A73" s="405">
        <v>1971</v>
      </c>
      <c r="B73" s="386">
        <v>54.8</v>
      </c>
      <c r="C73" s="387">
        <v>932</v>
      </c>
      <c r="D73" s="388">
        <v>163.1</v>
      </c>
      <c r="E73" s="389">
        <v>359.4</v>
      </c>
      <c r="F73" s="410">
        <v>101.1</v>
      </c>
      <c r="G73" s="371"/>
      <c r="H73" s="387">
        <v>27.7</v>
      </c>
      <c r="I73" s="392">
        <v>18.5</v>
      </c>
      <c r="J73" s="277"/>
      <c r="K73" s="437"/>
      <c r="L73" s="114"/>
      <c r="M73" s="415"/>
      <c r="N73" s="415"/>
      <c r="O73" s="323">
        <f t="shared" si="23"/>
        <v>1971</v>
      </c>
      <c r="P73" s="547">
        <f t="shared" si="24"/>
        <v>1.7677419354838708</v>
      </c>
      <c r="Q73" s="547">
        <f t="shared" si="25"/>
        <v>0.97622289724520783</v>
      </c>
      <c r="R73" s="547">
        <f t="shared" si="26"/>
        <v>1.0931635388739946</v>
      </c>
      <c r="S73" s="547">
        <f t="shared" si="27"/>
        <v>0.97398373983739828</v>
      </c>
      <c r="T73" s="547">
        <f t="shared" si="28"/>
        <v>0.93611111111111101</v>
      </c>
      <c r="U73" s="547">
        <f t="shared" si="29"/>
        <v>0</v>
      </c>
      <c r="V73" s="547">
        <f t="shared" si="30"/>
        <v>0.74262734584450407</v>
      </c>
      <c r="W73" s="547">
        <f t="shared" si="31"/>
        <v>1.1077844311377245</v>
      </c>
      <c r="X73" s="547">
        <f t="shared" si="32"/>
        <v>0</v>
      </c>
      <c r="Y73" s="547">
        <f t="shared" si="33"/>
        <v>0</v>
      </c>
      <c r="Z73" s="547">
        <f t="shared" si="34"/>
        <v>0</v>
      </c>
      <c r="AA73" s="415"/>
      <c r="AB73" s="415"/>
      <c r="AC73" s="323">
        <f t="shared" si="37"/>
        <v>1971</v>
      </c>
      <c r="AD73" s="323">
        <f t="shared" si="38"/>
        <v>8412904022820241</v>
      </c>
      <c r="AE73" s="323">
        <f t="shared" si="38"/>
        <v>492261.87347237195</v>
      </c>
      <c r="AF73" s="323">
        <f t="shared" si="38"/>
        <v>5.6339727940950058E-11</v>
      </c>
      <c r="AG73" s="323">
        <f t="shared" si="38"/>
        <v>6.5199317981166746E-14</v>
      </c>
      <c r="AH73" s="323">
        <f t="shared" si="38"/>
        <v>4.3542418632003325E-4</v>
      </c>
      <c r="AI73" s="323">
        <f t="shared" si="38"/>
        <v>0</v>
      </c>
      <c r="AJ73" s="346"/>
      <c r="AK73" s="290">
        <f t="shared" si="35"/>
        <v>225.89999999999992</v>
      </c>
      <c r="AL73" s="535">
        <f t="shared" si="36"/>
        <v>1971</v>
      </c>
      <c r="AM73" s="346"/>
      <c r="AN73" s="407">
        <v>26.3</v>
      </c>
      <c r="AO73" s="415"/>
      <c r="AP73" s="509">
        <v>15.2</v>
      </c>
      <c r="AQ73" s="394">
        <v>18.600000000000001</v>
      </c>
      <c r="AR73" s="427"/>
      <c r="AS73" s="397">
        <v>15.4</v>
      </c>
      <c r="AT73" s="419"/>
      <c r="AU73" s="419"/>
      <c r="AV73" s="277"/>
    </row>
    <row r="74" spans="1:48" x14ac:dyDescent="0.2">
      <c r="A74" s="405">
        <v>1972</v>
      </c>
      <c r="B74" s="386">
        <v>55.2</v>
      </c>
      <c r="C74" s="387">
        <v>938.4</v>
      </c>
      <c r="D74" s="388">
        <v>165.1</v>
      </c>
      <c r="E74" s="389">
        <v>361.2</v>
      </c>
      <c r="F74" s="410">
        <v>101.9</v>
      </c>
      <c r="G74" s="371"/>
      <c r="H74" s="387">
        <v>29.9</v>
      </c>
      <c r="I74" s="392">
        <v>18.5</v>
      </c>
      <c r="J74" s="277"/>
      <c r="K74" s="437"/>
      <c r="L74" s="114"/>
      <c r="M74" s="415"/>
      <c r="N74" s="415"/>
      <c r="O74" s="323">
        <f t="shared" si="23"/>
        <v>1972</v>
      </c>
      <c r="P74" s="547">
        <f t="shared" si="24"/>
        <v>1.7806451612903227</v>
      </c>
      <c r="Q74" s="547">
        <f t="shared" si="25"/>
        <v>0.98292657379281445</v>
      </c>
      <c r="R74" s="547">
        <f t="shared" si="26"/>
        <v>1.1065683646112601</v>
      </c>
      <c r="S74" s="547">
        <f t="shared" si="27"/>
        <v>0.9788617886178862</v>
      </c>
      <c r="T74" s="547">
        <f t="shared" si="28"/>
        <v>0.94351851851851853</v>
      </c>
      <c r="U74" s="547">
        <f t="shared" si="29"/>
        <v>0</v>
      </c>
      <c r="V74" s="547">
        <f t="shared" si="30"/>
        <v>0.80160857908847183</v>
      </c>
      <c r="W74" s="547">
        <f t="shared" si="31"/>
        <v>1.1077844311377245</v>
      </c>
      <c r="X74" s="547">
        <f t="shared" si="32"/>
        <v>0</v>
      </c>
      <c r="Y74" s="547">
        <f t="shared" si="33"/>
        <v>0</v>
      </c>
      <c r="Z74" s="547">
        <f t="shared" si="34"/>
        <v>0</v>
      </c>
      <c r="AA74" s="415"/>
      <c r="AB74" s="415"/>
      <c r="AC74" s="323">
        <f t="shared" si="37"/>
        <v>1972</v>
      </c>
      <c r="AD74" s="323">
        <f t="shared" si="38"/>
        <v>1.4980396840634752E+16</v>
      </c>
      <c r="AE74" s="323">
        <f t="shared" si="38"/>
        <v>483857.2767010305</v>
      </c>
      <c r="AF74" s="323">
        <f t="shared" si="38"/>
        <v>6.234376061026042E-11</v>
      </c>
      <c r="AG74" s="323">
        <f t="shared" si="38"/>
        <v>6.3821121015711187E-14</v>
      </c>
      <c r="AH74" s="323">
        <f t="shared" si="38"/>
        <v>4.1083078320380915E-4</v>
      </c>
      <c r="AI74" s="323">
        <f t="shared" si="38"/>
        <v>0</v>
      </c>
      <c r="AJ74" s="346"/>
      <c r="AK74" s="290">
        <f t="shared" si="35"/>
        <v>225.10000000000008</v>
      </c>
      <c r="AL74" s="535">
        <f t="shared" si="36"/>
        <v>1972</v>
      </c>
      <c r="AM74" s="346"/>
      <c r="AN74" s="407">
        <v>26.9</v>
      </c>
      <c r="AO74" s="415"/>
      <c r="AP74" s="509">
        <v>15.5</v>
      </c>
      <c r="AQ74" s="394">
        <v>16.100000000000001</v>
      </c>
      <c r="AR74" s="427"/>
      <c r="AS74" s="397">
        <v>15.6</v>
      </c>
      <c r="AT74" s="419"/>
      <c r="AU74" s="419"/>
      <c r="AV74" s="277"/>
    </row>
    <row r="75" spans="1:48" x14ac:dyDescent="0.2">
      <c r="A75" s="405">
        <v>1973</v>
      </c>
      <c r="B75" s="386">
        <v>28.5</v>
      </c>
      <c r="C75" s="424">
        <v>933.5</v>
      </c>
      <c r="D75" s="388">
        <v>166.1</v>
      </c>
      <c r="E75" s="389">
        <v>358.2</v>
      </c>
      <c r="F75" s="410">
        <v>101.4</v>
      </c>
      <c r="G75" s="371"/>
      <c r="H75" s="387">
        <v>29.6</v>
      </c>
      <c r="I75" s="392">
        <v>18.100000000000001</v>
      </c>
      <c r="J75" s="277"/>
      <c r="K75" s="440"/>
      <c r="L75" s="114"/>
      <c r="M75" s="415"/>
      <c r="N75" s="415"/>
      <c r="O75" s="323">
        <f t="shared" si="23"/>
        <v>1973</v>
      </c>
      <c r="P75" s="547">
        <f t="shared" si="24"/>
        <v>0.91935483870967738</v>
      </c>
      <c r="Q75" s="547">
        <f t="shared" si="25"/>
        <v>0.97779407143605312</v>
      </c>
      <c r="R75" s="547">
        <f t="shared" si="26"/>
        <v>1.1132707774798929</v>
      </c>
      <c r="S75" s="547">
        <f t="shared" si="27"/>
        <v>0.97073170731707314</v>
      </c>
      <c r="T75" s="547">
        <f t="shared" si="28"/>
        <v>0.93888888888888899</v>
      </c>
      <c r="U75" s="547">
        <f t="shared" si="29"/>
        <v>0</v>
      </c>
      <c r="V75" s="547">
        <f t="shared" si="30"/>
        <v>0.79356568364611269</v>
      </c>
      <c r="W75" s="547">
        <f t="shared" si="31"/>
        <v>1.0838323353293415</v>
      </c>
      <c r="X75" s="547">
        <f t="shared" si="32"/>
        <v>0</v>
      </c>
      <c r="Y75" s="547">
        <f t="shared" si="33"/>
        <v>0</v>
      </c>
      <c r="Z75" s="547">
        <f t="shared" si="34"/>
        <v>0</v>
      </c>
      <c r="AA75" s="415"/>
      <c r="AB75" s="415"/>
      <c r="AC75" s="323">
        <f t="shared" si="37"/>
        <v>1973</v>
      </c>
      <c r="AD75" s="323">
        <f t="shared" si="38"/>
        <v>1.3772300321228724E+16</v>
      </c>
      <c r="AE75" s="323">
        <f t="shared" si="38"/>
        <v>473112.77657946153</v>
      </c>
      <c r="AF75" s="323">
        <f t="shared" si="38"/>
        <v>6.9405486845604937E-11</v>
      </c>
      <c r="AG75" s="323">
        <f t="shared" si="38"/>
        <v>6.1953185766470854E-14</v>
      </c>
      <c r="AH75" s="323">
        <f t="shared" si="38"/>
        <v>3.8572445756357643E-4</v>
      </c>
      <c r="AI75" s="323">
        <f t="shared" si="38"/>
        <v>0</v>
      </c>
      <c r="AJ75" s="346"/>
      <c r="AK75" s="290">
        <f t="shared" si="35"/>
        <v>249.70000000000005</v>
      </c>
      <c r="AL75" s="535">
        <f t="shared" si="36"/>
        <v>1973</v>
      </c>
      <c r="AM75" s="346"/>
      <c r="AN75" s="407">
        <v>26.3</v>
      </c>
      <c r="AO75" s="415"/>
      <c r="AP75" s="509">
        <v>15.4</v>
      </c>
      <c r="AQ75" s="394">
        <v>14.4</v>
      </c>
      <c r="AR75" s="370"/>
      <c r="AS75" s="397">
        <v>15.8</v>
      </c>
      <c r="AT75" s="422"/>
      <c r="AU75" s="422"/>
      <c r="AV75" s="277"/>
    </row>
    <row r="76" spans="1:48" x14ac:dyDescent="0.2">
      <c r="A76" s="405">
        <v>1974</v>
      </c>
      <c r="B76" s="386">
        <v>27.3</v>
      </c>
      <c r="C76" s="387">
        <v>906.7</v>
      </c>
      <c r="D76" s="388">
        <v>169</v>
      </c>
      <c r="E76" s="360">
        <v>346</v>
      </c>
      <c r="F76" s="410">
        <v>97.2</v>
      </c>
      <c r="G76" s="371"/>
      <c r="H76" s="387">
        <v>25.7</v>
      </c>
      <c r="I76" s="392">
        <v>17.5</v>
      </c>
      <c r="J76" s="277"/>
      <c r="K76" s="437"/>
      <c r="L76" s="114"/>
      <c r="M76" s="415"/>
      <c r="N76" s="415"/>
      <c r="O76" s="323">
        <f t="shared" si="23"/>
        <v>1974</v>
      </c>
      <c r="P76" s="547">
        <f t="shared" si="24"/>
        <v>0.88064516129032255</v>
      </c>
      <c r="Q76" s="547">
        <f t="shared" si="25"/>
        <v>0.94972242589295064</v>
      </c>
      <c r="R76" s="547">
        <f t="shared" si="26"/>
        <v>1.1327077747989276</v>
      </c>
      <c r="S76" s="547">
        <f t="shared" si="27"/>
        <v>0.93766937669376693</v>
      </c>
      <c r="T76" s="547">
        <f t="shared" si="28"/>
        <v>0.9</v>
      </c>
      <c r="U76" s="547">
        <f t="shared" si="29"/>
        <v>0</v>
      </c>
      <c r="V76" s="547">
        <f t="shared" si="30"/>
        <v>0.68900804289544237</v>
      </c>
      <c r="W76" s="547">
        <f t="shared" si="31"/>
        <v>1.0479041916167666</v>
      </c>
      <c r="X76" s="547">
        <f t="shared" si="32"/>
        <v>0</v>
      </c>
      <c r="Y76" s="547">
        <f t="shared" si="33"/>
        <v>0</v>
      </c>
      <c r="Z76" s="547">
        <f t="shared" si="34"/>
        <v>0</v>
      </c>
      <c r="AA76" s="415"/>
      <c r="AB76" s="415"/>
      <c r="AC76" s="323">
        <f t="shared" si="37"/>
        <v>1974</v>
      </c>
      <c r="AD76" s="323">
        <f t="shared" si="38"/>
        <v>1.212850963772723E+16</v>
      </c>
      <c r="AE76" s="323">
        <f t="shared" si="38"/>
        <v>449325.81389399577</v>
      </c>
      <c r="AF76" s="323">
        <f t="shared" si="38"/>
        <v>7.8616134563721403E-11</v>
      </c>
      <c r="AG76" s="323">
        <f t="shared" si="38"/>
        <v>5.8091605081839879E-14</v>
      </c>
      <c r="AH76" s="323">
        <f t="shared" si="38"/>
        <v>3.4715201180721882E-4</v>
      </c>
      <c r="AI76" s="323">
        <f t="shared" si="38"/>
        <v>0</v>
      </c>
      <c r="AJ76" s="346"/>
      <c r="AK76" s="290">
        <f t="shared" si="35"/>
        <v>241.49999999999994</v>
      </c>
      <c r="AL76" s="535">
        <f t="shared" si="36"/>
        <v>1974</v>
      </c>
      <c r="AM76" s="346"/>
      <c r="AN76" s="407">
        <v>21.8</v>
      </c>
      <c r="AO76" s="415"/>
      <c r="AP76" s="509">
        <v>15.1</v>
      </c>
      <c r="AQ76" s="394">
        <v>13.5</v>
      </c>
      <c r="AR76" s="427"/>
      <c r="AS76" s="397">
        <v>15.6</v>
      </c>
      <c r="AT76" s="275"/>
      <c r="AU76" s="275"/>
      <c r="AV76" s="277"/>
    </row>
    <row r="77" spans="1:48" x14ac:dyDescent="0.2">
      <c r="A77" s="275">
        <v>1975</v>
      </c>
      <c r="B77" s="386">
        <v>26.5</v>
      </c>
      <c r="C77" s="378">
        <v>878.5</v>
      </c>
      <c r="D77" s="388">
        <v>169.7</v>
      </c>
      <c r="E77" s="389">
        <v>332.4</v>
      </c>
      <c r="F77" s="410">
        <v>90.1</v>
      </c>
      <c r="G77" s="371"/>
      <c r="H77" s="387">
        <v>25.8</v>
      </c>
      <c r="I77" s="392">
        <v>16.399999999999999</v>
      </c>
      <c r="J77" s="277"/>
      <c r="K77" s="414">
        <v>12.6</v>
      </c>
      <c r="L77" s="114"/>
      <c r="M77" s="415"/>
      <c r="N77" s="415"/>
      <c r="O77" s="323">
        <f t="shared" si="23"/>
        <v>1975</v>
      </c>
      <c r="P77" s="547">
        <f t="shared" si="24"/>
        <v>0.85483870967741937</v>
      </c>
      <c r="Q77" s="547">
        <f t="shared" si="25"/>
        <v>0.92018435110505914</v>
      </c>
      <c r="R77" s="547">
        <f t="shared" si="26"/>
        <v>1.1373994638069704</v>
      </c>
      <c r="S77" s="547">
        <f t="shared" si="27"/>
        <v>0.90081300813008125</v>
      </c>
      <c r="T77" s="547">
        <f t="shared" si="28"/>
        <v>0.83425925925925926</v>
      </c>
      <c r="U77" s="547">
        <f t="shared" si="29"/>
        <v>0</v>
      </c>
      <c r="V77" s="547">
        <f t="shared" si="30"/>
        <v>0.69168900804289546</v>
      </c>
      <c r="W77" s="547">
        <f t="shared" si="31"/>
        <v>0.98203592814371254</v>
      </c>
      <c r="X77" s="547">
        <f t="shared" si="32"/>
        <v>0</v>
      </c>
      <c r="Y77" s="547">
        <f t="shared" si="33"/>
        <v>1.1886792452830188</v>
      </c>
      <c r="Z77" s="547">
        <f t="shared" si="34"/>
        <v>0</v>
      </c>
      <c r="AA77" s="415"/>
      <c r="AB77" s="415"/>
      <c r="AC77" s="323">
        <f t="shared" si="37"/>
        <v>1975</v>
      </c>
      <c r="AD77" s="323">
        <f t="shared" si="38"/>
        <v>1.036791952902489E+16</v>
      </c>
      <c r="AE77" s="323">
        <f t="shared" si="38"/>
        <v>413462.58249279909</v>
      </c>
      <c r="AF77" s="323">
        <f t="shared" si="38"/>
        <v>8.9417949299353353E-11</v>
      </c>
      <c r="AG77" s="323">
        <f t="shared" si="38"/>
        <v>5.2329673520876896E-14</v>
      </c>
      <c r="AH77" s="323">
        <f t="shared" si="38"/>
        <v>2.8961478022065197E-4</v>
      </c>
      <c r="AI77" s="323">
        <f t="shared" si="38"/>
        <v>0</v>
      </c>
      <c r="AJ77" s="346"/>
      <c r="AK77" s="290">
        <f t="shared" si="35"/>
        <v>234.00000000000006</v>
      </c>
      <c r="AL77" s="535">
        <f t="shared" si="36"/>
        <v>1975</v>
      </c>
      <c r="AM77" s="441"/>
      <c r="AN77" s="407">
        <v>21.3</v>
      </c>
      <c r="AO77" s="415"/>
      <c r="AP77" s="509">
        <v>13.4</v>
      </c>
      <c r="AQ77" s="394">
        <v>12.4</v>
      </c>
      <c r="AR77" s="427"/>
      <c r="AS77" s="397">
        <v>14.7</v>
      </c>
      <c r="AT77" s="419"/>
      <c r="AU77" s="419"/>
      <c r="AV77" s="277"/>
    </row>
    <row r="78" spans="1:48" x14ac:dyDescent="0.2">
      <c r="A78" s="545">
        <v>1976</v>
      </c>
      <c r="B78" s="456">
        <v>46.3</v>
      </c>
      <c r="C78" s="457">
        <v>877.6</v>
      </c>
      <c r="D78" s="458">
        <v>173.4</v>
      </c>
      <c r="E78" s="459">
        <v>332.7</v>
      </c>
      <c r="F78" s="460">
        <v>86.7</v>
      </c>
      <c r="G78" s="371"/>
      <c r="H78" s="387">
        <v>28.4</v>
      </c>
      <c r="I78" s="462">
        <v>15.9</v>
      </c>
      <c r="J78" s="277"/>
      <c r="K78" s="465">
        <v>12.3</v>
      </c>
      <c r="L78" s="114"/>
      <c r="M78" s="415"/>
      <c r="N78" s="415"/>
      <c r="O78" s="323">
        <f t="shared" si="23"/>
        <v>1976</v>
      </c>
      <c r="P78" s="547">
        <f t="shared" si="24"/>
        <v>1.4935483870967741</v>
      </c>
      <c r="Q78" s="547">
        <f t="shared" si="25"/>
        <v>0.91924164659055196</v>
      </c>
      <c r="R78" s="547">
        <f t="shared" si="26"/>
        <v>1.1621983914209117</v>
      </c>
      <c r="S78" s="547">
        <f t="shared" si="27"/>
        <v>0.90162601626016259</v>
      </c>
      <c r="T78" s="547">
        <f t="shared" si="28"/>
        <v>0.80277777777777781</v>
      </c>
      <c r="U78" s="547">
        <f t="shared" si="29"/>
        <v>0</v>
      </c>
      <c r="V78" s="547">
        <f t="shared" si="30"/>
        <v>0.76139410187667567</v>
      </c>
      <c r="W78" s="547">
        <f t="shared" si="31"/>
        <v>0.9520958083832336</v>
      </c>
      <c r="X78" s="547">
        <f t="shared" si="32"/>
        <v>0</v>
      </c>
      <c r="Y78" s="547">
        <f t="shared" si="33"/>
        <v>1.1603773584905661</v>
      </c>
      <c r="Z78" s="547">
        <f t="shared" si="34"/>
        <v>0</v>
      </c>
      <c r="AA78" s="415"/>
      <c r="AB78" s="415"/>
      <c r="AC78" s="323">
        <f t="shared" si="37"/>
        <v>1976</v>
      </c>
      <c r="AD78" s="323">
        <f t="shared" si="38"/>
        <v>1.548498949012427E+16</v>
      </c>
      <c r="AE78" s="323">
        <f t="shared" si="38"/>
        <v>380072.02513426257</v>
      </c>
      <c r="AF78" s="323">
        <f t="shared" si="38"/>
        <v>1.0392139683986511E-10</v>
      </c>
      <c r="AG78" s="323">
        <f t="shared" si="38"/>
        <v>4.7181795068823153E-14</v>
      </c>
      <c r="AH78" s="323">
        <f t="shared" si="38"/>
        <v>2.324963096771345E-4</v>
      </c>
      <c r="AI78" s="323">
        <f t="shared" si="38"/>
        <v>0</v>
      </c>
      <c r="AJ78" s="346"/>
      <c r="AK78" s="290">
        <f t="shared" si="35"/>
        <v>210.09999999999997</v>
      </c>
      <c r="AL78" s="535">
        <f t="shared" si="36"/>
        <v>1976</v>
      </c>
      <c r="AM78" s="441"/>
      <c r="AN78" s="461">
        <v>21.6</v>
      </c>
      <c r="AO78" s="511"/>
      <c r="AP78" s="510">
        <v>13.5</v>
      </c>
      <c r="AQ78" s="463">
        <v>11.4</v>
      </c>
      <c r="AR78" s="370"/>
      <c r="AS78" s="464">
        <v>14.5</v>
      </c>
      <c r="AT78" s="275"/>
      <c r="AU78" s="275"/>
      <c r="AV78" s="277"/>
    </row>
    <row r="79" spans="1:48" x14ac:dyDescent="0.2">
      <c r="A79" s="275">
        <v>1977</v>
      </c>
      <c r="B79" s="386">
        <v>24.4</v>
      </c>
      <c r="C79" s="387">
        <v>864.4</v>
      </c>
      <c r="D79" s="388">
        <v>176</v>
      </c>
      <c r="E79" s="389">
        <v>327.10000000000002</v>
      </c>
      <c r="F79" s="410">
        <v>82.8</v>
      </c>
      <c r="G79" s="371"/>
      <c r="H79" s="387">
        <v>23.3</v>
      </c>
      <c r="I79" s="392">
        <v>15</v>
      </c>
      <c r="J79" s="277"/>
      <c r="K79" s="414">
        <v>13.1</v>
      </c>
      <c r="L79" s="114"/>
      <c r="M79" s="415"/>
      <c r="N79" s="415"/>
      <c r="O79" s="323">
        <f t="shared" si="23"/>
        <v>1977</v>
      </c>
      <c r="P79" s="547">
        <f t="shared" si="24"/>
        <v>0.78709677419354829</v>
      </c>
      <c r="Q79" s="547">
        <f t="shared" si="25"/>
        <v>0.90541531371111339</v>
      </c>
      <c r="R79" s="547">
        <f t="shared" si="26"/>
        <v>1.1796246648793567</v>
      </c>
      <c r="S79" s="547">
        <f t="shared" si="27"/>
        <v>0.88644986449864505</v>
      </c>
      <c r="T79" s="547">
        <f t="shared" si="28"/>
        <v>0.76666666666666661</v>
      </c>
      <c r="U79" s="547">
        <f t="shared" si="29"/>
        <v>0</v>
      </c>
      <c r="V79" s="547">
        <f t="shared" si="30"/>
        <v>0.62466487935656845</v>
      </c>
      <c r="W79" s="547">
        <f t="shared" si="31"/>
        <v>0.89820359281437134</v>
      </c>
      <c r="X79" s="547">
        <f t="shared" si="32"/>
        <v>0</v>
      </c>
      <c r="Y79" s="547">
        <f t="shared" si="33"/>
        <v>1.2358490566037736</v>
      </c>
      <c r="Z79" s="547">
        <f t="shared" si="34"/>
        <v>0</v>
      </c>
      <c r="AA79" s="415"/>
      <c r="AB79" s="415"/>
      <c r="AC79" s="323">
        <f t="shared" si="37"/>
        <v>1977</v>
      </c>
      <c r="AD79" s="323">
        <f t="shared" si="38"/>
        <v>1.218818527609781E+16</v>
      </c>
      <c r="AE79" s="323">
        <f t="shared" si="38"/>
        <v>344123.03186975652</v>
      </c>
      <c r="AF79" s="323">
        <f t="shared" si="38"/>
        <v>1.2258824292102052E-10</v>
      </c>
      <c r="AG79" s="323">
        <f t="shared" si="38"/>
        <v>4.1824295845561124E-14</v>
      </c>
      <c r="AH79" s="323">
        <f t="shared" si="38"/>
        <v>1.7824717075246976E-4</v>
      </c>
      <c r="AI79" s="323">
        <f t="shared" si="38"/>
        <v>0</v>
      </c>
      <c r="AJ79" s="346"/>
      <c r="AK79" s="290">
        <f t="shared" si="35"/>
        <v>230.80000000000004</v>
      </c>
      <c r="AL79" s="535">
        <f t="shared" si="36"/>
        <v>1977</v>
      </c>
      <c r="AM79" s="346"/>
      <c r="AN79" s="407">
        <v>22.5</v>
      </c>
      <c r="AO79" s="415"/>
      <c r="AP79" s="509">
        <v>13.1</v>
      </c>
      <c r="AQ79" s="394">
        <v>10.6</v>
      </c>
      <c r="AR79" s="467"/>
      <c r="AS79" s="397">
        <v>14</v>
      </c>
      <c r="AT79" s="275"/>
      <c r="AU79" s="275"/>
      <c r="AV79" s="277"/>
    </row>
    <row r="80" spans="1:48" x14ac:dyDescent="0.2">
      <c r="A80" s="405">
        <v>1978</v>
      </c>
      <c r="B80" s="386">
        <v>23.9</v>
      </c>
      <c r="C80" s="424">
        <v>868</v>
      </c>
      <c r="D80" s="421">
        <v>178.7</v>
      </c>
      <c r="E80" s="389">
        <v>328.5</v>
      </c>
      <c r="F80" s="410">
        <v>79.099999999999994</v>
      </c>
      <c r="G80" s="371"/>
      <c r="H80" s="387">
        <v>26.3</v>
      </c>
      <c r="I80" s="392">
        <v>15.2</v>
      </c>
      <c r="J80" s="277"/>
      <c r="K80" s="414">
        <v>12.3</v>
      </c>
      <c r="L80" s="114"/>
      <c r="M80" s="415"/>
      <c r="N80" s="415"/>
      <c r="O80" s="323">
        <f t="shared" si="23"/>
        <v>1978</v>
      </c>
      <c r="P80" s="547">
        <f t="shared" si="24"/>
        <v>0.77096774193548379</v>
      </c>
      <c r="Q80" s="547">
        <f t="shared" si="25"/>
        <v>0.90918613176914209</v>
      </c>
      <c r="R80" s="547">
        <f t="shared" si="26"/>
        <v>1.197721179624665</v>
      </c>
      <c r="S80" s="547">
        <f t="shared" si="27"/>
        <v>0.8902439024390244</v>
      </c>
      <c r="T80" s="547">
        <f t="shared" si="28"/>
        <v>0.7324074074074074</v>
      </c>
      <c r="U80" s="547">
        <f t="shared" si="29"/>
        <v>0</v>
      </c>
      <c r="V80" s="547">
        <f t="shared" si="30"/>
        <v>0.70509383378016088</v>
      </c>
      <c r="W80" s="547">
        <f t="shared" si="31"/>
        <v>0.91017964071856283</v>
      </c>
      <c r="X80" s="547">
        <f t="shared" si="32"/>
        <v>0</v>
      </c>
      <c r="Y80" s="547">
        <f t="shared" si="33"/>
        <v>1.1603773584905661</v>
      </c>
      <c r="Z80" s="547">
        <f t="shared" si="34"/>
        <v>0</v>
      </c>
      <c r="AA80" s="415"/>
      <c r="AB80" s="415"/>
      <c r="AC80" s="323">
        <f t="shared" si="37"/>
        <v>1978</v>
      </c>
      <c r="AD80" s="323">
        <f t="shared" si="38"/>
        <v>9396697680604440</v>
      </c>
      <c r="AE80" s="323">
        <f t="shared" si="38"/>
        <v>312871.88819833315</v>
      </c>
      <c r="AF80" s="323">
        <f t="shared" si="38"/>
        <v>1.4682653491947968E-10</v>
      </c>
      <c r="AG80" s="323">
        <f t="shared" si="38"/>
        <v>3.7233824350316608E-14</v>
      </c>
      <c r="AH80" s="323">
        <f t="shared" si="38"/>
        <v>1.3054954820852183E-4</v>
      </c>
      <c r="AI80" s="323">
        <f t="shared" si="38"/>
        <v>0</v>
      </c>
      <c r="AJ80" s="346"/>
      <c r="AK80" s="290">
        <f t="shared" si="35"/>
        <v>231.50000000000003</v>
      </c>
      <c r="AL80" s="535">
        <f t="shared" si="36"/>
        <v>1978</v>
      </c>
      <c r="AM80" s="346"/>
      <c r="AN80" s="407">
        <v>23.6</v>
      </c>
      <c r="AO80" s="415"/>
      <c r="AP80" s="509">
        <v>13</v>
      </c>
      <c r="AQ80" s="394">
        <v>9.9</v>
      </c>
      <c r="AR80" s="427"/>
      <c r="AS80" s="397">
        <v>13.5</v>
      </c>
      <c r="AT80" s="422"/>
      <c r="AU80" s="422"/>
      <c r="AV80" s="277"/>
    </row>
    <row r="81" spans="1:48" x14ac:dyDescent="0.2">
      <c r="A81" s="275">
        <v>1979</v>
      </c>
      <c r="B81" s="386">
        <v>23.1</v>
      </c>
      <c r="C81" s="387">
        <v>852.2</v>
      </c>
      <c r="D81" s="388">
        <v>179.6</v>
      </c>
      <c r="E81" s="389">
        <v>326.5</v>
      </c>
      <c r="F81" s="410">
        <v>75.5</v>
      </c>
      <c r="G81" s="390">
        <v>7</v>
      </c>
      <c r="H81" s="387">
        <v>20.100000000000001</v>
      </c>
      <c r="I81" s="392">
        <v>14.8</v>
      </c>
      <c r="J81" s="277"/>
      <c r="K81" s="414">
        <v>12.1</v>
      </c>
      <c r="L81" s="114"/>
      <c r="M81" s="415"/>
      <c r="N81" s="415"/>
      <c r="O81" s="323">
        <f t="shared" si="23"/>
        <v>1979</v>
      </c>
      <c r="P81" s="547">
        <f t="shared" si="24"/>
        <v>0.74516129032258072</v>
      </c>
      <c r="Q81" s="547">
        <f t="shared" si="25"/>
        <v>0.89263643029223838</v>
      </c>
      <c r="R81" s="547">
        <f t="shared" si="26"/>
        <v>1.2037533512064345</v>
      </c>
      <c r="S81" s="547">
        <f t="shared" si="27"/>
        <v>0.88482384823848237</v>
      </c>
      <c r="T81" s="547">
        <f t="shared" si="28"/>
        <v>0.69907407407407407</v>
      </c>
      <c r="U81" s="547">
        <f t="shared" si="29"/>
        <v>1.044776119402985</v>
      </c>
      <c r="V81" s="547">
        <f t="shared" si="30"/>
        <v>0.53887399463806973</v>
      </c>
      <c r="W81" s="547">
        <f t="shared" si="31"/>
        <v>0.88622754491017974</v>
      </c>
      <c r="X81" s="547">
        <f t="shared" si="32"/>
        <v>0</v>
      </c>
      <c r="Y81" s="547">
        <f t="shared" si="33"/>
        <v>1.1415094339622642</v>
      </c>
      <c r="Z81" s="547">
        <f t="shared" si="34"/>
        <v>0</v>
      </c>
      <c r="AA81" s="415"/>
      <c r="AB81" s="415"/>
      <c r="AC81" s="323">
        <f t="shared" si="37"/>
        <v>1979</v>
      </c>
      <c r="AD81" s="323">
        <f t="shared" si="38"/>
        <v>7002055368450406</v>
      </c>
      <c r="AE81" s="323">
        <f t="shared" si="38"/>
        <v>279280.84542015241</v>
      </c>
      <c r="AF81" s="323">
        <f t="shared" si="38"/>
        <v>1.7674293345535223E-10</v>
      </c>
      <c r="AG81" s="323">
        <f t="shared" si="38"/>
        <v>3.2945375746282852E-14</v>
      </c>
      <c r="AH81" s="323">
        <f t="shared" si="38"/>
        <v>9.1263804534661097E-5</v>
      </c>
      <c r="AI81" s="323">
        <f t="shared" si="38"/>
        <v>0</v>
      </c>
      <c r="AJ81" s="346"/>
      <c r="AK81" s="290">
        <f t="shared" si="35"/>
        <v>220.40000000000003</v>
      </c>
      <c r="AL81" s="535">
        <f t="shared" si="36"/>
        <v>1979</v>
      </c>
      <c r="AM81" s="346"/>
      <c r="AN81" s="407">
        <v>23.8</v>
      </c>
      <c r="AO81" s="415"/>
      <c r="AP81" s="509">
        <v>12.8</v>
      </c>
      <c r="AQ81" s="394">
        <v>10.4</v>
      </c>
      <c r="AR81" s="388">
        <v>6</v>
      </c>
      <c r="AS81" s="409"/>
      <c r="AT81" s="415"/>
      <c r="AU81" s="497">
        <v>3.6</v>
      </c>
      <c r="AV81" s="277"/>
    </row>
    <row r="82" spans="1:48" x14ac:dyDescent="0.2">
      <c r="A82" s="275">
        <v>1980</v>
      </c>
      <c r="B82" s="386">
        <v>23.2</v>
      </c>
      <c r="C82" s="387">
        <v>878.3</v>
      </c>
      <c r="D82" s="388">
        <v>183.9</v>
      </c>
      <c r="E82" s="389">
        <v>336</v>
      </c>
      <c r="F82" s="410">
        <v>75.099999999999994</v>
      </c>
      <c r="G82" s="390">
        <v>7.4</v>
      </c>
      <c r="H82" s="387">
        <v>24.1</v>
      </c>
      <c r="I82" s="392">
        <v>15.4</v>
      </c>
      <c r="J82" s="493">
        <v>24.7</v>
      </c>
      <c r="K82" s="414">
        <v>11.9</v>
      </c>
      <c r="L82" s="114"/>
      <c r="M82" s="415"/>
      <c r="N82" s="415"/>
      <c r="O82" s="323">
        <f t="shared" si="23"/>
        <v>1980</v>
      </c>
      <c r="P82" s="547">
        <f t="shared" si="24"/>
        <v>0.74838709677419357</v>
      </c>
      <c r="Q82" s="547">
        <f t="shared" si="25"/>
        <v>0.91997486121294636</v>
      </c>
      <c r="R82" s="547">
        <f t="shared" si="26"/>
        <v>1.2325737265415551</v>
      </c>
      <c r="S82" s="547">
        <f t="shared" si="27"/>
        <v>0.91056910569105687</v>
      </c>
      <c r="T82" s="547">
        <f t="shared" si="28"/>
        <v>0.69537037037037031</v>
      </c>
      <c r="U82" s="547">
        <f t="shared" si="29"/>
        <v>1.1044776119402986</v>
      </c>
      <c r="V82" s="547">
        <f t="shared" si="30"/>
        <v>0.64611260053619313</v>
      </c>
      <c r="W82" s="547">
        <f t="shared" si="31"/>
        <v>0.92215568862275454</v>
      </c>
      <c r="X82" s="547">
        <f t="shared" si="32"/>
        <v>0</v>
      </c>
      <c r="Y82" s="547">
        <f t="shared" si="33"/>
        <v>1.1226415094339623</v>
      </c>
      <c r="Z82" s="547">
        <f t="shared" si="34"/>
        <v>0</v>
      </c>
      <c r="AA82" s="415"/>
      <c r="AB82" s="415"/>
      <c r="AC82" s="323">
        <f t="shared" si="37"/>
        <v>1980</v>
      </c>
      <c r="AD82" s="323">
        <f t="shared" si="38"/>
        <v>5240247888646756</v>
      </c>
      <c r="AE82" s="323">
        <f t="shared" si="38"/>
        <v>256931.35700483905</v>
      </c>
      <c r="AF82" s="323">
        <f t="shared" si="38"/>
        <v>2.178486961289496E-10</v>
      </c>
      <c r="AG82" s="323">
        <f t="shared" si="38"/>
        <v>2.9999041329948609E-14</v>
      </c>
      <c r="AH82" s="323">
        <f t="shared" si="38"/>
        <v>6.346214556067637E-5</v>
      </c>
      <c r="AI82" s="323">
        <f t="shared" si="38"/>
        <v>0</v>
      </c>
      <c r="AJ82" s="346"/>
      <c r="AK82" s="290">
        <f t="shared" si="35"/>
        <v>228.59999999999994</v>
      </c>
      <c r="AL82" s="535">
        <f t="shared" si="36"/>
        <v>1980</v>
      </c>
      <c r="AM82" s="346"/>
      <c r="AN82" s="407">
        <v>23.5</v>
      </c>
      <c r="AO82" s="415"/>
      <c r="AP82" s="509">
        <v>13</v>
      </c>
      <c r="AQ82" s="394">
        <v>10.1</v>
      </c>
      <c r="AR82" s="388">
        <v>6.2</v>
      </c>
      <c r="AS82" s="397">
        <v>13.5</v>
      </c>
      <c r="AT82" s="415"/>
      <c r="AU82" s="497">
        <v>4.2</v>
      </c>
      <c r="AV82" s="277"/>
    </row>
    <row r="83" spans="1:48" x14ac:dyDescent="0.2">
      <c r="A83" s="275">
        <v>1981</v>
      </c>
      <c r="B83" s="386">
        <v>21.5</v>
      </c>
      <c r="C83" s="387">
        <v>862</v>
      </c>
      <c r="D83" s="388">
        <v>183.9</v>
      </c>
      <c r="E83" s="389">
        <v>328.5</v>
      </c>
      <c r="F83" s="410">
        <v>71.3</v>
      </c>
      <c r="G83" s="390">
        <v>7.5</v>
      </c>
      <c r="H83" s="387">
        <v>23.4</v>
      </c>
      <c r="I83" s="392">
        <v>15.1</v>
      </c>
      <c r="J83" s="493">
        <v>25.6</v>
      </c>
      <c r="K83" s="414">
        <v>12</v>
      </c>
      <c r="L83" s="114"/>
      <c r="M83" s="415"/>
      <c r="N83" s="415"/>
      <c r="O83" s="323">
        <f t="shared" si="23"/>
        <v>1981</v>
      </c>
      <c r="P83" s="547">
        <f t="shared" si="24"/>
        <v>0.69354838709677424</v>
      </c>
      <c r="Q83" s="547">
        <f t="shared" si="25"/>
        <v>0.90290143500576092</v>
      </c>
      <c r="R83" s="547">
        <f t="shared" si="26"/>
        <v>1.2325737265415551</v>
      </c>
      <c r="S83" s="547">
        <f t="shared" si="27"/>
        <v>0.8902439024390244</v>
      </c>
      <c r="T83" s="547">
        <f t="shared" si="28"/>
        <v>0.66018518518518521</v>
      </c>
      <c r="U83" s="547">
        <f t="shared" si="29"/>
        <v>1.1194029850746268</v>
      </c>
      <c r="V83" s="547">
        <f t="shared" si="30"/>
        <v>0.62734584450402142</v>
      </c>
      <c r="W83" s="547">
        <f t="shared" si="31"/>
        <v>0.90419161676646709</v>
      </c>
      <c r="X83" s="547">
        <f t="shared" si="32"/>
        <v>0</v>
      </c>
      <c r="Y83" s="547">
        <f t="shared" si="33"/>
        <v>1.1320754716981132</v>
      </c>
      <c r="Z83" s="547">
        <f t="shared" si="34"/>
        <v>0</v>
      </c>
      <c r="AA83" s="415"/>
      <c r="AB83" s="415"/>
      <c r="AC83" s="323">
        <f t="shared" si="37"/>
        <v>1981</v>
      </c>
      <c r="AD83" s="323">
        <f t="shared" si="38"/>
        <v>3634365471158234.5</v>
      </c>
      <c r="AE83" s="323">
        <f t="shared" si="38"/>
        <v>231983.69093764664</v>
      </c>
      <c r="AF83" s="323">
        <f t="shared" si="38"/>
        <v>2.6851457920987824E-10</v>
      </c>
      <c r="AG83" s="323">
        <f t="shared" si="38"/>
        <v>2.6706463623003029E-14</v>
      </c>
      <c r="AH83" s="323">
        <f t="shared" si="38"/>
        <v>4.189676831922431E-5</v>
      </c>
      <c r="AI83" s="323">
        <f t="shared" si="38"/>
        <v>0</v>
      </c>
      <c r="AJ83" s="346"/>
      <c r="AK83" s="290">
        <f t="shared" si="35"/>
        <v>225.90000000000006</v>
      </c>
      <c r="AL83" s="535">
        <f t="shared" si="36"/>
        <v>1981</v>
      </c>
      <c r="AM83" s="346"/>
      <c r="AN83" s="407">
        <v>22.4</v>
      </c>
      <c r="AO83" s="415"/>
      <c r="AP83" s="509">
        <v>12.2</v>
      </c>
      <c r="AQ83" s="394">
        <v>9.4</v>
      </c>
      <c r="AR83" s="388">
        <v>5.9</v>
      </c>
      <c r="AS83" s="397">
        <v>12.8</v>
      </c>
      <c r="AT83" s="415"/>
      <c r="AU83" s="497">
        <v>4.5999999999999996</v>
      </c>
      <c r="AV83" s="277"/>
    </row>
    <row r="84" spans="1:48" x14ac:dyDescent="0.2">
      <c r="A84" s="469">
        <v>1982</v>
      </c>
      <c r="B84" s="386">
        <v>20.9</v>
      </c>
      <c r="C84" s="387">
        <v>852.4</v>
      </c>
      <c r="D84" s="388">
        <v>187.3</v>
      </c>
      <c r="E84" s="389">
        <v>326.2</v>
      </c>
      <c r="F84" s="410">
        <v>68.099999999999994</v>
      </c>
      <c r="G84" s="390">
        <v>7.8</v>
      </c>
      <c r="H84" s="387">
        <v>21.1</v>
      </c>
      <c r="I84" s="392">
        <v>14.9</v>
      </c>
      <c r="J84" s="493">
        <v>25.8</v>
      </c>
      <c r="K84" s="414">
        <v>12.2</v>
      </c>
      <c r="L84" s="114"/>
      <c r="M84" s="415"/>
      <c r="N84" s="415"/>
      <c r="O84" s="323">
        <f t="shared" si="23"/>
        <v>1982</v>
      </c>
      <c r="P84" s="547">
        <f t="shared" si="24"/>
        <v>0.67419354838709677</v>
      </c>
      <c r="Q84" s="547">
        <f t="shared" si="25"/>
        <v>0.89284592018435105</v>
      </c>
      <c r="R84" s="547">
        <f t="shared" si="26"/>
        <v>1.2553619302949064</v>
      </c>
      <c r="S84" s="547">
        <f t="shared" si="27"/>
        <v>0.88401084010840103</v>
      </c>
      <c r="T84" s="547">
        <f t="shared" si="28"/>
        <v>0.63055555555555554</v>
      </c>
      <c r="U84" s="547">
        <f t="shared" si="29"/>
        <v>1.164179104477612</v>
      </c>
      <c r="V84" s="547">
        <f t="shared" si="30"/>
        <v>0.56568364611260058</v>
      </c>
      <c r="W84" s="547">
        <f t="shared" si="31"/>
        <v>0.89221556886227549</v>
      </c>
      <c r="X84" s="547">
        <f t="shared" si="32"/>
        <v>0</v>
      </c>
      <c r="Y84" s="547">
        <f t="shared" si="33"/>
        <v>1.1509433962264151</v>
      </c>
      <c r="Z84" s="547">
        <f t="shared" si="34"/>
        <v>0</v>
      </c>
      <c r="AA84" s="415"/>
      <c r="AB84" s="415"/>
      <c r="AC84" s="323">
        <f t="shared" si="37"/>
        <v>1982</v>
      </c>
      <c r="AD84" s="323">
        <f t="shared" ref="AD84:AI99" si="39">P84*AD83</f>
        <v>2450265753135713</v>
      </c>
      <c r="AE84" s="323">
        <f t="shared" si="39"/>
        <v>207125.69200298522</v>
      </c>
      <c r="AF84" s="323">
        <f t="shared" si="39"/>
        <v>3.3708298046923731E-10</v>
      </c>
      <c r="AG84" s="323">
        <f t="shared" si="39"/>
        <v>2.360880334369536E-14</v>
      </c>
      <c r="AH84" s="323">
        <f t="shared" si="39"/>
        <v>2.6418240023510883E-5</v>
      </c>
      <c r="AI84" s="323">
        <f t="shared" si="39"/>
        <v>0</v>
      </c>
      <c r="AJ84" s="346"/>
      <c r="AK84" s="290">
        <f t="shared" si="35"/>
        <v>220.99999999999997</v>
      </c>
      <c r="AL84" s="535">
        <f t="shared" si="36"/>
        <v>1982</v>
      </c>
      <c r="AM84" s="346"/>
      <c r="AN84" s="407">
        <v>19.8</v>
      </c>
      <c r="AO84" s="415"/>
      <c r="AP84" s="509">
        <v>11.6</v>
      </c>
      <c r="AQ84" s="394">
        <v>9</v>
      </c>
      <c r="AR84" s="388">
        <v>5.9</v>
      </c>
      <c r="AS84" s="397">
        <v>12</v>
      </c>
      <c r="AT84" s="415"/>
      <c r="AU84" s="497">
        <v>5</v>
      </c>
      <c r="AV84" s="277"/>
    </row>
    <row r="85" spans="1:48" x14ac:dyDescent="0.2">
      <c r="A85" s="333">
        <v>1983</v>
      </c>
      <c r="B85" s="386">
        <v>20.5</v>
      </c>
      <c r="C85" s="387">
        <v>863.7</v>
      </c>
      <c r="D85" s="388">
        <v>189.5</v>
      </c>
      <c r="E85" s="389">
        <v>329.5</v>
      </c>
      <c r="F85" s="410">
        <v>66.599999999999994</v>
      </c>
      <c r="G85" s="390">
        <v>8.1</v>
      </c>
      <c r="H85" s="387">
        <v>23.9</v>
      </c>
      <c r="I85" s="392">
        <v>15.5</v>
      </c>
      <c r="J85" s="493">
        <v>28.3</v>
      </c>
      <c r="K85" s="414">
        <v>12.1</v>
      </c>
      <c r="L85" s="114"/>
      <c r="M85" s="415"/>
      <c r="N85" s="415"/>
      <c r="O85" s="323">
        <f t="shared" si="23"/>
        <v>1983</v>
      </c>
      <c r="P85" s="547">
        <f t="shared" si="24"/>
        <v>0.66129032258064513</v>
      </c>
      <c r="Q85" s="547">
        <f t="shared" si="25"/>
        <v>0.90468209908871899</v>
      </c>
      <c r="R85" s="547">
        <f t="shared" si="26"/>
        <v>1.2701072386058982</v>
      </c>
      <c r="S85" s="547">
        <f t="shared" si="27"/>
        <v>0.89295392953929542</v>
      </c>
      <c r="T85" s="547">
        <f t="shared" si="28"/>
        <v>0.61666666666666659</v>
      </c>
      <c r="U85" s="547">
        <f t="shared" si="29"/>
        <v>1.208955223880597</v>
      </c>
      <c r="V85" s="547">
        <f t="shared" si="30"/>
        <v>0.64075067024128685</v>
      </c>
      <c r="W85" s="547">
        <f t="shared" si="31"/>
        <v>0.92814371257485029</v>
      </c>
      <c r="X85" s="547">
        <f t="shared" si="32"/>
        <v>0</v>
      </c>
      <c r="Y85" s="547">
        <f t="shared" si="33"/>
        <v>1.1415094339622642</v>
      </c>
      <c r="Z85" s="547">
        <f t="shared" si="34"/>
        <v>0</v>
      </c>
      <c r="AA85" s="415"/>
      <c r="AB85" s="415"/>
      <c r="AC85" s="323">
        <f t="shared" si="37"/>
        <v>1983</v>
      </c>
      <c r="AD85" s="323">
        <f t="shared" si="39"/>
        <v>1620337030299423</v>
      </c>
      <c r="AE85" s="323">
        <f t="shared" si="39"/>
        <v>187382.90581646416</v>
      </c>
      <c r="AF85" s="323">
        <f t="shared" si="39"/>
        <v>4.2813153350482892E-10</v>
      </c>
      <c r="AG85" s="323">
        <f t="shared" si="39"/>
        <v>2.1081573717473229E-14</v>
      </c>
      <c r="AH85" s="323">
        <f t="shared" si="39"/>
        <v>1.6291248014498377E-5</v>
      </c>
      <c r="AI85" s="323">
        <f t="shared" si="39"/>
        <v>0</v>
      </c>
      <c r="AJ85" s="346"/>
      <c r="AK85" s="290">
        <f t="shared" si="35"/>
        <v>225.60000000000002</v>
      </c>
      <c r="AL85" s="535">
        <f t="shared" si="36"/>
        <v>1983</v>
      </c>
      <c r="AM85" s="346"/>
      <c r="AN85" s="407">
        <v>19</v>
      </c>
      <c r="AO85" s="415"/>
      <c r="AP85" s="509">
        <v>11.3</v>
      </c>
      <c r="AQ85" s="394">
        <v>8.3000000000000007</v>
      </c>
      <c r="AR85" s="388">
        <v>5.6</v>
      </c>
      <c r="AS85" s="397">
        <v>11.7</v>
      </c>
      <c r="AT85" s="415"/>
      <c r="AU85" s="497">
        <v>5.7</v>
      </c>
      <c r="AV85" s="277"/>
    </row>
    <row r="86" spans="1:48" x14ac:dyDescent="0.2">
      <c r="A86" s="275">
        <v>1984</v>
      </c>
      <c r="B86" s="386">
        <v>19.8</v>
      </c>
      <c r="C86" s="387">
        <v>864.8</v>
      </c>
      <c r="D86" s="388">
        <v>192.3</v>
      </c>
      <c r="E86" s="389">
        <v>324.39999999999998</v>
      </c>
      <c r="F86" s="410">
        <v>65.400000000000006</v>
      </c>
      <c r="G86" s="390">
        <v>8.5</v>
      </c>
      <c r="H86" s="387">
        <v>25</v>
      </c>
      <c r="I86" s="392">
        <v>15.2</v>
      </c>
      <c r="J86" s="493">
        <v>29.3</v>
      </c>
      <c r="K86" s="414">
        <v>12.4</v>
      </c>
      <c r="L86" s="114"/>
      <c r="M86" s="415"/>
      <c r="N86" s="415"/>
      <c r="O86" s="323">
        <f t="shared" si="23"/>
        <v>1984</v>
      </c>
      <c r="P86" s="547">
        <f t="shared" si="24"/>
        <v>0.63870967741935492</v>
      </c>
      <c r="Q86" s="547">
        <f t="shared" si="25"/>
        <v>0.90583429349533873</v>
      </c>
      <c r="R86" s="547">
        <f t="shared" si="26"/>
        <v>1.2888739946380698</v>
      </c>
      <c r="S86" s="547">
        <f t="shared" si="27"/>
        <v>0.87913279132791322</v>
      </c>
      <c r="T86" s="547">
        <f t="shared" si="28"/>
        <v>0.60555555555555562</v>
      </c>
      <c r="U86" s="547">
        <f t="shared" si="29"/>
        <v>1.2686567164179103</v>
      </c>
      <c r="V86" s="547">
        <f t="shared" si="30"/>
        <v>0.67024128686327078</v>
      </c>
      <c r="W86" s="547">
        <f t="shared" si="31"/>
        <v>0.91017964071856283</v>
      </c>
      <c r="X86" s="547">
        <f t="shared" si="32"/>
        <v>0</v>
      </c>
      <c r="Y86" s="547">
        <f t="shared" si="33"/>
        <v>1.1698113207547169</v>
      </c>
      <c r="Z86" s="547">
        <f t="shared" si="34"/>
        <v>0</v>
      </c>
      <c r="AA86" s="415"/>
      <c r="AB86" s="415"/>
      <c r="AC86" s="323">
        <f t="shared" si="37"/>
        <v>1984</v>
      </c>
      <c r="AD86" s="323">
        <f t="shared" si="39"/>
        <v>1034924941933180</v>
      </c>
      <c r="AE86" s="323">
        <f t="shared" si="39"/>
        <v>169737.86210336041</v>
      </c>
      <c r="AF86" s="323">
        <f t="shared" si="39"/>
        <v>5.5180759981889153E-10</v>
      </c>
      <c r="AG86" s="323">
        <f t="shared" si="39"/>
        <v>1.8533502747827411E-14</v>
      </c>
      <c r="AH86" s="323">
        <f t="shared" si="39"/>
        <v>9.8652557421129078E-6</v>
      </c>
      <c r="AI86" s="323">
        <f t="shared" si="39"/>
        <v>0</v>
      </c>
      <c r="AJ86" s="346"/>
      <c r="AK86" s="290">
        <f t="shared" si="35"/>
        <v>229.39999999999998</v>
      </c>
      <c r="AL86" s="535">
        <f t="shared" si="36"/>
        <v>1984</v>
      </c>
      <c r="AM86" s="346"/>
      <c r="AN86" s="407">
        <v>19.600000000000001</v>
      </c>
      <c r="AO86" s="415"/>
      <c r="AP86" s="509">
        <v>10.4</v>
      </c>
      <c r="AQ86" s="394">
        <v>8</v>
      </c>
      <c r="AR86" s="388">
        <v>5.5</v>
      </c>
      <c r="AS86" s="397">
        <v>11.6</v>
      </c>
      <c r="AT86" s="415"/>
      <c r="AU86" s="497">
        <v>6.4</v>
      </c>
      <c r="AV86" s="277"/>
    </row>
    <row r="87" spans="1:48" x14ac:dyDescent="0.2">
      <c r="A87" s="275">
        <v>1985</v>
      </c>
      <c r="B87" s="386">
        <v>20</v>
      </c>
      <c r="C87" s="387">
        <v>876.9</v>
      </c>
      <c r="D87" s="388">
        <v>194</v>
      </c>
      <c r="E87" s="389">
        <v>324.10000000000002</v>
      </c>
      <c r="F87" s="410">
        <v>64.3</v>
      </c>
      <c r="G87" s="390">
        <v>9</v>
      </c>
      <c r="H87" s="387">
        <v>28.4</v>
      </c>
      <c r="I87" s="392">
        <v>15.5</v>
      </c>
      <c r="J87" s="493">
        <v>31.4</v>
      </c>
      <c r="K87" s="414">
        <v>12.4</v>
      </c>
      <c r="L87" s="114"/>
      <c r="M87" s="415"/>
      <c r="N87" s="415"/>
      <c r="O87" s="323">
        <f t="shared" si="23"/>
        <v>1985</v>
      </c>
      <c r="P87" s="547">
        <f t="shared" si="24"/>
        <v>0.64516129032258063</v>
      </c>
      <c r="Q87" s="547">
        <f t="shared" si="25"/>
        <v>0.91850843196815746</v>
      </c>
      <c r="R87" s="547">
        <f t="shared" si="26"/>
        <v>1.3002680965147455</v>
      </c>
      <c r="S87" s="547">
        <f t="shared" si="27"/>
        <v>0.87831978319783199</v>
      </c>
      <c r="T87" s="547">
        <f t="shared" si="28"/>
        <v>0.59537037037037033</v>
      </c>
      <c r="U87" s="547">
        <f t="shared" si="29"/>
        <v>1.3432835820895521</v>
      </c>
      <c r="V87" s="547">
        <f t="shared" si="30"/>
        <v>0.76139410187667567</v>
      </c>
      <c r="W87" s="547">
        <f t="shared" si="31"/>
        <v>0.92814371257485029</v>
      </c>
      <c r="X87" s="547">
        <f t="shared" si="32"/>
        <v>0</v>
      </c>
      <c r="Y87" s="547">
        <f t="shared" si="33"/>
        <v>1.1698113207547169</v>
      </c>
      <c r="Z87" s="547">
        <f t="shared" si="34"/>
        <v>0</v>
      </c>
      <c r="AA87" s="415"/>
      <c r="AB87" s="415"/>
      <c r="AC87" s="323">
        <f t="shared" si="37"/>
        <v>1985</v>
      </c>
      <c r="AD87" s="323">
        <f t="shared" si="39"/>
        <v>667693510924632.25</v>
      </c>
      <c r="AE87" s="323">
        <f t="shared" si="39"/>
        <v>155905.65756618491</v>
      </c>
      <c r="AF87" s="323">
        <f t="shared" si="39"/>
        <v>7.1749781745888054E-10</v>
      </c>
      <c r="AG87" s="323">
        <f t="shared" si="39"/>
        <v>1.6278342115368194E-14</v>
      </c>
      <c r="AH87" s="323">
        <f t="shared" si="39"/>
        <v>5.8734809649801846E-6</v>
      </c>
      <c r="AI87" s="323">
        <f t="shared" si="39"/>
        <v>0</v>
      </c>
      <c r="AJ87" s="346"/>
      <c r="AK87" s="290">
        <f t="shared" si="35"/>
        <v>237.10000000000002</v>
      </c>
      <c r="AL87" s="535">
        <f t="shared" si="36"/>
        <v>1985</v>
      </c>
      <c r="AM87" s="346"/>
      <c r="AN87" s="407">
        <v>19.3</v>
      </c>
      <c r="AO87" s="415"/>
      <c r="AP87" s="509">
        <v>10.1</v>
      </c>
      <c r="AQ87" s="394">
        <v>8.1</v>
      </c>
      <c r="AR87" s="388">
        <v>5.4</v>
      </c>
      <c r="AS87" s="397">
        <v>11.3</v>
      </c>
      <c r="AT87" s="415"/>
      <c r="AU87" s="497">
        <v>7.2</v>
      </c>
      <c r="AV87" s="277"/>
    </row>
    <row r="88" spans="1:48" x14ac:dyDescent="0.2">
      <c r="A88" s="301">
        <v>1986</v>
      </c>
      <c r="B88" s="386">
        <v>19.7</v>
      </c>
      <c r="C88" s="387">
        <v>876.7</v>
      </c>
      <c r="D88" s="388">
        <v>195.5</v>
      </c>
      <c r="E88" s="389">
        <v>318.8</v>
      </c>
      <c r="F88" s="410">
        <v>62.3</v>
      </c>
      <c r="G88" s="390">
        <v>9.1</v>
      </c>
      <c r="H88" s="387">
        <v>29.1</v>
      </c>
      <c r="I88" s="392">
        <v>15.5</v>
      </c>
      <c r="J88" s="493">
        <v>31.9</v>
      </c>
      <c r="K88" s="414">
        <v>12.9</v>
      </c>
      <c r="L88" s="114"/>
      <c r="M88" s="415"/>
      <c r="N88" s="415"/>
      <c r="O88" s="323">
        <f t="shared" si="23"/>
        <v>1986</v>
      </c>
      <c r="P88" s="547">
        <f t="shared" si="24"/>
        <v>0.63548387096774195</v>
      </c>
      <c r="Q88" s="547">
        <f t="shared" si="25"/>
        <v>0.91829894207604479</v>
      </c>
      <c r="R88" s="547">
        <f t="shared" si="26"/>
        <v>1.3103217158176945</v>
      </c>
      <c r="S88" s="547">
        <f t="shared" si="27"/>
        <v>0.86395663956639568</v>
      </c>
      <c r="T88" s="547">
        <f t="shared" si="28"/>
        <v>0.57685185185185184</v>
      </c>
      <c r="U88" s="547">
        <f t="shared" si="29"/>
        <v>1.3582089552238805</v>
      </c>
      <c r="V88" s="547">
        <f t="shared" si="30"/>
        <v>0.78016085790884726</v>
      </c>
      <c r="W88" s="547">
        <f t="shared" si="31"/>
        <v>0.92814371257485029</v>
      </c>
      <c r="X88" s="547">
        <f t="shared" si="32"/>
        <v>0</v>
      </c>
      <c r="Y88" s="547">
        <f t="shared" si="33"/>
        <v>1.2169811320754718</v>
      </c>
      <c r="Z88" s="547">
        <f t="shared" si="34"/>
        <v>0</v>
      </c>
      <c r="AA88" s="415"/>
      <c r="AB88" s="415"/>
      <c r="AC88" s="323">
        <f t="shared" si="37"/>
        <v>1986</v>
      </c>
      <c r="AD88" s="323">
        <f t="shared" si="39"/>
        <v>424308456942427.62</v>
      </c>
      <c r="AE88" s="323">
        <f t="shared" si="39"/>
        <v>143168.00040669771</v>
      </c>
      <c r="AF88" s="323">
        <f t="shared" si="39"/>
        <v>9.4015297126817138E-10</v>
      </c>
      <c r="AG88" s="323">
        <f t="shared" si="39"/>
        <v>1.4063781751705637E-14</v>
      </c>
      <c r="AH88" s="323">
        <f t="shared" si="39"/>
        <v>3.3881283714654212E-6</v>
      </c>
      <c r="AI88" s="323">
        <f t="shared" si="39"/>
        <v>0</v>
      </c>
      <c r="AJ88" s="346"/>
      <c r="AK88" s="290">
        <f t="shared" si="35"/>
        <v>242.20000000000005</v>
      </c>
      <c r="AL88" s="535">
        <f t="shared" si="36"/>
        <v>1986</v>
      </c>
      <c r="AM88" s="346"/>
      <c r="AN88" s="407">
        <v>19.899999999999999</v>
      </c>
      <c r="AO88" s="415"/>
      <c r="AP88" s="509">
        <v>9.5</v>
      </c>
      <c r="AQ88" s="394">
        <v>7.7</v>
      </c>
      <c r="AR88" s="388">
        <v>5.3</v>
      </c>
      <c r="AS88" s="397">
        <v>10.9</v>
      </c>
      <c r="AT88" s="415"/>
      <c r="AU88" s="497">
        <v>7.8</v>
      </c>
      <c r="AV88" s="277"/>
    </row>
    <row r="89" spans="1:48" x14ac:dyDescent="0.2">
      <c r="A89" s="301">
        <v>1987</v>
      </c>
      <c r="B89" s="386">
        <v>19.3</v>
      </c>
      <c r="C89" s="387">
        <v>876.4</v>
      </c>
      <c r="D89" s="388">
        <v>196.8</v>
      </c>
      <c r="E89" s="389">
        <v>313.8</v>
      </c>
      <c r="F89" s="410">
        <v>61.8</v>
      </c>
      <c r="G89" s="390">
        <v>9.1</v>
      </c>
      <c r="H89" s="387">
        <v>28.6</v>
      </c>
      <c r="I89" s="392">
        <v>15.9</v>
      </c>
      <c r="J89" s="493">
        <v>32.299999999999997</v>
      </c>
      <c r="K89" s="414">
        <v>12.7</v>
      </c>
      <c r="L89" s="114"/>
      <c r="M89" s="415"/>
      <c r="N89" s="415"/>
      <c r="O89" s="323">
        <f t="shared" si="23"/>
        <v>1987</v>
      </c>
      <c r="P89" s="547">
        <f t="shared" si="24"/>
        <v>0.6225806451612903</v>
      </c>
      <c r="Q89" s="547">
        <f t="shared" si="25"/>
        <v>0.91798470723787573</v>
      </c>
      <c r="R89" s="547">
        <f t="shared" si="26"/>
        <v>1.3190348525469171</v>
      </c>
      <c r="S89" s="547">
        <f t="shared" si="27"/>
        <v>0.8504065040650407</v>
      </c>
      <c r="T89" s="547">
        <f t="shared" si="28"/>
        <v>0.57222222222222219</v>
      </c>
      <c r="U89" s="547">
        <f t="shared" si="29"/>
        <v>1.3582089552238805</v>
      </c>
      <c r="V89" s="547">
        <f t="shared" si="30"/>
        <v>0.76675603217158184</v>
      </c>
      <c r="W89" s="547">
        <f t="shared" si="31"/>
        <v>0.9520958083832336</v>
      </c>
      <c r="X89" s="547">
        <f t="shared" si="32"/>
        <v>0</v>
      </c>
      <c r="Y89" s="547">
        <f t="shared" si="33"/>
        <v>1.1981132075471699</v>
      </c>
      <c r="Z89" s="547">
        <f t="shared" si="34"/>
        <v>0</v>
      </c>
      <c r="AA89" s="415"/>
      <c r="AB89" s="415"/>
      <c r="AC89" s="323">
        <f t="shared" si="37"/>
        <v>1987</v>
      </c>
      <c r="AD89" s="323">
        <f t="shared" si="39"/>
        <v>264166232870608.16</v>
      </c>
      <c r="AE89" s="323">
        <f t="shared" si="39"/>
        <v>131426.03493917448</v>
      </c>
      <c r="AF89" s="323">
        <f t="shared" si="39"/>
        <v>1.2400945358282585E-9</v>
      </c>
      <c r="AG89" s="323">
        <f t="shared" si="39"/>
        <v>1.1959931473401705E-14</v>
      </c>
      <c r="AH89" s="323">
        <f t="shared" si="39"/>
        <v>1.9387623458941022E-6</v>
      </c>
      <c r="AI89" s="323">
        <f t="shared" si="39"/>
        <v>0</v>
      </c>
      <c r="AJ89" s="346"/>
      <c r="AK89" s="290">
        <f t="shared" si="35"/>
        <v>246.99999999999994</v>
      </c>
      <c r="AL89" s="535">
        <f t="shared" si="36"/>
        <v>1987</v>
      </c>
      <c r="AM89" s="346"/>
      <c r="AN89" s="407">
        <v>19.899999999999999</v>
      </c>
      <c r="AO89" s="415"/>
      <c r="AP89" s="509">
        <v>9.3000000000000007</v>
      </c>
      <c r="AQ89" s="394">
        <v>7.5</v>
      </c>
      <c r="AR89" s="301"/>
      <c r="AS89" s="397">
        <v>10.8</v>
      </c>
      <c r="AT89" s="415"/>
      <c r="AU89" s="497">
        <v>8.1999999999999993</v>
      </c>
      <c r="AV89" s="277"/>
    </row>
    <row r="90" spans="1:48" x14ac:dyDescent="0.2">
      <c r="A90" s="301">
        <v>1988</v>
      </c>
      <c r="B90" s="386">
        <v>19.600000000000001</v>
      </c>
      <c r="C90" s="387">
        <v>886.7</v>
      </c>
      <c r="D90" s="388">
        <v>198.4</v>
      </c>
      <c r="E90" s="389">
        <v>312.89999999999998</v>
      </c>
      <c r="F90" s="410">
        <v>61.6</v>
      </c>
      <c r="G90" s="390">
        <v>9.1999999999999993</v>
      </c>
      <c r="H90" s="387">
        <v>31.8</v>
      </c>
      <c r="I90" s="392">
        <v>16.5</v>
      </c>
      <c r="J90" s="493">
        <v>33.9</v>
      </c>
      <c r="K90" s="414">
        <v>12.4</v>
      </c>
      <c r="L90" s="114"/>
      <c r="M90" s="415"/>
      <c r="N90" s="415"/>
      <c r="O90" s="323">
        <f t="shared" si="23"/>
        <v>1988</v>
      </c>
      <c r="P90" s="547">
        <f t="shared" si="24"/>
        <v>0.63225806451612909</v>
      </c>
      <c r="Q90" s="547">
        <f t="shared" si="25"/>
        <v>0.92877343668168011</v>
      </c>
      <c r="R90" s="547">
        <f t="shared" si="26"/>
        <v>1.3297587131367294</v>
      </c>
      <c r="S90" s="547">
        <f t="shared" si="27"/>
        <v>0.84796747967479669</v>
      </c>
      <c r="T90" s="547">
        <f t="shared" si="28"/>
        <v>0.57037037037037042</v>
      </c>
      <c r="U90" s="547">
        <f t="shared" si="29"/>
        <v>1.3731343283582089</v>
      </c>
      <c r="V90" s="547">
        <f t="shared" si="30"/>
        <v>0.85254691689008055</v>
      </c>
      <c r="W90" s="547">
        <f t="shared" si="31"/>
        <v>0.9880239520958084</v>
      </c>
      <c r="X90" s="547">
        <f t="shared" si="32"/>
        <v>0</v>
      </c>
      <c r="Y90" s="547">
        <f t="shared" si="33"/>
        <v>1.1698113207547169</v>
      </c>
      <c r="Z90" s="547">
        <f t="shared" si="34"/>
        <v>0</v>
      </c>
      <c r="AA90" s="415"/>
      <c r="AB90" s="415"/>
      <c r="AC90" s="323">
        <f t="shared" si="37"/>
        <v>1988</v>
      </c>
      <c r="AD90" s="323">
        <f t="shared" si="39"/>
        <v>167021231105287.75</v>
      </c>
      <c r="AE90" s="323">
        <f t="shared" si="39"/>
        <v>122065.01013990365</v>
      </c>
      <c r="AF90" s="323">
        <f t="shared" si="39"/>
        <v>1.6490265141308748E-9</v>
      </c>
      <c r="AG90" s="323">
        <f t="shared" si="39"/>
        <v>1.0141632948583723E-14</v>
      </c>
      <c r="AH90" s="323">
        <f t="shared" si="39"/>
        <v>1.1058125972877472E-6</v>
      </c>
      <c r="AI90" s="323">
        <f t="shared" si="39"/>
        <v>0</v>
      </c>
      <c r="AJ90" s="346"/>
      <c r="AK90" s="290">
        <f t="shared" si="35"/>
        <v>253.20000000000007</v>
      </c>
      <c r="AL90" s="535">
        <f t="shared" si="36"/>
        <v>1988</v>
      </c>
      <c r="AM90" s="346"/>
      <c r="AN90" s="407">
        <v>20.100000000000001</v>
      </c>
      <c r="AO90" s="415"/>
      <c r="AP90" s="509">
        <v>9</v>
      </c>
      <c r="AQ90" s="394">
        <v>7.5</v>
      </c>
      <c r="AR90" s="475"/>
      <c r="AS90" s="397">
        <v>10.8</v>
      </c>
      <c r="AT90" s="415"/>
      <c r="AU90" s="497">
        <v>8.6</v>
      </c>
      <c r="AV90" s="277"/>
    </row>
    <row r="91" spans="1:48" x14ac:dyDescent="0.2">
      <c r="A91" s="301">
        <v>1989</v>
      </c>
      <c r="B91" s="386">
        <v>19.2</v>
      </c>
      <c r="C91" s="387">
        <v>871.3</v>
      </c>
      <c r="D91" s="388">
        <v>201</v>
      </c>
      <c r="E91" s="389">
        <v>297.3</v>
      </c>
      <c r="F91" s="410">
        <v>59</v>
      </c>
      <c r="G91" s="390">
        <v>8.6</v>
      </c>
      <c r="H91" s="387">
        <v>31</v>
      </c>
      <c r="I91" s="392">
        <v>19</v>
      </c>
      <c r="J91" s="493">
        <v>34.200000000000003</v>
      </c>
      <c r="K91" s="414">
        <v>12.2</v>
      </c>
      <c r="L91" s="114"/>
      <c r="M91" s="415"/>
      <c r="N91" s="415"/>
      <c r="O91" s="323">
        <f t="shared" si="23"/>
        <v>1989</v>
      </c>
      <c r="P91" s="547">
        <f t="shared" si="24"/>
        <v>0.61935483870967745</v>
      </c>
      <c r="Q91" s="547">
        <f t="shared" si="25"/>
        <v>0.91264271498900174</v>
      </c>
      <c r="R91" s="547">
        <f t="shared" si="26"/>
        <v>1.3471849865951744</v>
      </c>
      <c r="S91" s="547">
        <f t="shared" si="27"/>
        <v>0.80569105691056908</v>
      </c>
      <c r="T91" s="547">
        <f t="shared" si="28"/>
        <v>0.54629629629629628</v>
      </c>
      <c r="U91" s="547">
        <f t="shared" si="29"/>
        <v>1.2835820895522387</v>
      </c>
      <c r="V91" s="547">
        <f t="shared" si="30"/>
        <v>0.83109919571045587</v>
      </c>
      <c r="W91" s="547">
        <f t="shared" si="31"/>
        <v>1.1377245508982037</v>
      </c>
      <c r="X91" s="547">
        <f t="shared" si="32"/>
        <v>0</v>
      </c>
      <c r="Y91" s="547">
        <f t="shared" si="33"/>
        <v>1.1509433962264151</v>
      </c>
      <c r="Z91" s="547">
        <f t="shared" si="34"/>
        <v>0</v>
      </c>
      <c r="AA91" s="415"/>
      <c r="AB91" s="415"/>
      <c r="AC91" s="323">
        <f t="shared" si="37"/>
        <v>1989</v>
      </c>
      <c r="AD91" s="323">
        <f t="shared" si="39"/>
        <v>103445407652307.25</v>
      </c>
      <c r="AE91" s="323">
        <f t="shared" si="39"/>
        <v>111401.7422592417</v>
      </c>
      <c r="AF91" s="323">
        <f t="shared" si="39"/>
        <v>2.2215437623344898E-9</v>
      </c>
      <c r="AG91" s="323">
        <f t="shared" si="39"/>
        <v>8.1710229691434709E-15</v>
      </c>
      <c r="AH91" s="323">
        <f t="shared" si="39"/>
        <v>6.0410132629608408E-7</v>
      </c>
      <c r="AI91" s="323">
        <f t="shared" si="39"/>
        <v>0</v>
      </c>
      <c r="AJ91" s="346"/>
      <c r="AK91" s="290">
        <f t="shared" si="35"/>
        <v>255.19999999999993</v>
      </c>
      <c r="AL91" s="535">
        <f t="shared" si="36"/>
        <v>1989</v>
      </c>
      <c r="AM91" s="346"/>
      <c r="AN91" s="407">
        <v>19.3</v>
      </c>
      <c r="AO91" s="415"/>
      <c r="AP91" s="509">
        <v>7.8</v>
      </c>
      <c r="AQ91" s="394">
        <v>7.6</v>
      </c>
      <c r="AR91" s="475"/>
      <c r="AS91" s="397">
        <v>10.8</v>
      </c>
      <c r="AT91" s="415"/>
      <c r="AU91" s="497">
        <v>7.8</v>
      </c>
      <c r="AV91" s="277"/>
    </row>
    <row r="92" spans="1:48" x14ac:dyDescent="0.2">
      <c r="A92" s="301">
        <v>1990</v>
      </c>
      <c r="B92" s="386">
        <v>18.2</v>
      </c>
      <c r="C92" s="387">
        <v>863.8</v>
      </c>
      <c r="D92" s="388">
        <v>203.2</v>
      </c>
      <c r="E92" s="389">
        <v>289.5</v>
      </c>
      <c r="F92" s="410">
        <v>57.9</v>
      </c>
      <c r="G92" s="390">
        <v>8.3000000000000007</v>
      </c>
      <c r="H92" s="387">
        <v>32</v>
      </c>
      <c r="I92" s="392">
        <v>19.2</v>
      </c>
      <c r="J92" s="493">
        <v>34.9</v>
      </c>
      <c r="K92" s="414">
        <v>12.4</v>
      </c>
      <c r="L92" s="114"/>
      <c r="M92" s="415"/>
      <c r="N92" s="415"/>
      <c r="O92" s="323">
        <f t="shared" si="23"/>
        <v>1990</v>
      </c>
      <c r="P92" s="547">
        <f t="shared" si="24"/>
        <v>0.58709677419354833</v>
      </c>
      <c r="Q92" s="547">
        <f t="shared" si="25"/>
        <v>0.90478684403477527</v>
      </c>
      <c r="R92" s="547">
        <f t="shared" si="26"/>
        <v>1.3619302949061662</v>
      </c>
      <c r="S92" s="547">
        <f t="shared" si="27"/>
        <v>0.78455284552845528</v>
      </c>
      <c r="T92" s="547">
        <f t="shared" si="28"/>
        <v>0.53611111111111109</v>
      </c>
      <c r="U92" s="547">
        <f t="shared" si="29"/>
        <v>1.2388059701492538</v>
      </c>
      <c r="V92" s="547">
        <f t="shared" si="30"/>
        <v>0.85790884718498661</v>
      </c>
      <c r="W92" s="547">
        <f t="shared" si="31"/>
        <v>1.1497005988023952</v>
      </c>
      <c r="X92" s="547">
        <f t="shared" si="32"/>
        <v>0</v>
      </c>
      <c r="Y92" s="547">
        <f t="shared" si="33"/>
        <v>1.1698113207547169</v>
      </c>
      <c r="Z92" s="547">
        <f t="shared" si="34"/>
        <v>0</v>
      </c>
      <c r="AA92" s="415"/>
      <c r="AB92" s="415"/>
      <c r="AC92" s="323">
        <f t="shared" si="37"/>
        <v>1990</v>
      </c>
      <c r="AD92" s="323">
        <f t="shared" si="39"/>
        <v>60732465137806.187</v>
      </c>
      <c r="AE92" s="323">
        <f t="shared" si="39"/>
        <v>100794.83079871476</v>
      </c>
      <c r="AF92" s="323">
        <f t="shared" si="39"/>
        <v>3.0255877513831657E-9</v>
      </c>
      <c r="AG92" s="323">
        <f t="shared" si="39"/>
        <v>6.4105993213198777E-15</v>
      </c>
      <c r="AH92" s="323">
        <f t="shared" si="39"/>
        <v>3.2386543326428953E-7</v>
      </c>
      <c r="AI92" s="323">
        <f t="shared" si="39"/>
        <v>0</v>
      </c>
      <c r="AJ92" s="346"/>
      <c r="AK92" s="290">
        <f t="shared" si="35"/>
        <v>254.70000000000005</v>
      </c>
      <c r="AL92" s="535">
        <f t="shared" si="36"/>
        <v>1990</v>
      </c>
      <c r="AM92" s="346"/>
      <c r="AN92" s="407">
        <v>18.8</v>
      </c>
      <c r="AO92" s="415"/>
      <c r="AP92" s="509">
        <v>7.3</v>
      </c>
      <c r="AQ92" s="394">
        <v>7.1</v>
      </c>
      <c r="AR92" s="475"/>
      <c r="AS92" s="397">
        <v>10.4</v>
      </c>
      <c r="AT92" s="415"/>
      <c r="AU92" s="497">
        <v>7.7</v>
      </c>
      <c r="AV92" s="277"/>
    </row>
    <row r="93" spans="1:48" x14ac:dyDescent="0.2">
      <c r="A93" s="472">
        <v>1991</v>
      </c>
      <c r="B93" s="386">
        <v>18.2</v>
      </c>
      <c r="C93" s="387">
        <v>860.3</v>
      </c>
      <c r="D93" s="388">
        <v>204.1</v>
      </c>
      <c r="E93" s="389">
        <v>285.89999999999998</v>
      </c>
      <c r="F93" s="410">
        <v>56.9</v>
      </c>
      <c r="G93" s="371"/>
      <c r="H93" s="387">
        <v>30.9</v>
      </c>
      <c r="I93" s="392">
        <v>19.399999999999999</v>
      </c>
      <c r="J93" s="475"/>
      <c r="K93" s="414">
        <v>12.2</v>
      </c>
      <c r="L93" s="114"/>
      <c r="M93" s="415"/>
      <c r="N93" s="415"/>
      <c r="O93" s="323">
        <f t="shared" si="23"/>
        <v>1991</v>
      </c>
      <c r="P93" s="547">
        <f t="shared" si="24"/>
        <v>0.58709677419354833</v>
      </c>
      <c r="Q93" s="547">
        <f t="shared" si="25"/>
        <v>0.90112077092280285</v>
      </c>
      <c r="R93" s="547">
        <f t="shared" si="26"/>
        <v>1.3679624664879357</v>
      </c>
      <c r="S93" s="547">
        <f t="shared" si="27"/>
        <v>0.77479674796747966</v>
      </c>
      <c r="T93" s="547">
        <f t="shared" si="28"/>
        <v>0.52685185185185179</v>
      </c>
      <c r="U93" s="547">
        <f t="shared" si="29"/>
        <v>0</v>
      </c>
      <c r="V93" s="547">
        <f t="shared" si="30"/>
        <v>0.82841823056300268</v>
      </c>
      <c r="W93" s="547">
        <f t="shared" si="31"/>
        <v>1.1616766467065869</v>
      </c>
      <c r="X93" s="547">
        <f t="shared" si="32"/>
        <v>0</v>
      </c>
      <c r="Y93" s="547">
        <f t="shared" si="33"/>
        <v>1.1509433962264151</v>
      </c>
      <c r="Z93" s="547">
        <f t="shared" si="34"/>
        <v>0</v>
      </c>
      <c r="AA93" s="415"/>
      <c r="AB93" s="415"/>
      <c r="AC93" s="323">
        <f t="shared" si="37"/>
        <v>1991</v>
      </c>
      <c r="AD93" s="323">
        <f t="shared" si="39"/>
        <v>35655834371228.148</v>
      </c>
      <c r="AE93" s="323">
        <f t="shared" si="39"/>
        <v>90828.31563437132</v>
      </c>
      <c r="AF93" s="323">
        <f t="shared" si="39"/>
        <v>4.1388904829578027E-9</v>
      </c>
      <c r="AG93" s="323">
        <f t="shared" si="39"/>
        <v>4.9669115066811736E-15</v>
      </c>
      <c r="AH93" s="323">
        <f t="shared" si="39"/>
        <v>1.7062910326609327E-7</v>
      </c>
      <c r="AI93" s="323">
        <f t="shared" si="39"/>
        <v>0</v>
      </c>
      <c r="AJ93" s="346"/>
      <c r="AK93" s="290">
        <f t="shared" si="35"/>
        <v>264.3</v>
      </c>
      <c r="AL93" s="535">
        <f t="shared" si="36"/>
        <v>1991</v>
      </c>
      <c r="AM93" s="346"/>
      <c r="AN93" s="407">
        <v>17.3</v>
      </c>
      <c r="AO93" s="275"/>
      <c r="AP93" s="301"/>
      <c r="AQ93" s="301"/>
      <c r="AR93" s="301"/>
      <c r="AS93" s="397">
        <v>35.9</v>
      </c>
      <c r="AT93" s="275"/>
      <c r="AU93" s="301"/>
      <c r="AV93" s="490">
        <v>11.7</v>
      </c>
    </row>
    <row r="94" spans="1:48" x14ac:dyDescent="0.2">
      <c r="A94" s="472">
        <v>1992</v>
      </c>
      <c r="B94" s="386">
        <v>18</v>
      </c>
      <c r="C94" s="369">
        <v>852.9</v>
      </c>
      <c r="D94" s="388">
        <v>204.1</v>
      </c>
      <c r="E94" s="389">
        <v>281.39999999999998</v>
      </c>
      <c r="F94" s="410">
        <v>56.4</v>
      </c>
      <c r="G94" s="371"/>
      <c r="H94" s="387">
        <v>29.7</v>
      </c>
      <c r="I94" s="392">
        <v>19.600000000000001</v>
      </c>
      <c r="J94" s="474"/>
      <c r="K94" s="414">
        <v>12</v>
      </c>
      <c r="L94" s="114"/>
      <c r="M94" s="415"/>
      <c r="N94" s="415"/>
      <c r="O94" s="323">
        <f t="shared" si="23"/>
        <v>1992</v>
      </c>
      <c r="P94" s="547">
        <f t="shared" si="24"/>
        <v>0.58064516129032262</v>
      </c>
      <c r="Q94" s="547">
        <f t="shared" si="25"/>
        <v>0.89336964491463278</v>
      </c>
      <c r="R94" s="547">
        <f t="shared" si="26"/>
        <v>1.3679624664879357</v>
      </c>
      <c r="S94" s="547">
        <f t="shared" si="27"/>
        <v>0.76260162601626014</v>
      </c>
      <c r="T94" s="547">
        <f t="shared" si="28"/>
        <v>0.52222222222222225</v>
      </c>
      <c r="U94" s="547">
        <f t="shared" si="29"/>
        <v>0</v>
      </c>
      <c r="V94" s="547">
        <f t="shared" si="30"/>
        <v>0.79624664879356577</v>
      </c>
      <c r="W94" s="547">
        <f t="shared" si="31"/>
        <v>1.1736526946107786</v>
      </c>
      <c r="X94" s="547">
        <f t="shared" si="32"/>
        <v>0</v>
      </c>
      <c r="Y94" s="547">
        <f t="shared" si="33"/>
        <v>1.1320754716981132</v>
      </c>
      <c r="Z94" s="547">
        <f t="shared" si="34"/>
        <v>0</v>
      </c>
      <c r="AA94" s="415"/>
      <c r="AB94" s="415"/>
      <c r="AC94" s="323">
        <f t="shared" si="37"/>
        <v>1992</v>
      </c>
      <c r="AD94" s="323">
        <f t="shared" si="39"/>
        <v>20703387699422.797</v>
      </c>
      <c r="AE94" s="323">
        <f t="shared" si="39"/>
        <v>81143.260086472495</v>
      </c>
      <c r="AF94" s="323">
        <f t="shared" si="39"/>
        <v>5.6618468335903989E-9</v>
      </c>
      <c r="AG94" s="323">
        <f t="shared" si="39"/>
        <v>3.7877747912739358E-15</v>
      </c>
      <c r="AH94" s="323">
        <f t="shared" si="39"/>
        <v>8.910630948340427E-8</v>
      </c>
      <c r="AI94" s="323">
        <f t="shared" si="39"/>
        <v>0</v>
      </c>
      <c r="AJ94" s="346"/>
      <c r="AK94" s="290">
        <f t="shared" si="35"/>
        <v>263.29999999999995</v>
      </c>
      <c r="AL94" s="535">
        <f t="shared" si="36"/>
        <v>1992</v>
      </c>
      <c r="AM94" s="346"/>
      <c r="AN94" s="407">
        <v>16.100000000000001</v>
      </c>
      <c r="AO94" s="275"/>
      <c r="AP94" s="301"/>
      <c r="AQ94" s="301"/>
      <c r="AR94" s="301"/>
      <c r="AS94" s="397">
        <v>36</v>
      </c>
      <c r="AT94" s="275"/>
      <c r="AU94" s="301"/>
      <c r="AV94" s="490">
        <v>13.2</v>
      </c>
    </row>
    <row r="95" spans="1:48" x14ac:dyDescent="0.2">
      <c r="A95" s="301">
        <v>1993</v>
      </c>
      <c r="B95" s="386">
        <v>18.899999999999999</v>
      </c>
      <c r="C95" s="378">
        <v>880</v>
      </c>
      <c r="D95" s="388">
        <v>205.6</v>
      </c>
      <c r="E95" s="389">
        <v>288.39999999999998</v>
      </c>
      <c r="F95" s="410">
        <v>58.2</v>
      </c>
      <c r="G95" s="371"/>
      <c r="H95" s="387">
        <v>32.1</v>
      </c>
      <c r="I95" s="392">
        <v>20.9</v>
      </c>
      <c r="J95" s="474"/>
      <c r="K95" s="414">
        <v>12.1</v>
      </c>
      <c r="L95" s="114"/>
      <c r="M95" s="415"/>
      <c r="N95" s="415"/>
      <c r="O95" s="323">
        <f t="shared" si="23"/>
        <v>1993</v>
      </c>
      <c r="P95" s="547">
        <f t="shared" si="24"/>
        <v>0.60967741935483866</v>
      </c>
      <c r="Q95" s="547">
        <f t="shared" si="25"/>
        <v>0.92175552529590443</v>
      </c>
      <c r="R95" s="547">
        <f t="shared" si="26"/>
        <v>1.3780160857908847</v>
      </c>
      <c r="S95" s="547">
        <f t="shared" si="27"/>
        <v>0.78157181571815715</v>
      </c>
      <c r="T95" s="547">
        <f t="shared" si="28"/>
        <v>0.53888888888888886</v>
      </c>
      <c r="U95" s="547">
        <f t="shared" si="29"/>
        <v>0</v>
      </c>
      <c r="V95" s="547">
        <f t="shared" si="30"/>
        <v>0.86058981233243981</v>
      </c>
      <c r="W95" s="547">
        <f t="shared" si="31"/>
        <v>1.2514970059880239</v>
      </c>
      <c r="X95" s="547">
        <f t="shared" si="32"/>
        <v>0</v>
      </c>
      <c r="Y95" s="547">
        <f t="shared" si="33"/>
        <v>1.1415094339622642</v>
      </c>
      <c r="Z95" s="547">
        <f t="shared" si="34"/>
        <v>0</v>
      </c>
      <c r="AA95" s="415"/>
      <c r="AB95" s="415"/>
      <c r="AC95" s="323">
        <f t="shared" si="37"/>
        <v>1993</v>
      </c>
      <c r="AD95" s="323">
        <f t="shared" si="39"/>
        <v>12622387984486.801</v>
      </c>
      <c r="AE95" s="323">
        <f t="shared" si="39"/>
        <v>74794.248325228647</v>
      </c>
      <c r="AF95" s="323">
        <f t="shared" si="39"/>
        <v>7.8021160119717568E-9</v>
      </c>
      <c r="AG95" s="323">
        <f t="shared" si="39"/>
        <v>2.9604180211474337E-15</v>
      </c>
      <c r="AH95" s="323">
        <f t="shared" si="39"/>
        <v>4.8018400110501187E-8</v>
      </c>
      <c r="AI95" s="323">
        <f t="shared" si="39"/>
        <v>0</v>
      </c>
      <c r="AJ95" s="346"/>
      <c r="AK95" s="290">
        <f t="shared" si="35"/>
        <v>276.79999999999995</v>
      </c>
      <c r="AL95" s="535">
        <f t="shared" si="36"/>
        <v>1993</v>
      </c>
      <c r="AM95" s="346"/>
      <c r="AN95" s="407">
        <v>16.3</v>
      </c>
      <c r="AO95" s="301"/>
      <c r="AP95" s="301"/>
      <c r="AQ95" s="301"/>
      <c r="AR95" s="301"/>
      <c r="AS95" s="397">
        <v>39.200000000000003</v>
      </c>
      <c r="AT95" s="275"/>
      <c r="AU95" s="301"/>
      <c r="AV95" s="490">
        <v>14.5</v>
      </c>
    </row>
    <row r="96" spans="1:48" x14ac:dyDescent="0.2">
      <c r="A96" s="301">
        <v>1994</v>
      </c>
      <c r="B96" s="386">
        <v>18.8</v>
      </c>
      <c r="C96" s="378">
        <v>875.4</v>
      </c>
      <c r="D96" s="388">
        <v>205.2</v>
      </c>
      <c r="E96" s="389">
        <v>281.3</v>
      </c>
      <c r="F96" s="410">
        <v>58.9</v>
      </c>
      <c r="G96" s="371"/>
      <c r="H96" s="387">
        <v>31.3</v>
      </c>
      <c r="I96" s="392">
        <v>21.8</v>
      </c>
      <c r="J96" s="493">
        <v>39</v>
      </c>
      <c r="K96" s="414">
        <v>12</v>
      </c>
      <c r="L96" s="114"/>
      <c r="M96" s="415"/>
      <c r="N96" s="415"/>
      <c r="O96" s="323">
        <f t="shared" si="23"/>
        <v>1994</v>
      </c>
      <c r="P96" s="547">
        <f t="shared" si="24"/>
        <v>0.6064516129032258</v>
      </c>
      <c r="Q96" s="547">
        <f t="shared" si="25"/>
        <v>0.91693725777731216</v>
      </c>
      <c r="R96" s="547">
        <f t="shared" si="26"/>
        <v>1.3753351206434317</v>
      </c>
      <c r="S96" s="547">
        <f t="shared" si="27"/>
        <v>0.76233062330623313</v>
      </c>
      <c r="T96" s="547">
        <f t="shared" si="28"/>
        <v>0.54537037037037039</v>
      </c>
      <c r="U96" s="547">
        <f t="shared" si="29"/>
        <v>0</v>
      </c>
      <c r="V96" s="547">
        <f t="shared" si="30"/>
        <v>0.83914209115281513</v>
      </c>
      <c r="W96" s="547">
        <f t="shared" si="31"/>
        <v>1.3053892215568863</v>
      </c>
      <c r="X96" s="547">
        <f t="shared" si="32"/>
        <v>0</v>
      </c>
      <c r="Y96" s="547">
        <f t="shared" si="33"/>
        <v>1.1320754716981132</v>
      </c>
      <c r="Z96" s="547">
        <f t="shared" si="34"/>
        <v>0</v>
      </c>
      <c r="AA96" s="415"/>
      <c r="AB96" s="415"/>
      <c r="AC96" s="323">
        <f t="shared" si="37"/>
        <v>1994</v>
      </c>
      <c r="AD96" s="323">
        <f t="shared" si="39"/>
        <v>7654867551882.3174</v>
      </c>
      <c r="AE96" s="323">
        <f t="shared" si="39"/>
        <v>68581.632956850473</v>
      </c>
      <c r="AF96" s="323">
        <f t="shared" si="39"/>
        <v>1.0730524166599225E-8</v>
      </c>
      <c r="AG96" s="323">
        <f t="shared" si="39"/>
        <v>2.2568173153083286E-15</v>
      </c>
      <c r="AH96" s="323">
        <f t="shared" si="39"/>
        <v>2.6187812652856668E-8</v>
      </c>
      <c r="AI96" s="323">
        <f t="shared" si="39"/>
        <v>0</v>
      </c>
      <c r="AJ96" s="346"/>
      <c r="AK96" s="290">
        <f t="shared" si="35"/>
        <v>279.90000000000003</v>
      </c>
      <c r="AL96" s="535">
        <f t="shared" si="36"/>
        <v>1994</v>
      </c>
      <c r="AM96" s="346"/>
      <c r="AN96" s="407">
        <v>16.3</v>
      </c>
      <c r="AO96" s="301"/>
      <c r="AP96" s="301"/>
      <c r="AQ96" s="301"/>
      <c r="AR96" s="301"/>
      <c r="AS96" s="397">
        <v>9.8000000000000007</v>
      </c>
      <c r="AT96" s="275"/>
      <c r="AU96" s="301"/>
      <c r="AV96" s="490">
        <v>16.2</v>
      </c>
    </row>
    <row r="97" spans="1:48" x14ac:dyDescent="0.2">
      <c r="A97" s="301">
        <v>1995</v>
      </c>
      <c r="B97" s="386">
        <v>19</v>
      </c>
      <c r="C97" s="378">
        <v>880</v>
      </c>
      <c r="D97" s="388">
        <v>204.9</v>
      </c>
      <c r="E97" s="389">
        <v>280.7</v>
      </c>
      <c r="F97" s="410">
        <v>60.1</v>
      </c>
      <c r="G97" s="371"/>
      <c r="H97" s="387">
        <v>31.6</v>
      </c>
      <c r="I97" s="392">
        <v>22.6</v>
      </c>
      <c r="J97" s="493">
        <v>39.200000000000003</v>
      </c>
      <c r="K97" s="414">
        <v>11.9</v>
      </c>
      <c r="L97" s="114"/>
      <c r="M97" s="415"/>
      <c r="N97" s="415"/>
      <c r="O97" s="323">
        <f t="shared" si="23"/>
        <v>1995</v>
      </c>
      <c r="P97" s="547">
        <f t="shared" si="24"/>
        <v>0.61290322580645162</v>
      </c>
      <c r="Q97" s="547">
        <f t="shared" si="25"/>
        <v>0.92175552529590443</v>
      </c>
      <c r="R97" s="547">
        <f t="shared" si="26"/>
        <v>1.3733243967828419</v>
      </c>
      <c r="S97" s="547">
        <f t="shared" si="27"/>
        <v>0.76070460704607046</v>
      </c>
      <c r="T97" s="547">
        <f t="shared" si="28"/>
        <v>0.55648148148148147</v>
      </c>
      <c r="U97" s="547">
        <f t="shared" si="29"/>
        <v>0</v>
      </c>
      <c r="V97" s="547">
        <f t="shared" si="30"/>
        <v>0.84718498659517438</v>
      </c>
      <c r="W97" s="547">
        <f t="shared" si="31"/>
        <v>1.3532934131736529</v>
      </c>
      <c r="X97" s="547">
        <f t="shared" si="32"/>
        <v>0</v>
      </c>
      <c r="Y97" s="547">
        <f t="shared" si="33"/>
        <v>1.1226415094339623</v>
      </c>
      <c r="Z97" s="547">
        <f t="shared" si="34"/>
        <v>0</v>
      </c>
      <c r="AA97" s="415"/>
      <c r="AB97" s="415"/>
      <c r="AC97" s="323">
        <f t="shared" si="37"/>
        <v>1995</v>
      </c>
      <c r="AD97" s="323">
        <f t="shared" si="39"/>
        <v>4691693015669.8076</v>
      </c>
      <c r="AE97" s="323">
        <f t="shared" si="39"/>
        <v>63215.499111792618</v>
      </c>
      <c r="AF97" s="323">
        <f t="shared" si="39"/>
        <v>1.4736490628258589E-8</v>
      </c>
      <c r="AG97" s="323">
        <f t="shared" si="39"/>
        <v>1.7167713290163899E-15</v>
      </c>
      <c r="AH97" s="323">
        <f t="shared" si="39"/>
        <v>1.4573032781821164E-8</v>
      </c>
      <c r="AI97" s="323">
        <f t="shared" si="39"/>
        <v>0</v>
      </c>
      <c r="AJ97" s="346"/>
      <c r="AK97" s="290">
        <f t="shared" si="35"/>
        <v>283.69999999999993</v>
      </c>
      <c r="AL97" s="535">
        <f t="shared" si="36"/>
        <v>1995</v>
      </c>
      <c r="AM97" s="346"/>
      <c r="AN97" s="407">
        <v>16.5</v>
      </c>
      <c r="AO97" s="301"/>
      <c r="AP97" s="301"/>
      <c r="AQ97" s="301"/>
      <c r="AR97" s="301"/>
      <c r="AS97" s="397">
        <v>9.6</v>
      </c>
      <c r="AT97" s="275"/>
      <c r="AU97" s="301"/>
      <c r="AV97" s="490">
        <v>16.399999999999999</v>
      </c>
    </row>
    <row r="98" spans="1:48" x14ac:dyDescent="0.2">
      <c r="A98" s="301">
        <v>1996</v>
      </c>
      <c r="B98" s="386">
        <v>19.3</v>
      </c>
      <c r="C98" s="378">
        <v>872.5</v>
      </c>
      <c r="D98" s="388">
        <v>203.4</v>
      </c>
      <c r="E98" s="389">
        <v>276.39999999999998</v>
      </c>
      <c r="F98" s="410">
        <v>60.3</v>
      </c>
      <c r="G98" s="371"/>
      <c r="H98" s="387">
        <v>31.6</v>
      </c>
      <c r="I98" s="392">
        <v>23.3</v>
      </c>
      <c r="J98" s="493">
        <v>40</v>
      </c>
      <c r="K98" s="414">
        <v>11.6</v>
      </c>
      <c r="L98" s="114"/>
      <c r="M98" s="415"/>
      <c r="N98" s="415"/>
      <c r="O98" s="323">
        <f t="shared" si="23"/>
        <v>1996</v>
      </c>
      <c r="P98" s="547">
        <f t="shared" si="24"/>
        <v>0.6225806451612903</v>
      </c>
      <c r="Q98" s="547">
        <f t="shared" si="25"/>
        <v>0.91389965434167797</v>
      </c>
      <c r="R98" s="547">
        <f t="shared" si="26"/>
        <v>1.3632707774798929</v>
      </c>
      <c r="S98" s="547">
        <f t="shared" si="27"/>
        <v>0.74905149051490505</v>
      </c>
      <c r="T98" s="547">
        <f t="shared" si="28"/>
        <v>0.55833333333333335</v>
      </c>
      <c r="U98" s="547">
        <f t="shared" si="29"/>
        <v>0</v>
      </c>
      <c r="V98" s="547">
        <f t="shared" si="30"/>
        <v>0.84718498659517438</v>
      </c>
      <c r="W98" s="547">
        <f t="shared" si="31"/>
        <v>1.3952095808383234</v>
      </c>
      <c r="X98" s="547">
        <f t="shared" si="32"/>
        <v>0</v>
      </c>
      <c r="Y98" s="547">
        <f t="shared" si="33"/>
        <v>1.0943396226415094</v>
      </c>
      <c r="Z98" s="547">
        <f t="shared" si="34"/>
        <v>0</v>
      </c>
      <c r="AA98" s="415"/>
      <c r="AB98" s="415"/>
      <c r="AC98" s="323">
        <f t="shared" si="37"/>
        <v>1996</v>
      </c>
      <c r="AD98" s="323">
        <f t="shared" si="39"/>
        <v>2920957264594.4287</v>
      </c>
      <c r="AE98" s="323">
        <f t="shared" si="39"/>
        <v>57772.622787303924</v>
      </c>
      <c r="AF98" s="323">
        <f t="shared" si="39"/>
        <v>2.0089827036111242E-8</v>
      </c>
      <c r="AG98" s="323">
        <f t="shared" si="39"/>
        <v>1.2859501228729812E-15</v>
      </c>
      <c r="AH98" s="323">
        <f t="shared" si="39"/>
        <v>8.1366099698501502E-9</v>
      </c>
      <c r="AI98" s="323">
        <f t="shared" si="39"/>
        <v>0</v>
      </c>
      <c r="AJ98" s="346"/>
      <c r="AK98" s="290">
        <f t="shared" si="35"/>
        <v>281.50000000000006</v>
      </c>
      <c r="AL98" s="535">
        <f t="shared" si="36"/>
        <v>1996</v>
      </c>
      <c r="AM98" s="441"/>
      <c r="AN98" s="407">
        <v>16.5</v>
      </c>
      <c r="AO98" s="301"/>
      <c r="AP98" s="301"/>
      <c r="AQ98" s="301"/>
      <c r="AR98" s="301"/>
      <c r="AS98" s="397">
        <v>9.4</v>
      </c>
      <c r="AT98" s="275"/>
      <c r="AU98" s="301"/>
      <c r="AV98" s="490">
        <v>11.7</v>
      </c>
    </row>
    <row r="99" spans="1:48" x14ac:dyDescent="0.2">
      <c r="A99" s="301">
        <v>1997</v>
      </c>
      <c r="B99" s="386">
        <v>19.5</v>
      </c>
      <c r="C99" s="378">
        <v>864.7</v>
      </c>
      <c r="D99" s="388">
        <v>201.6</v>
      </c>
      <c r="E99" s="389">
        <v>271.60000000000002</v>
      </c>
      <c r="F99" s="410">
        <v>59.7</v>
      </c>
      <c r="G99" s="390">
        <v>9.5</v>
      </c>
      <c r="H99" s="387">
        <v>32.299999999999997</v>
      </c>
      <c r="I99" s="392">
        <v>23.4</v>
      </c>
      <c r="J99" s="493">
        <v>40.700000000000003</v>
      </c>
      <c r="K99" s="414">
        <v>11.4</v>
      </c>
      <c r="L99" s="114"/>
      <c r="M99" s="415"/>
      <c r="N99" s="415"/>
      <c r="O99" s="323">
        <f t="shared" si="23"/>
        <v>1997</v>
      </c>
      <c r="P99" s="547">
        <f t="shared" si="24"/>
        <v>0.62903225806451613</v>
      </c>
      <c r="Q99" s="547">
        <f t="shared" si="25"/>
        <v>0.90572954854928245</v>
      </c>
      <c r="R99" s="547">
        <f t="shared" si="26"/>
        <v>1.3512064343163539</v>
      </c>
      <c r="S99" s="547">
        <f t="shared" si="27"/>
        <v>0.73604336043360441</v>
      </c>
      <c r="T99" s="547">
        <f t="shared" si="28"/>
        <v>0.55277777777777781</v>
      </c>
      <c r="U99" s="547">
        <f t="shared" si="29"/>
        <v>1.4179104477611939</v>
      </c>
      <c r="V99" s="547">
        <f t="shared" si="30"/>
        <v>0.86595174262734587</v>
      </c>
      <c r="W99" s="547">
        <f t="shared" si="31"/>
        <v>1.4011976047904191</v>
      </c>
      <c r="X99" s="547">
        <f t="shared" si="32"/>
        <v>0</v>
      </c>
      <c r="Y99" s="547">
        <f t="shared" si="33"/>
        <v>1.0754716981132075</v>
      </c>
      <c r="Z99" s="547">
        <f t="shared" si="34"/>
        <v>0</v>
      </c>
      <c r="AA99" s="415"/>
      <c r="AB99" s="415"/>
      <c r="AC99" s="323">
        <f t="shared" si="37"/>
        <v>1997</v>
      </c>
      <c r="AD99" s="323">
        <f t="shared" si="39"/>
        <v>1837376343857.7859</v>
      </c>
      <c r="AE99" s="323">
        <f t="shared" si="39"/>
        <v>52326.371555652768</v>
      </c>
      <c r="AF99" s="323">
        <f t="shared" si="39"/>
        <v>2.7145503555496155E-8</v>
      </c>
      <c r="AG99" s="323">
        <f t="shared" si="39"/>
        <v>9.4651504978943562E-16</v>
      </c>
      <c r="AH99" s="323">
        <f t="shared" si="39"/>
        <v>4.4977371777782781E-9</v>
      </c>
      <c r="AI99" s="323">
        <f t="shared" si="39"/>
        <v>0</v>
      </c>
      <c r="AJ99" s="441"/>
      <c r="AK99" s="290">
        <f t="shared" si="35"/>
        <v>270.5</v>
      </c>
      <c r="AL99" s="535">
        <f t="shared" si="36"/>
        <v>1997</v>
      </c>
      <c r="AM99" s="346"/>
      <c r="AN99" s="407">
        <v>16.2</v>
      </c>
      <c r="AO99" s="301"/>
      <c r="AP99" s="301"/>
      <c r="AQ99" s="301"/>
      <c r="AR99" s="301"/>
      <c r="AS99" s="397">
        <v>9.4</v>
      </c>
      <c r="AT99" s="275"/>
      <c r="AU99" s="301"/>
      <c r="AV99" s="474"/>
    </row>
    <row r="100" spans="1:48" x14ac:dyDescent="0.2">
      <c r="A100" s="472">
        <v>1998</v>
      </c>
      <c r="B100" s="386">
        <v>20.100000000000001</v>
      </c>
      <c r="C100" s="387">
        <v>864.7</v>
      </c>
      <c r="D100" s="388">
        <v>200.3</v>
      </c>
      <c r="E100" s="488">
        <v>268.2</v>
      </c>
      <c r="F100" s="410">
        <v>58.6</v>
      </c>
      <c r="G100" s="390">
        <v>9.6999999999999993</v>
      </c>
      <c r="H100" s="387">
        <v>34</v>
      </c>
      <c r="I100" s="392">
        <v>24</v>
      </c>
      <c r="J100" s="493">
        <v>41.7</v>
      </c>
      <c r="K100" s="414">
        <v>11.3</v>
      </c>
      <c r="L100" s="114"/>
      <c r="M100" s="415"/>
      <c r="N100" s="415"/>
      <c r="O100" s="323">
        <f t="shared" si="23"/>
        <v>1998</v>
      </c>
      <c r="P100" s="547">
        <f t="shared" si="24"/>
        <v>0.64838709677419359</v>
      </c>
      <c r="Q100" s="547">
        <f t="shared" si="25"/>
        <v>0.90572954854928245</v>
      </c>
      <c r="R100" s="547">
        <f t="shared" si="26"/>
        <v>1.3424932975871315</v>
      </c>
      <c r="S100" s="547">
        <f t="shared" si="27"/>
        <v>0.72682926829268291</v>
      </c>
      <c r="T100" s="547">
        <f t="shared" si="28"/>
        <v>0.54259259259259263</v>
      </c>
      <c r="U100" s="547">
        <f t="shared" si="29"/>
        <v>1.4477611940298507</v>
      </c>
      <c r="V100" s="547">
        <f t="shared" si="30"/>
        <v>0.91152815013404831</v>
      </c>
      <c r="W100" s="547">
        <f t="shared" si="31"/>
        <v>1.437125748502994</v>
      </c>
      <c r="X100" s="547">
        <f t="shared" si="32"/>
        <v>0</v>
      </c>
      <c r="Y100" s="547">
        <f t="shared" si="33"/>
        <v>1.0660377358490567</v>
      </c>
      <c r="Z100" s="547">
        <f t="shared" si="34"/>
        <v>0</v>
      </c>
      <c r="AA100" s="415"/>
      <c r="AB100" s="415"/>
      <c r="AC100" s="323">
        <f t="shared" si="37"/>
        <v>1998</v>
      </c>
      <c r="AD100" s="323">
        <f t="shared" ref="AD100:AI115" si="40">P100*AD99</f>
        <v>1191331113275.5322</v>
      </c>
      <c r="AE100" s="323">
        <f t="shared" si="40"/>
        <v>47393.540886323397</v>
      </c>
      <c r="AF100" s="323">
        <f t="shared" si="40"/>
        <v>3.6442656582881236E-8</v>
      </c>
      <c r="AG100" s="323">
        <f t="shared" si="40"/>
        <v>6.8795484106646784E-16</v>
      </c>
      <c r="AH100" s="323">
        <f t="shared" si="40"/>
        <v>2.4404388760908067E-9</v>
      </c>
      <c r="AI100" s="323">
        <f t="shared" si="40"/>
        <v>0</v>
      </c>
      <c r="AJ100" s="441"/>
      <c r="AK100" s="290">
        <f t="shared" si="35"/>
        <v>273.79999999999995</v>
      </c>
      <c r="AL100" s="535">
        <f t="shared" si="36"/>
        <v>1998</v>
      </c>
      <c r="AM100" s="346"/>
      <c r="AN100" s="407">
        <v>16.100000000000001</v>
      </c>
      <c r="AO100" s="301"/>
      <c r="AP100" s="301"/>
      <c r="AQ100" s="301"/>
      <c r="AR100" s="301"/>
      <c r="AS100" s="397">
        <v>9.3000000000000007</v>
      </c>
      <c r="AT100" s="301"/>
      <c r="AU100" s="301"/>
      <c r="AV100" s="474"/>
    </row>
    <row r="101" spans="1:48" ht="14.25" x14ac:dyDescent="0.2">
      <c r="A101">
        <v>1999</v>
      </c>
      <c r="B101">
        <v>35.299999999999997</v>
      </c>
      <c r="C101">
        <v>875.6</v>
      </c>
      <c r="D101">
        <v>200.8</v>
      </c>
      <c r="E101">
        <v>266.5</v>
      </c>
      <c r="F101">
        <v>61.6</v>
      </c>
      <c r="G101">
        <v>13</v>
      </c>
      <c r="H101">
        <v>23.5</v>
      </c>
      <c r="I101">
        <v>25</v>
      </c>
      <c r="J101">
        <v>45.4</v>
      </c>
      <c r="K101">
        <v>10.5</v>
      </c>
      <c r="L101">
        <v>16.5</v>
      </c>
      <c r="M101" s="415"/>
      <c r="N101" s="415"/>
      <c r="O101" s="323">
        <f t="shared" si="23"/>
        <v>1999</v>
      </c>
      <c r="P101" s="547">
        <f t="shared" si="24"/>
        <v>1.1387096774193548</v>
      </c>
      <c r="Q101" s="547">
        <f t="shared" si="25"/>
        <v>0.91714674766942494</v>
      </c>
      <c r="R101" s="547">
        <f t="shared" si="26"/>
        <v>1.345844504021448</v>
      </c>
      <c r="S101" s="547">
        <f t="shared" si="27"/>
        <v>0.72222222222222221</v>
      </c>
      <c r="T101" s="547">
        <f t="shared" si="28"/>
        <v>0.57037037037037042</v>
      </c>
      <c r="U101" s="547">
        <f t="shared" si="29"/>
        <v>1.9402985074626866</v>
      </c>
      <c r="V101" s="547">
        <f t="shared" si="30"/>
        <v>0.63002680965147462</v>
      </c>
      <c r="W101" s="547">
        <f t="shared" si="31"/>
        <v>1.4970059880239521</v>
      </c>
      <c r="X101" s="547">
        <f t="shared" si="32"/>
        <v>0</v>
      </c>
      <c r="Y101" s="547">
        <f t="shared" si="33"/>
        <v>0.99056603773584906</v>
      </c>
      <c r="Z101" s="547">
        <f t="shared" si="34"/>
        <v>0</v>
      </c>
      <c r="AA101" s="415"/>
      <c r="AB101" s="415"/>
      <c r="AC101" s="323">
        <f t="shared" si="37"/>
        <v>1999</v>
      </c>
      <c r="AD101" s="323">
        <f t="shared" si="40"/>
        <v>1356580267697.6221</v>
      </c>
      <c r="AE101" s="323">
        <f t="shared" si="40"/>
        <v>43466.831884429419</v>
      </c>
      <c r="AF101" s="323">
        <f t="shared" si="40"/>
        <v>4.9046149074011753E-8</v>
      </c>
      <c r="AG101" s="323">
        <f t="shared" si="40"/>
        <v>4.9685627410356009E-16</v>
      </c>
      <c r="AH101" s="323">
        <f t="shared" si="40"/>
        <v>1.3919540256221639E-9</v>
      </c>
      <c r="AI101" s="323">
        <f t="shared" si="40"/>
        <v>0</v>
      </c>
      <c r="AJ101" s="441"/>
      <c r="AK101" s="517"/>
      <c r="AL101" s="537"/>
      <c r="AM101" s="346"/>
      <c r="AN101" s="407"/>
      <c r="AO101" s="301"/>
      <c r="AP101" s="301"/>
      <c r="AQ101" s="301"/>
      <c r="AR101" s="301"/>
      <c r="AS101" s="397"/>
      <c r="AT101" s="301"/>
      <c r="AU101" s="301"/>
      <c r="AV101" s="474"/>
    </row>
    <row r="102" spans="1:48" ht="14.25" x14ac:dyDescent="0.2">
      <c r="A102">
        <f>A101+1</f>
        <v>2000</v>
      </c>
      <c r="B102">
        <v>34.9</v>
      </c>
      <c r="C102">
        <v>869</v>
      </c>
      <c r="D102">
        <v>199.6</v>
      </c>
      <c r="E102">
        <v>257.60000000000002</v>
      </c>
      <c r="F102">
        <v>60.9</v>
      </c>
      <c r="G102">
        <v>13.5</v>
      </c>
      <c r="H102">
        <v>23.7</v>
      </c>
      <c r="I102">
        <v>25.1</v>
      </c>
      <c r="J102">
        <v>44.2</v>
      </c>
      <c r="K102">
        <v>10.4</v>
      </c>
      <c r="L102">
        <v>18.100000000000001</v>
      </c>
      <c r="M102" s="415"/>
      <c r="N102" s="415"/>
      <c r="O102" s="323">
        <f t="shared" si="23"/>
        <v>2000</v>
      </c>
      <c r="P102" s="547">
        <f t="shared" si="24"/>
        <v>1.1258064516129032</v>
      </c>
      <c r="Q102" s="547">
        <f t="shared" si="25"/>
        <v>0.91023358122970566</v>
      </c>
      <c r="R102" s="547">
        <f t="shared" si="26"/>
        <v>1.3378016085790885</v>
      </c>
      <c r="S102" s="547">
        <f t="shared" si="27"/>
        <v>0.69810298102981039</v>
      </c>
      <c r="T102" s="547">
        <f t="shared" si="28"/>
        <v>0.56388888888888888</v>
      </c>
      <c r="U102" s="547">
        <f t="shared" si="29"/>
        <v>2.0149253731343282</v>
      </c>
      <c r="V102" s="547">
        <f t="shared" si="30"/>
        <v>0.63538873994638068</v>
      </c>
      <c r="W102" s="547">
        <f t="shared" si="31"/>
        <v>1.5029940119760481</v>
      </c>
      <c r="X102" s="547">
        <f t="shared" si="32"/>
        <v>0</v>
      </c>
      <c r="Y102" s="547">
        <f t="shared" si="33"/>
        <v>0.98113207547169823</v>
      </c>
      <c r="Z102" s="547">
        <f t="shared" si="34"/>
        <v>0</v>
      </c>
      <c r="AA102" s="415"/>
      <c r="AB102" s="415"/>
      <c r="AC102" s="323">
        <f t="shared" si="37"/>
        <v>2000</v>
      </c>
      <c r="AD102" s="323">
        <f t="shared" si="40"/>
        <v>1527246817504.7422</v>
      </c>
      <c r="AE102" s="323">
        <f t="shared" si="40"/>
        <v>39564.970050873744</v>
      </c>
      <c r="AF102" s="323">
        <f t="shared" si="40"/>
        <v>6.5614017125822698E-8</v>
      </c>
      <c r="AG102" s="323">
        <f t="shared" si="40"/>
        <v>3.4685684609505988E-16</v>
      </c>
      <c r="AH102" s="323">
        <f t="shared" si="40"/>
        <v>7.8490740889249798E-10</v>
      </c>
      <c r="AI102" s="323">
        <f t="shared" si="40"/>
        <v>0</v>
      </c>
      <c r="AJ102" s="441"/>
      <c r="AK102" s="517"/>
      <c r="AL102" s="537"/>
      <c r="AM102" s="346"/>
      <c r="AN102" s="407"/>
      <c r="AO102" s="301"/>
      <c r="AP102" s="301"/>
      <c r="AQ102" s="301"/>
      <c r="AR102" s="301"/>
      <c r="AS102" s="397"/>
      <c r="AT102" s="301"/>
      <c r="AU102" s="301"/>
      <c r="AV102" s="474"/>
    </row>
    <row r="103" spans="1:48" ht="14.25" x14ac:dyDescent="0.2">
      <c r="A103">
        <f t="shared" ref="A103:A118" si="41">A102+1</f>
        <v>2001</v>
      </c>
      <c r="B103">
        <v>35.700000000000003</v>
      </c>
      <c r="C103">
        <v>858.8</v>
      </c>
      <c r="D103">
        <v>196.5</v>
      </c>
      <c r="E103">
        <v>249.5</v>
      </c>
      <c r="F103">
        <v>58.4</v>
      </c>
      <c r="G103">
        <v>14.1</v>
      </c>
      <c r="H103">
        <v>22.2</v>
      </c>
      <c r="I103">
        <v>25.4</v>
      </c>
      <c r="J103">
        <v>43.9</v>
      </c>
      <c r="K103">
        <v>10.7</v>
      </c>
      <c r="L103">
        <v>19.3</v>
      </c>
      <c r="M103" s="415"/>
      <c r="N103" s="415"/>
      <c r="O103" s="323">
        <f t="shared" si="23"/>
        <v>2001</v>
      </c>
      <c r="P103" s="547">
        <f t="shared" si="24"/>
        <v>1.1516129032258065</v>
      </c>
      <c r="Q103" s="547">
        <f t="shared" si="25"/>
        <v>0.89954959673195756</v>
      </c>
      <c r="R103" s="547">
        <f t="shared" si="26"/>
        <v>1.3170241286863271</v>
      </c>
      <c r="S103" s="547">
        <f t="shared" si="27"/>
        <v>0.67615176151761514</v>
      </c>
      <c r="T103" s="547">
        <f t="shared" si="28"/>
        <v>0.54074074074074074</v>
      </c>
      <c r="U103" s="547">
        <f t="shared" si="29"/>
        <v>2.1044776119402986</v>
      </c>
      <c r="V103" s="547">
        <f t="shared" si="30"/>
        <v>0.59517426273458451</v>
      </c>
      <c r="W103" s="547">
        <f t="shared" si="31"/>
        <v>1.5209580838323353</v>
      </c>
      <c r="X103" s="547">
        <f t="shared" si="32"/>
        <v>0</v>
      </c>
      <c r="Y103" s="547">
        <f t="shared" si="33"/>
        <v>1.0094339622641508</v>
      </c>
      <c r="Z103" s="547">
        <f t="shared" si="34"/>
        <v>0</v>
      </c>
      <c r="AA103" s="415"/>
      <c r="AB103" s="415"/>
      <c r="AC103" s="323">
        <f t="shared" si="37"/>
        <v>2001</v>
      </c>
      <c r="AD103" s="323">
        <f t="shared" si="40"/>
        <v>1758797141449.0095</v>
      </c>
      <c r="AE103" s="323">
        <f t="shared" si="40"/>
        <v>35590.652853975458</v>
      </c>
      <c r="AF103" s="323">
        <f t="shared" si="40"/>
        <v>8.6415243734746387E-8</v>
      </c>
      <c r="AG103" s="323">
        <f t="shared" si="40"/>
        <v>2.3452786748161907E-16</v>
      </c>
      <c r="AH103" s="323">
        <f t="shared" si="40"/>
        <v>4.2443141369742483E-10</v>
      </c>
      <c r="AI103" s="323">
        <f t="shared" si="40"/>
        <v>0</v>
      </c>
      <c r="AJ103" s="441"/>
      <c r="AK103" s="517"/>
      <c r="AL103" s="537"/>
      <c r="AM103" s="346"/>
      <c r="AN103" s="407"/>
      <c r="AO103" s="301"/>
      <c r="AP103" s="301"/>
      <c r="AQ103" s="301"/>
      <c r="AR103" s="301"/>
      <c r="AS103" s="397"/>
      <c r="AT103" s="301"/>
      <c r="AU103" s="301"/>
      <c r="AV103" s="474"/>
    </row>
    <row r="104" spans="1:48" ht="14.25" x14ac:dyDescent="0.2">
      <c r="A104">
        <f t="shared" si="41"/>
        <v>2002</v>
      </c>
      <c r="B104">
        <v>37.1</v>
      </c>
      <c r="C104">
        <v>855.9</v>
      </c>
      <c r="D104">
        <v>194.3</v>
      </c>
      <c r="E104">
        <v>244.6</v>
      </c>
      <c r="F104">
        <v>57.2</v>
      </c>
      <c r="G104">
        <v>14.4</v>
      </c>
      <c r="H104">
        <v>23.2</v>
      </c>
      <c r="I104">
        <v>25.6</v>
      </c>
      <c r="J104">
        <v>43.9</v>
      </c>
      <c r="K104">
        <v>11</v>
      </c>
      <c r="L104">
        <v>20.8</v>
      </c>
      <c r="M104" s="415"/>
      <c r="N104" s="415"/>
      <c r="O104" s="323">
        <f t="shared" si="23"/>
        <v>2002</v>
      </c>
      <c r="P104" s="547">
        <f t="shared" si="24"/>
        <v>1.1967741935483871</v>
      </c>
      <c r="Q104" s="547">
        <f t="shared" si="25"/>
        <v>0.89651199329632336</v>
      </c>
      <c r="R104" s="547">
        <f t="shared" si="26"/>
        <v>1.3022788203753353</v>
      </c>
      <c r="S104" s="547">
        <f t="shared" si="27"/>
        <v>0.66287262872628727</v>
      </c>
      <c r="T104" s="547">
        <f t="shared" si="28"/>
        <v>0.52962962962962967</v>
      </c>
      <c r="U104" s="547">
        <f t="shared" si="29"/>
        <v>2.1492537313432836</v>
      </c>
      <c r="V104" s="547">
        <f t="shared" si="30"/>
        <v>0.62198391420911536</v>
      </c>
      <c r="W104" s="547">
        <f t="shared" si="31"/>
        <v>1.532934131736527</v>
      </c>
      <c r="X104" s="547">
        <f t="shared" si="32"/>
        <v>0</v>
      </c>
      <c r="Y104" s="547">
        <f t="shared" si="33"/>
        <v>1.0377358490566038</v>
      </c>
      <c r="Z104" s="547">
        <f t="shared" si="34"/>
        <v>0</v>
      </c>
      <c r="AA104" s="415"/>
      <c r="AB104" s="415"/>
      <c r="AC104" s="323">
        <f t="shared" si="37"/>
        <v>2002</v>
      </c>
      <c r="AD104" s="323">
        <f t="shared" si="40"/>
        <v>2104883030572.8469</v>
      </c>
      <c r="AE104" s="323">
        <f t="shared" si="40"/>
        <v>31907.447132835019</v>
      </c>
      <c r="AF104" s="323">
        <f t="shared" si="40"/>
        <v>1.125367416733326E-7</v>
      </c>
      <c r="AG104" s="323">
        <f t="shared" si="40"/>
        <v>1.5546210402711119E-16</v>
      </c>
      <c r="AH104" s="323">
        <f t="shared" si="40"/>
        <v>2.2479145243974725E-10</v>
      </c>
      <c r="AI104" s="323">
        <f t="shared" si="40"/>
        <v>0</v>
      </c>
      <c r="AJ104" s="441"/>
      <c r="AK104" s="517"/>
      <c r="AL104" s="537"/>
      <c r="AM104" s="346"/>
      <c r="AN104" s="407"/>
      <c r="AO104" s="301"/>
      <c r="AP104" s="301"/>
      <c r="AQ104" s="301"/>
      <c r="AR104" s="301"/>
      <c r="AS104" s="397"/>
      <c r="AT104" s="301"/>
      <c r="AU104" s="301"/>
      <c r="AV104" s="474"/>
    </row>
    <row r="105" spans="1:48" ht="14.25" x14ac:dyDescent="0.2">
      <c r="A105">
        <f t="shared" si="41"/>
        <v>2003</v>
      </c>
      <c r="B105">
        <v>37.6</v>
      </c>
      <c r="C105">
        <v>843.5</v>
      </c>
      <c r="D105">
        <v>190.9</v>
      </c>
      <c r="E105">
        <v>236.3</v>
      </c>
      <c r="F105">
        <v>54.6</v>
      </c>
      <c r="G105">
        <v>14.7</v>
      </c>
      <c r="H105">
        <v>22.6</v>
      </c>
      <c r="I105">
        <v>25.5</v>
      </c>
      <c r="J105">
        <v>43.7</v>
      </c>
      <c r="K105">
        <v>10.8</v>
      </c>
      <c r="L105">
        <v>22.1</v>
      </c>
      <c r="M105" s="415"/>
      <c r="N105" s="415"/>
      <c r="O105" s="323">
        <f t="shared" si="23"/>
        <v>2003</v>
      </c>
      <c r="P105" s="547">
        <f t="shared" si="24"/>
        <v>1.2129032258064516</v>
      </c>
      <c r="Q105" s="547">
        <f t="shared" si="25"/>
        <v>0.88352361998533568</v>
      </c>
      <c r="R105" s="547">
        <f t="shared" si="26"/>
        <v>1.2794906166219842</v>
      </c>
      <c r="S105" s="547">
        <f t="shared" si="27"/>
        <v>0.64037940379403802</v>
      </c>
      <c r="T105" s="547">
        <f t="shared" si="28"/>
        <v>0.50555555555555554</v>
      </c>
      <c r="U105" s="547">
        <f t="shared" si="29"/>
        <v>2.1940298507462686</v>
      </c>
      <c r="V105" s="547">
        <f t="shared" si="30"/>
        <v>0.60589812332439685</v>
      </c>
      <c r="W105" s="547">
        <f t="shared" si="31"/>
        <v>1.5269461077844313</v>
      </c>
      <c r="X105" s="547">
        <f t="shared" si="32"/>
        <v>0</v>
      </c>
      <c r="Y105" s="547">
        <f t="shared" si="33"/>
        <v>1.0188679245283019</v>
      </c>
      <c r="Z105" s="547">
        <f t="shared" si="34"/>
        <v>0</v>
      </c>
      <c r="AA105" s="415"/>
      <c r="AB105" s="415"/>
      <c r="AC105" s="323">
        <f t="shared" si="37"/>
        <v>2003</v>
      </c>
      <c r="AD105" s="323">
        <f t="shared" si="40"/>
        <v>2553019417727.0659</v>
      </c>
      <c r="AE105" s="323">
        <f t="shared" si="40"/>
        <v>28190.983195293116</v>
      </c>
      <c r="AF105" s="323">
        <f t="shared" si="40"/>
        <v>1.4398970499624126E-7</v>
      </c>
      <c r="AG105" s="323">
        <f t="shared" si="40"/>
        <v>9.9554729489448184E-17</v>
      </c>
      <c r="AH105" s="323">
        <f t="shared" si="40"/>
        <v>1.1364456762231666E-10</v>
      </c>
      <c r="AI105" s="323">
        <f t="shared" si="40"/>
        <v>0</v>
      </c>
      <c r="AJ105" s="441"/>
      <c r="AK105" s="517"/>
      <c r="AL105" s="537"/>
      <c r="AM105" s="346"/>
      <c r="AN105" s="407"/>
      <c r="AO105" s="301"/>
      <c r="AP105" s="301"/>
      <c r="AQ105" s="301"/>
      <c r="AR105" s="301"/>
      <c r="AS105" s="397"/>
      <c r="AT105" s="301"/>
      <c r="AU105" s="301"/>
      <c r="AV105" s="474"/>
    </row>
    <row r="106" spans="1:48" ht="14.25" x14ac:dyDescent="0.2">
      <c r="A106">
        <f t="shared" si="41"/>
        <v>2004</v>
      </c>
      <c r="B106">
        <v>38.1</v>
      </c>
      <c r="C106">
        <v>813.7</v>
      </c>
      <c r="D106">
        <v>186.8</v>
      </c>
      <c r="E106">
        <v>221.6</v>
      </c>
      <c r="F106">
        <v>51.2</v>
      </c>
      <c r="G106">
        <v>14.5</v>
      </c>
      <c r="H106">
        <v>22.6</v>
      </c>
      <c r="I106">
        <v>24.8</v>
      </c>
      <c r="J106">
        <v>41.6</v>
      </c>
      <c r="K106">
        <v>11</v>
      </c>
      <c r="L106">
        <v>20.399999999999999</v>
      </c>
      <c r="M106" s="415"/>
      <c r="N106" s="415"/>
      <c r="O106" s="323">
        <f t="shared" si="23"/>
        <v>2004</v>
      </c>
      <c r="P106" s="547">
        <f t="shared" si="24"/>
        <v>1.2290322580645161</v>
      </c>
      <c r="Q106" s="547">
        <f t="shared" si="25"/>
        <v>0.85230962606054261</v>
      </c>
      <c r="R106" s="547">
        <f t="shared" si="26"/>
        <v>1.25201072386059</v>
      </c>
      <c r="S106" s="547">
        <f t="shared" si="27"/>
        <v>0.6005420054200542</v>
      </c>
      <c r="T106" s="547">
        <f t="shared" si="28"/>
        <v>0.47407407407407409</v>
      </c>
      <c r="U106" s="547">
        <f t="shared" si="29"/>
        <v>2.1641791044776117</v>
      </c>
      <c r="V106" s="547">
        <f t="shared" si="30"/>
        <v>0.60589812332439685</v>
      </c>
      <c r="W106" s="547">
        <f t="shared" si="31"/>
        <v>1.4850299401197606</v>
      </c>
      <c r="X106" s="547">
        <f t="shared" si="32"/>
        <v>0</v>
      </c>
      <c r="Y106" s="547">
        <f t="shared" si="33"/>
        <v>1.0377358490566038</v>
      </c>
      <c r="Z106" s="547">
        <f t="shared" si="34"/>
        <v>0</v>
      </c>
      <c r="AA106" s="415"/>
      <c r="AB106" s="415"/>
      <c r="AC106" s="323">
        <f t="shared" si="37"/>
        <v>2004</v>
      </c>
      <c r="AD106" s="323">
        <f t="shared" si="40"/>
        <v>3137743219851.6519</v>
      </c>
      <c r="AE106" s="323">
        <f t="shared" si="40"/>
        <v>24027.446345459317</v>
      </c>
      <c r="AF106" s="323">
        <f t="shared" si="40"/>
        <v>1.8027665478081684E-7</v>
      </c>
      <c r="AG106" s="323">
        <f t="shared" si="40"/>
        <v>5.9786796896644227E-17</v>
      </c>
      <c r="AH106" s="323">
        <f t="shared" si="40"/>
        <v>5.3875943169098267E-11</v>
      </c>
      <c r="AI106" s="323">
        <f t="shared" si="40"/>
        <v>0</v>
      </c>
      <c r="AJ106" s="441"/>
      <c r="AK106" s="517"/>
      <c r="AL106" s="537"/>
      <c r="AM106" s="346"/>
      <c r="AN106" s="407"/>
      <c r="AO106" s="301"/>
      <c r="AP106" s="301"/>
      <c r="AQ106" s="301"/>
      <c r="AR106" s="301"/>
      <c r="AS106" s="397"/>
      <c r="AT106" s="301"/>
      <c r="AU106" s="301"/>
      <c r="AV106" s="474"/>
    </row>
    <row r="107" spans="1:48" ht="14.25" x14ac:dyDescent="0.2">
      <c r="A107">
        <f t="shared" si="41"/>
        <v>2005</v>
      </c>
      <c r="B107">
        <v>39.5</v>
      </c>
      <c r="C107">
        <v>815</v>
      </c>
      <c r="D107">
        <v>185.1</v>
      </c>
      <c r="E107">
        <v>216.8</v>
      </c>
      <c r="F107">
        <v>48</v>
      </c>
      <c r="G107">
        <v>14.7</v>
      </c>
      <c r="H107">
        <v>24</v>
      </c>
      <c r="I107">
        <v>24.9</v>
      </c>
      <c r="J107">
        <v>43.9</v>
      </c>
      <c r="K107">
        <v>10.9</v>
      </c>
      <c r="L107">
        <v>21</v>
      </c>
      <c r="M107" s="415"/>
      <c r="N107" s="415"/>
      <c r="O107" s="323">
        <f t="shared" si="23"/>
        <v>2005</v>
      </c>
      <c r="P107" s="547">
        <f t="shared" si="24"/>
        <v>1.2741935483870968</v>
      </c>
      <c r="Q107" s="547">
        <f t="shared" si="25"/>
        <v>0.85367131035927513</v>
      </c>
      <c r="R107" s="547">
        <f t="shared" si="26"/>
        <v>1.2406166219839143</v>
      </c>
      <c r="S107" s="547">
        <f t="shared" si="27"/>
        <v>0.58753387533875345</v>
      </c>
      <c r="T107" s="547">
        <f t="shared" si="28"/>
        <v>0.44444444444444442</v>
      </c>
      <c r="U107" s="547">
        <f t="shared" si="29"/>
        <v>2.1940298507462686</v>
      </c>
      <c r="V107" s="547">
        <f t="shared" si="30"/>
        <v>0.64343163538874004</v>
      </c>
      <c r="W107" s="547">
        <f t="shared" si="31"/>
        <v>1.4910179640718562</v>
      </c>
      <c r="X107" s="547">
        <f t="shared" si="32"/>
        <v>0</v>
      </c>
      <c r="Y107" s="547">
        <f t="shared" si="33"/>
        <v>1.0283018867924529</v>
      </c>
      <c r="Z107" s="547">
        <f t="shared" si="34"/>
        <v>0</v>
      </c>
      <c r="AA107" s="415"/>
      <c r="AB107" s="415"/>
      <c r="AC107" s="323">
        <f t="shared" si="37"/>
        <v>2005</v>
      </c>
      <c r="AD107" s="323">
        <f t="shared" si="40"/>
        <v>3998092167230.3306</v>
      </c>
      <c r="AE107" s="323">
        <f t="shared" si="40"/>
        <v>20511.54160631543</v>
      </c>
      <c r="AF107" s="323">
        <f t="shared" si="40"/>
        <v>2.2365421447673728E-7</v>
      </c>
      <c r="AG107" s="323">
        <f t="shared" si="40"/>
        <v>3.512676847477634E-17</v>
      </c>
      <c r="AH107" s="323">
        <f t="shared" si="40"/>
        <v>2.394486363071034E-11</v>
      </c>
      <c r="AI107" s="323">
        <f t="shared" si="40"/>
        <v>0</v>
      </c>
      <c r="AJ107" s="441"/>
      <c r="AK107" s="517"/>
      <c r="AL107" s="537"/>
      <c r="AM107" s="346"/>
      <c r="AN107" s="407"/>
      <c r="AO107" s="301"/>
      <c r="AP107" s="301"/>
      <c r="AQ107" s="301"/>
      <c r="AR107" s="301"/>
      <c r="AS107" s="397"/>
      <c r="AT107" s="301"/>
      <c r="AU107" s="301"/>
      <c r="AV107" s="474"/>
    </row>
    <row r="108" spans="1:48" ht="14.25" x14ac:dyDescent="0.2">
      <c r="A108">
        <f t="shared" si="41"/>
        <v>2006</v>
      </c>
      <c r="B108">
        <v>40.200000000000003</v>
      </c>
      <c r="C108">
        <v>791.8</v>
      </c>
      <c r="D108">
        <v>181.8</v>
      </c>
      <c r="E108">
        <v>205.5</v>
      </c>
      <c r="F108">
        <v>44.8</v>
      </c>
      <c r="G108">
        <v>14.8</v>
      </c>
      <c r="H108">
        <v>23.6</v>
      </c>
      <c r="I108">
        <v>23.7</v>
      </c>
      <c r="J108">
        <v>41</v>
      </c>
      <c r="K108">
        <v>11</v>
      </c>
      <c r="L108">
        <v>18.399999999999999</v>
      </c>
      <c r="M108" s="415"/>
      <c r="N108" s="415"/>
      <c r="O108" s="323">
        <f t="shared" si="23"/>
        <v>2006</v>
      </c>
      <c r="P108" s="547">
        <f t="shared" si="24"/>
        <v>1.2967741935483872</v>
      </c>
      <c r="Q108" s="547">
        <f t="shared" si="25"/>
        <v>0.82937048287420123</v>
      </c>
      <c r="R108" s="547">
        <f t="shared" si="26"/>
        <v>1.2184986595174265</v>
      </c>
      <c r="S108" s="547">
        <f t="shared" si="27"/>
        <v>0.55691056910569103</v>
      </c>
      <c r="T108" s="547">
        <f t="shared" si="28"/>
        <v>0.4148148148148148</v>
      </c>
      <c r="U108" s="547">
        <f t="shared" si="29"/>
        <v>2.2089552238805972</v>
      </c>
      <c r="V108" s="547">
        <f t="shared" si="30"/>
        <v>0.6327077747989277</v>
      </c>
      <c r="W108" s="547">
        <f t="shared" si="31"/>
        <v>1.4191616766467066</v>
      </c>
      <c r="X108" s="547">
        <f t="shared" si="32"/>
        <v>0</v>
      </c>
      <c r="Y108" s="547">
        <f t="shared" si="33"/>
        <v>1.0377358490566038</v>
      </c>
      <c r="Z108" s="547">
        <f t="shared" si="34"/>
        <v>0</v>
      </c>
      <c r="AA108" s="415"/>
      <c r="AB108" s="415"/>
      <c r="AC108" s="323">
        <f t="shared" si="37"/>
        <v>2006</v>
      </c>
      <c r="AD108" s="323">
        <f t="shared" si="40"/>
        <v>5184622745892.2354</v>
      </c>
      <c r="AE108" s="323">
        <f t="shared" si="40"/>
        <v>17011.667166524097</v>
      </c>
      <c r="AF108" s="323">
        <f t="shared" si="40"/>
        <v>2.7252236053532741E-7</v>
      </c>
      <c r="AG108" s="323">
        <f t="shared" si="40"/>
        <v>1.9562468622131539E-17</v>
      </c>
      <c r="AH108" s="323">
        <f t="shared" si="40"/>
        <v>9.9326841727391046E-12</v>
      </c>
      <c r="AI108" s="323">
        <f t="shared" si="40"/>
        <v>0</v>
      </c>
      <c r="AJ108" s="441"/>
      <c r="AK108" s="517"/>
      <c r="AL108" s="537"/>
      <c r="AM108" s="346"/>
      <c r="AN108" s="407"/>
      <c r="AO108" s="301"/>
      <c r="AP108" s="301"/>
      <c r="AQ108" s="301"/>
      <c r="AR108" s="301"/>
      <c r="AS108" s="397"/>
      <c r="AT108" s="301"/>
      <c r="AU108" s="301"/>
      <c r="AV108" s="474"/>
    </row>
    <row r="109" spans="1:48" ht="14.25" x14ac:dyDescent="0.2">
      <c r="A109">
        <f t="shared" si="41"/>
        <v>2007</v>
      </c>
      <c r="B109">
        <v>40.4</v>
      </c>
      <c r="C109">
        <v>775.3</v>
      </c>
      <c r="D109">
        <v>179.3</v>
      </c>
      <c r="E109">
        <v>196.1</v>
      </c>
      <c r="F109">
        <v>43.5</v>
      </c>
      <c r="G109">
        <v>14.9</v>
      </c>
      <c r="H109">
        <v>22.8</v>
      </c>
      <c r="I109">
        <v>23.8</v>
      </c>
      <c r="J109">
        <v>41.4</v>
      </c>
      <c r="K109">
        <v>11.3</v>
      </c>
      <c r="L109">
        <v>16.8</v>
      </c>
      <c r="M109" s="415"/>
      <c r="N109" s="415"/>
      <c r="O109" s="323">
        <f t="shared" si="23"/>
        <v>2007</v>
      </c>
      <c r="P109" s="547">
        <f t="shared" si="24"/>
        <v>1.3032258064516129</v>
      </c>
      <c r="Q109" s="547">
        <f t="shared" si="25"/>
        <v>0.81208756677490301</v>
      </c>
      <c r="R109" s="547">
        <f t="shared" si="26"/>
        <v>1.2017426273458447</v>
      </c>
      <c r="S109" s="547">
        <f t="shared" si="27"/>
        <v>0.53143631436314365</v>
      </c>
      <c r="T109" s="547">
        <f t="shared" si="28"/>
        <v>0.40277777777777779</v>
      </c>
      <c r="U109" s="547">
        <f t="shared" si="29"/>
        <v>2.2238805970149254</v>
      </c>
      <c r="V109" s="547">
        <f t="shared" si="30"/>
        <v>0.61126005361930302</v>
      </c>
      <c r="W109" s="547">
        <f t="shared" si="31"/>
        <v>1.4251497005988025</v>
      </c>
      <c r="X109" s="547">
        <f t="shared" si="32"/>
        <v>0</v>
      </c>
      <c r="Y109" s="547">
        <f t="shared" si="33"/>
        <v>1.0660377358490567</v>
      </c>
      <c r="Z109" s="547">
        <f t="shared" si="34"/>
        <v>0</v>
      </c>
      <c r="AA109" s="415"/>
      <c r="AB109" s="415"/>
      <c r="AC109" s="323">
        <f t="shared" si="37"/>
        <v>2007</v>
      </c>
      <c r="AD109" s="323">
        <f t="shared" si="40"/>
        <v>6756734159162.7842</v>
      </c>
      <c r="AE109" s="323">
        <f t="shared" si="40"/>
        <v>13814.963396047064</v>
      </c>
      <c r="AF109" s="323">
        <f t="shared" si="40"/>
        <v>3.2750173756021588E-7</v>
      </c>
      <c r="AG109" s="323">
        <f t="shared" si="40"/>
        <v>1.0396206224390231E-17</v>
      </c>
      <c r="AH109" s="323">
        <f t="shared" si="40"/>
        <v>4.0006644584643621E-12</v>
      </c>
      <c r="AI109" s="323">
        <f t="shared" si="40"/>
        <v>0</v>
      </c>
      <c r="AJ109" s="441"/>
      <c r="AK109" s="517"/>
      <c r="AL109" s="537"/>
      <c r="AM109" s="346"/>
      <c r="AN109" s="407"/>
      <c r="AO109" s="301"/>
      <c r="AP109" s="301"/>
      <c r="AQ109" s="301"/>
      <c r="AR109" s="301"/>
      <c r="AS109" s="397"/>
      <c r="AT109" s="301"/>
      <c r="AU109" s="301"/>
      <c r="AV109" s="474"/>
    </row>
    <row r="110" spans="1:48" ht="140.25" x14ac:dyDescent="0.2">
      <c r="A110">
        <f t="shared" si="41"/>
        <v>2008</v>
      </c>
      <c r="B110">
        <v>39.299999999999997</v>
      </c>
      <c r="C110">
        <v>774.9</v>
      </c>
      <c r="D110">
        <v>176.4</v>
      </c>
      <c r="E110">
        <v>192.1</v>
      </c>
      <c r="F110">
        <v>44.7</v>
      </c>
      <c r="G110">
        <v>15.1</v>
      </c>
      <c r="H110">
        <v>22</v>
      </c>
      <c r="I110">
        <v>25.8</v>
      </c>
      <c r="J110">
        <v>42.1</v>
      </c>
      <c r="K110">
        <v>11.6</v>
      </c>
      <c r="L110">
        <v>17.600000000000001</v>
      </c>
      <c r="M110" s="405"/>
      <c r="N110" s="405"/>
      <c r="O110" s="323">
        <f t="shared" si="23"/>
        <v>2008</v>
      </c>
      <c r="P110" s="547">
        <f t="shared" si="24"/>
        <v>1.2677419354838708</v>
      </c>
      <c r="Q110" s="547">
        <f t="shared" si="25"/>
        <v>0.81166858699067768</v>
      </c>
      <c r="R110" s="547">
        <f t="shared" si="26"/>
        <v>1.1823056300268098</v>
      </c>
      <c r="S110" s="547">
        <f t="shared" si="27"/>
        <v>0.52059620596205958</v>
      </c>
      <c r="T110" s="547">
        <f t="shared" si="28"/>
        <v>0.41388888888888892</v>
      </c>
      <c r="U110" s="547">
        <f t="shared" si="29"/>
        <v>2.2537313432835822</v>
      </c>
      <c r="V110" s="547">
        <f t="shared" si="30"/>
        <v>0.58981233243967834</v>
      </c>
      <c r="W110" s="547">
        <f t="shared" si="31"/>
        <v>1.5449101796407188</v>
      </c>
      <c r="X110" s="547">
        <f t="shared" si="32"/>
        <v>0</v>
      </c>
      <c r="Y110" s="547">
        <f t="shared" si="33"/>
        <v>1.0943396226415094</v>
      </c>
      <c r="Z110" s="547">
        <f t="shared" si="34"/>
        <v>0</v>
      </c>
      <c r="AA110" s="405"/>
      <c r="AB110" s="405"/>
      <c r="AC110" s="323">
        <f t="shared" si="37"/>
        <v>2008</v>
      </c>
      <c r="AD110" s="323">
        <f t="shared" si="40"/>
        <v>8565795240487.0127</v>
      </c>
      <c r="AE110" s="323">
        <f t="shared" si="40"/>
        <v>11213.171818997454</v>
      </c>
      <c r="AF110" s="323">
        <f t="shared" si="40"/>
        <v>3.8720714816100594E-7</v>
      </c>
      <c r="AG110" s="323">
        <f t="shared" si="40"/>
        <v>5.4122255168167021E-18</v>
      </c>
      <c r="AH110" s="323">
        <f t="shared" si="40"/>
        <v>1.6558305675310833E-12</v>
      </c>
      <c r="AI110" s="323">
        <f t="shared" si="40"/>
        <v>0</v>
      </c>
      <c r="AJ110" s="346"/>
      <c r="AK110" s="516"/>
      <c r="AL110" s="538"/>
      <c r="AM110" s="346"/>
      <c r="AN110" s="449" t="s">
        <v>425</v>
      </c>
      <c r="AO110" s="384" t="s">
        <v>411</v>
      </c>
      <c r="AP110" s="384" t="s">
        <v>411</v>
      </c>
      <c r="AQ110" s="385" t="s">
        <v>413</v>
      </c>
      <c r="AR110" s="375" t="s">
        <v>415</v>
      </c>
      <c r="AS110" s="396" t="s">
        <v>412</v>
      </c>
      <c r="AT110" s="496" t="s">
        <v>416</v>
      </c>
      <c r="AU110" s="496"/>
      <c r="AV110" s="489" t="s">
        <v>438</v>
      </c>
    </row>
    <row r="111" spans="1:48" ht="51" x14ac:dyDescent="0.2">
      <c r="A111">
        <f t="shared" si="41"/>
        <v>2009</v>
      </c>
      <c r="B111">
        <v>37.5</v>
      </c>
      <c r="C111">
        <v>749.6</v>
      </c>
      <c r="D111">
        <v>173.5</v>
      </c>
      <c r="E111">
        <v>182.8</v>
      </c>
      <c r="F111">
        <v>42.7</v>
      </c>
      <c r="G111">
        <v>15.1</v>
      </c>
      <c r="H111">
        <v>21.1</v>
      </c>
      <c r="I111">
        <v>24.2</v>
      </c>
      <c r="J111">
        <v>39.6</v>
      </c>
      <c r="K111">
        <v>11.8</v>
      </c>
      <c r="L111">
        <v>16.5</v>
      </c>
      <c r="M111" s="405"/>
      <c r="N111" s="405"/>
      <c r="O111" s="323">
        <f t="shared" si="23"/>
        <v>2009</v>
      </c>
      <c r="P111" s="547">
        <f t="shared" si="24"/>
        <v>1.2096774193548387</v>
      </c>
      <c r="Q111" s="547">
        <f t="shared" si="25"/>
        <v>0.78516811563842048</v>
      </c>
      <c r="R111" s="547">
        <f t="shared" si="26"/>
        <v>1.1628686327077749</v>
      </c>
      <c r="S111" s="547">
        <f t="shared" si="27"/>
        <v>0.4953929539295393</v>
      </c>
      <c r="T111" s="547">
        <f t="shared" si="28"/>
        <v>0.39537037037037037</v>
      </c>
      <c r="U111" s="547">
        <f t="shared" si="29"/>
        <v>2.2537313432835822</v>
      </c>
      <c r="V111" s="547">
        <f t="shared" si="30"/>
        <v>0.56568364611260058</v>
      </c>
      <c r="W111" s="547">
        <f t="shared" si="31"/>
        <v>1.4491017964071857</v>
      </c>
      <c r="X111" s="547">
        <f t="shared" si="32"/>
        <v>0</v>
      </c>
      <c r="Y111" s="547">
        <f t="shared" si="33"/>
        <v>1.1132075471698115</v>
      </c>
      <c r="Z111" s="547">
        <f t="shared" si="34"/>
        <v>0</v>
      </c>
      <c r="AA111" s="405"/>
      <c r="AB111" s="405"/>
      <c r="AC111" s="323">
        <f t="shared" si="37"/>
        <v>2009</v>
      </c>
      <c r="AD111" s="323">
        <f t="shared" si="40"/>
        <v>10361849081234.289</v>
      </c>
      <c r="AE111" s="323">
        <f t="shared" si="40"/>
        <v>8804.2249874520712</v>
      </c>
      <c r="AF111" s="323">
        <f t="shared" si="40"/>
        <v>4.502710469566658E-7</v>
      </c>
      <c r="AG111" s="323">
        <f t="shared" si="40"/>
        <v>2.6811783861086534E-18</v>
      </c>
      <c r="AH111" s="323">
        <f t="shared" si="40"/>
        <v>6.5466634475534492E-13</v>
      </c>
      <c r="AI111" s="323">
        <f t="shared" si="40"/>
        <v>0</v>
      </c>
      <c r="AJ111" s="380" t="s">
        <v>478</v>
      </c>
      <c r="AK111" s="518"/>
      <c r="AL111" s="539"/>
      <c r="AM111" s="346"/>
      <c r="AN111" s="406"/>
      <c r="AO111" s="384" t="s">
        <v>177</v>
      </c>
      <c r="AP111" s="384"/>
      <c r="AQ111" s="385" t="s">
        <v>180</v>
      </c>
      <c r="AR111" s="375" t="s">
        <v>213</v>
      </c>
      <c r="AS111" s="396" t="s">
        <v>479</v>
      </c>
      <c r="AT111" s="405"/>
      <c r="AU111" s="405"/>
      <c r="AV111" s="277" t="s">
        <v>476</v>
      </c>
    </row>
    <row r="112" spans="1:48" ht="102" x14ac:dyDescent="0.2">
      <c r="A112">
        <f t="shared" si="41"/>
        <v>2010</v>
      </c>
      <c r="B112">
        <v>38</v>
      </c>
      <c r="C112">
        <v>747</v>
      </c>
      <c r="D112">
        <v>172.8</v>
      </c>
      <c r="E112">
        <v>179.1</v>
      </c>
      <c r="F112">
        <v>42.2</v>
      </c>
      <c r="G112">
        <v>15.1</v>
      </c>
      <c r="H112">
        <v>20.8</v>
      </c>
      <c r="I112">
        <v>25.1</v>
      </c>
      <c r="J112">
        <v>39.1</v>
      </c>
      <c r="K112">
        <v>12.1</v>
      </c>
      <c r="L112">
        <v>15.3</v>
      </c>
      <c r="M112" s="405"/>
      <c r="N112" s="405"/>
      <c r="O112" s="323">
        <f t="shared" si="23"/>
        <v>2010</v>
      </c>
      <c r="P112" s="547">
        <f t="shared" si="24"/>
        <v>1.2258064516129032</v>
      </c>
      <c r="Q112" s="547">
        <f t="shared" si="25"/>
        <v>0.78244474704095524</v>
      </c>
      <c r="R112" s="547">
        <f t="shared" si="26"/>
        <v>1.158176943699732</v>
      </c>
      <c r="S112" s="547">
        <f t="shared" si="27"/>
        <v>0.48536585365853657</v>
      </c>
      <c r="T112" s="547">
        <f t="shared" si="28"/>
        <v>0.39074074074074078</v>
      </c>
      <c r="U112" s="547">
        <f t="shared" si="29"/>
        <v>2.2537313432835822</v>
      </c>
      <c r="V112" s="547">
        <f t="shared" si="30"/>
        <v>0.55764075067024133</v>
      </c>
      <c r="W112" s="547">
        <f t="shared" si="31"/>
        <v>1.5029940119760481</v>
      </c>
      <c r="X112" s="547">
        <f t="shared" si="32"/>
        <v>0</v>
      </c>
      <c r="Y112" s="547">
        <f t="shared" si="33"/>
        <v>1.1415094339622642</v>
      </c>
      <c r="Z112" s="547">
        <f t="shared" si="34"/>
        <v>0</v>
      </c>
      <c r="AA112" s="405"/>
      <c r="AB112" s="405"/>
      <c r="AC112" s="323">
        <f t="shared" si="37"/>
        <v>2010</v>
      </c>
      <c r="AD112" s="323">
        <f t="shared" si="40"/>
        <v>12701621454416.225</v>
      </c>
      <c r="AE112" s="323">
        <f t="shared" si="40"/>
        <v>6888.8195931985929</v>
      </c>
      <c r="AF112" s="323">
        <f t="shared" si="40"/>
        <v>5.2149354500074972E-7</v>
      </c>
      <c r="AG112" s="323">
        <f t="shared" si="40"/>
        <v>1.3013524361844439E-18</v>
      </c>
      <c r="AH112" s="323">
        <f t="shared" si="40"/>
        <v>2.5580481248773667E-13</v>
      </c>
      <c r="AI112" s="323">
        <f t="shared" si="40"/>
        <v>0</v>
      </c>
      <c r="AJ112" s="346"/>
      <c r="AK112" s="516"/>
      <c r="AL112" s="538"/>
      <c r="AM112" s="381" t="s">
        <v>35</v>
      </c>
      <c r="AN112" s="408"/>
      <c r="AO112" s="384" t="s">
        <v>322</v>
      </c>
      <c r="AP112" s="384"/>
      <c r="AQ112" s="385" t="s">
        <v>320</v>
      </c>
      <c r="AR112" s="370"/>
      <c r="AS112" s="396" t="s">
        <v>323</v>
      </c>
      <c r="AT112" s="275"/>
      <c r="AU112" s="275"/>
      <c r="AV112" s="277" t="s">
        <v>476</v>
      </c>
    </row>
    <row r="113" spans="1:48" ht="102" x14ac:dyDescent="0.2">
      <c r="A113">
        <f t="shared" si="41"/>
        <v>2011</v>
      </c>
      <c r="B113">
        <v>37.9</v>
      </c>
      <c r="C113">
        <v>741.3</v>
      </c>
      <c r="D113">
        <v>169</v>
      </c>
      <c r="E113">
        <v>173.7</v>
      </c>
      <c r="F113">
        <v>42.5</v>
      </c>
      <c r="G113">
        <v>13.4</v>
      </c>
      <c r="H113">
        <v>21.7</v>
      </c>
      <c r="I113">
        <v>24.7</v>
      </c>
      <c r="J113">
        <v>39.1</v>
      </c>
      <c r="K113">
        <v>12.3</v>
      </c>
      <c r="L113">
        <v>15.7</v>
      </c>
      <c r="M113" s="405"/>
      <c r="N113" s="405"/>
      <c r="O113" s="323">
        <f t="shared" si="23"/>
        <v>2011</v>
      </c>
      <c r="P113" s="547">
        <f t="shared" si="24"/>
        <v>1.2225806451612902</v>
      </c>
      <c r="Q113" s="547">
        <f t="shared" si="25"/>
        <v>0.77647428511574312</v>
      </c>
      <c r="R113" s="547">
        <f t="shared" si="26"/>
        <v>1.1327077747989276</v>
      </c>
      <c r="S113" s="547">
        <f t="shared" si="27"/>
        <v>0.47073170731707314</v>
      </c>
      <c r="T113" s="547">
        <f t="shared" si="28"/>
        <v>0.39351851851851855</v>
      </c>
      <c r="U113" s="547">
        <f t="shared" si="29"/>
        <v>2</v>
      </c>
      <c r="V113" s="547">
        <f t="shared" si="30"/>
        <v>0.58176943699731909</v>
      </c>
      <c r="W113" s="547">
        <f t="shared" si="31"/>
        <v>1.4790419161676647</v>
      </c>
      <c r="X113" s="547">
        <f t="shared" si="32"/>
        <v>0</v>
      </c>
      <c r="Y113" s="547">
        <f t="shared" si="33"/>
        <v>1.1603773584905661</v>
      </c>
      <c r="Z113" s="547">
        <f t="shared" si="34"/>
        <v>0</v>
      </c>
      <c r="AA113" s="405"/>
      <c r="AB113" s="405"/>
      <c r="AC113" s="323">
        <f t="shared" si="37"/>
        <v>2011</v>
      </c>
      <c r="AD113" s="323">
        <f t="shared" si="40"/>
        <v>15528756552334.672</v>
      </c>
      <c r="AE113" s="323">
        <f t="shared" si="40"/>
        <v>5348.9912689202019</v>
      </c>
      <c r="AF113" s="323">
        <f t="shared" si="40"/>
        <v>5.9069979292980363E-7</v>
      </c>
      <c r="AG113" s="323">
        <f t="shared" si="40"/>
        <v>6.1258785410633577E-19</v>
      </c>
      <c r="AH113" s="323">
        <f t="shared" si="40"/>
        <v>1.0066393084008156E-13</v>
      </c>
      <c r="AI113" s="323">
        <f t="shared" si="40"/>
        <v>0</v>
      </c>
      <c r="AJ113" s="346"/>
      <c r="AK113" s="516"/>
      <c r="AL113" s="538"/>
      <c r="AM113" s="346"/>
      <c r="AN113" s="406"/>
      <c r="AO113" s="384" t="s">
        <v>332</v>
      </c>
      <c r="AP113" s="384"/>
      <c r="AQ113" s="385" t="s">
        <v>329</v>
      </c>
      <c r="AR113" s="375"/>
      <c r="AS113" s="396" t="s">
        <v>331</v>
      </c>
      <c r="AT113" s="405"/>
      <c r="AU113" s="405"/>
      <c r="AV113" s="277" t="s">
        <v>476</v>
      </c>
    </row>
    <row r="114" spans="1:48" ht="102" x14ac:dyDescent="0.2">
      <c r="A114">
        <f t="shared" si="41"/>
        <v>2012</v>
      </c>
      <c r="B114">
        <v>36.9</v>
      </c>
      <c r="C114">
        <v>732.8</v>
      </c>
      <c r="D114">
        <v>166.5</v>
      </c>
      <c r="E114">
        <v>170.5</v>
      </c>
      <c r="F114">
        <v>41.5</v>
      </c>
      <c r="G114">
        <v>13.1</v>
      </c>
      <c r="H114">
        <v>21.2</v>
      </c>
      <c r="I114">
        <v>23.8</v>
      </c>
      <c r="J114">
        <v>39.1</v>
      </c>
      <c r="K114">
        <v>12.6</v>
      </c>
      <c r="L114">
        <v>14.5</v>
      </c>
      <c r="M114" s="405"/>
      <c r="N114" s="405"/>
      <c r="O114" s="323">
        <f t="shared" si="23"/>
        <v>2012</v>
      </c>
      <c r="P114" s="547">
        <f t="shared" si="24"/>
        <v>1.1903225806451612</v>
      </c>
      <c r="Q114" s="547">
        <f t="shared" si="25"/>
        <v>0.7675709647009531</v>
      </c>
      <c r="R114" s="547">
        <f t="shared" si="26"/>
        <v>1.115951742627346</v>
      </c>
      <c r="S114" s="547">
        <f t="shared" si="27"/>
        <v>0.46205962059620598</v>
      </c>
      <c r="T114" s="547">
        <f t="shared" si="28"/>
        <v>0.38425925925925924</v>
      </c>
      <c r="U114" s="547">
        <f t="shared" si="29"/>
        <v>1.9552238805970148</v>
      </c>
      <c r="V114" s="547">
        <f t="shared" si="30"/>
        <v>0.56836461126005366</v>
      </c>
      <c r="W114" s="547">
        <f t="shared" si="31"/>
        <v>1.4251497005988025</v>
      </c>
      <c r="X114" s="547">
        <f t="shared" si="32"/>
        <v>0</v>
      </c>
      <c r="Y114" s="547">
        <f t="shared" si="33"/>
        <v>1.1886792452830188</v>
      </c>
      <c r="Z114" s="547">
        <f t="shared" si="34"/>
        <v>0</v>
      </c>
      <c r="AA114" s="405"/>
      <c r="AB114" s="405"/>
      <c r="AC114" s="323">
        <f t="shared" si="37"/>
        <v>2012</v>
      </c>
      <c r="AD114" s="323">
        <f t="shared" si="40"/>
        <v>18484229573585.461</v>
      </c>
      <c r="AE114" s="323">
        <f t="shared" si="40"/>
        <v>4105.7303884620551</v>
      </c>
      <c r="AF114" s="323">
        <f t="shared" si="40"/>
        <v>6.5919246328962677E-7</v>
      </c>
      <c r="AG114" s="323">
        <f t="shared" si="40"/>
        <v>2.830521114502175E-19</v>
      </c>
      <c r="AH114" s="323">
        <f t="shared" si="40"/>
        <v>3.8681047498735042E-14</v>
      </c>
      <c r="AI114" s="323">
        <f t="shared" si="40"/>
        <v>0</v>
      </c>
      <c r="AJ114" s="346"/>
      <c r="AK114" s="516"/>
      <c r="AL114" s="538"/>
      <c r="AM114" s="346"/>
      <c r="AN114" s="406"/>
      <c r="AO114" s="384" t="s">
        <v>311</v>
      </c>
      <c r="AP114" s="384"/>
      <c r="AQ114" s="385" t="s">
        <v>309</v>
      </c>
      <c r="AR114" s="375"/>
      <c r="AS114" s="396" t="s">
        <v>335</v>
      </c>
      <c r="AT114" s="405"/>
      <c r="AU114" s="405"/>
      <c r="AV114" s="277" t="s">
        <v>476</v>
      </c>
    </row>
    <row r="115" spans="1:48" ht="14.25" x14ac:dyDescent="0.2">
      <c r="A115">
        <f t="shared" si="41"/>
        <v>2013</v>
      </c>
      <c r="B115">
        <v>36.200000000000003</v>
      </c>
      <c r="C115">
        <v>731.9</v>
      </c>
      <c r="D115">
        <v>163.19999999999999</v>
      </c>
      <c r="E115">
        <v>169.8</v>
      </c>
      <c r="F115">
        <v>42.1</v>
      </c>
      <c r="G115">
        <v>13.2</v>
      </c>
      <c r="H115">
        <v>21.2</v>
      </c>
      <c r="I115">
        <v>23.5</v>
      </c>
      <c r="J115">
        <v>39.4</v>
      </c>
      <c r="K115">
        <v>12.6</v>
      </c>
      <c r="L115">
        <v>15.9</v>
      </c>
      <c r="M115" s="308"/>
      <c r="N115" s="308"/>
      <c r="O115" s="323">
        <f t="shared" si="23"/>
        <v>2013</v>
      </c>
      <c r="P115" s="547">
        <f t="shared" si="24"/>
        <v>1.167741935483871</v>
      </c>
      <c r="Q115" s="547">
        <f t="shared" si="25"/>
        <v>0.76662826018644592</v>
      </c>
      <c r="R115" s="547">
        <f t="shared" si="26"/>
        <v>1.093833780160858</v>
      </c>
      <c r="S115" s="547">
        <f t="shared" si="27"/>
        <v>0.4601626016260163</v>
      </c>
      <c r="T115" s="547">
        <f t="shared" si="28"/>
        <v>0.38981481481481484</v>
      </c>
      <c r="U115" s="547">
        <f t="shared" si="29"/>
        <v>1.9701492537313432</v>
      </c>
      <c r="V115" s="547">
        <f t="shared" si="30"/>
        <v>0.56836461126005366</v>
      </c>
      <c r="W115" s="547">
        <f t="shared" si="31"/>
        <v>1.4071856287425151</v>
      </c>
      <c r="X115" s="547">
        <f t="shared" si="32"/>
        <v>0</v>
      </c>
      <c r="Y115" s="547">
        <f t="shared" si="33"/>
        <v>1.1886792452830188</v>
      </c>
      <c r="Z115" s="547">
        <f t="shared" si="34"/>
        <v>0</v>
      </c>
      <c r="AA115" s="308"/>
      <c r="AB115" s="308"/>
      <c r="AC115" s="323">
        <f t="shared" si="37"/>
        <v>2013</v>
      </c>
      <c r="AD115" s="323">
        <f t="shared" si="40"/>
        <v>21584810018186.895</v>
      </c>
      <c r="AE115" s="323">
        <f t="shared" si="40"/>
        <v>3147.5689445012858</v>
      </c>
      <c r="AF115" s="323">
        <f t="shared" si="40"/>
        <v>7.2104698397364005E-7</v>
      </c>
      <c r="AG115" s="323">
        <f t="shared" si="40"/>
        <v>1.3024999600066921E-19</v>
      </c>
      <c r="AH115" s="323">
        <f t="shared" si="40"/>
        <v>1.5078445367562456E-14</v>
      </c>
      <c r="AI115" s="323">
        <f t="shared" si="40"/>
        <v>0</v>
      </c>
      <c r="AJ115" s="296"/>
      <c r="AK115" s="299"/>
      <c r="AL115" s="534"/>
      <c r="AM115" s="275" t="s">
        <v>476</v>
      </c>
      <c r="AN115" s="297"/>
      <c r="AO115" s="298"/>
      <c r="AP115" s="298"/>
      <c r="AQ115" s="277" t="s">
        <v>476</v>
      </c>
      <c r="AR115" s="277" t="s">
        <v>476</v>
      </c>
      <c r="AS115" s="277" t="s">
        <v>476</v>
      </c>
      <c r="AT115" s="299"/>
      <c r="AU115" s="299"/>
      <c r="AV115" s="277" t="s">
        <v>476</v>
      </c>
    </row>
    <row r="116" spans="1:48" ht="51" x14ac:dyDescent="0.2">
      <c r="A116">
        <f t="shared" si="41"/>
        <v>2014</v>
      </c>
      <c r="B116">
        <v>36.5</v>
      </c>
      <c r="C116">
        <v>724.6</v>
      </c>
      <c r="D116">
        <v>161.19999999999999</v>
      </c>
      <c r="E116">
        <v>167</v>
      </c>
      <c r="F116">
        <v>40.5</v>
      </c>
      <c r="G116">
        <v>13.2</v>
      </c>
      <c r="H116">
        <v>20.9</v>
      </c>
      <c r="I116">
        <v>25.4</v>
      </c>
      <c r="J116">
        <v>40.5</v>
      </c>
      <c r="K116">
        <v>13</v>
      </c>
      <c r="L116">
        <v>15.1</v>
      </c>
      <c r="M116" s="546"/>
      <c r="N116" s="546"/>
      <c r="O116" s="323">
        <f t="shared" si="23"/>
        <v>2014</v>
      </c>
      <c r="P116" s="547">
        <f t="shared" si="24"/>
        <v>1.1774193548387097</v>
      </c>
      <c r="Q116" s="547">
        <f t="shared" si="25"/>
        <v>0.75898187912433224</v>
      </c>
      <c r="R116" s="547">
        <f t="shared" si="26"/>
        <v>1.0804289544235925</v>
      </c>
      <c r="S116" s="547">
        <f t="shared" si="27"/>
        <v>0.45257452574525747</v>
      </c>
      <c r="T116" s="547">
        <f t="shared" si="28"/>
        <v>0.375</v>
      </c>
      <c r="U116" s="547">
        <f t="shared" si="29"/>
        <v>1.9701492537313432</v>
      </c>
      <c r="V116" s="547">
        <f t="shared" si="30"/>
        <v>0.56032171581769441</v>
      </c>
      <c r="W116" s="547">
        <f t="shared" si="31"/>
        <v>1.5209580838323353</v>
      </c>
      <c r="X116" s="547">
        <f t="shared" si="32"/>
        <v>0</v>
      </c>
      <c r="Y116" s="547">
        <f t="shared" si="33"/>
        <v>1.2264150943396226</v>
      </c>
      <c r="Z116" s="547">
        <f t="shared" si="34"/>
        <v>0</v>
      </c>
      <c r="AA116" s="546"/>
      <c r="AB116" s="546"/>
      <c r="AC116" s="323">
        <f t="shared" si="37"/>
        <v>2014</v>
      </c>
      <c r="AD116" s="323">
        <f t="shared" ref="AD116:AI117" si="42">P116*AD115</f>
        <v>25414373085929.73</v>
      </c>
      <c r="AE116" s="323">
        <f t="shared" si="42"/>
        <v>2388.9477921709768</v>
      </c>
      <c r="AF116" s="323">
        <f t="shared" si="42"/>
        <v>7.7904003898492477E-7</v>
      </c>
      <c r="AG116" s="323">
        <f t="shared" si="42"/>
        <v>5.8947830168324555E-20</v>
      </c>
      <c r="AH116" s="323">
        <f t="shared" si="42"/>
        <v>5.6544170128359209E-15</v>
      </c>
      <c r="AI116" s="323">
        <f t="shared" si="42"/>
        <v>0</v>
      </c>
      <c r="AJ116" s="274" t="s">
        <v>42</v>
      </c>
      <c r="AK116" s="279"/>
      <c r="AL116" s="534"/>
      <c r="AM116" s="275" t="s">
        <v>476</v>
      </c>
      <c r="AN116" s="276"/>
      <c r="AO116" s="278" t="s">
        <v>63</v>
      </c>
      <c r="AP116" s="278"/>
      <c r="AQ116" s="277" t="s">
        <v>476</v>
      </c>
      <c r="AR116" s="277" t="s">
        <v>476</v>
      </c>
      <c r="AS116" s="277" t="s">
        <v>476</v>
      </c>
      <c r="AT116" s="279" t="s">
        <v>44</v>
      </c>
      <c r="AU116" s="279"/>
      <c r="AV116" s="277" t="s">
        <v>476</v>
      </c>
    </row>
    <row r="117" spans="1:48" ht="14.25" x14ac:dyDescent="0.2">
      <c r="A117">
        <f t="shared" si="41"/>
        <v>2015</v>
      </c>
      <c r="B117">
        <v>37.6</v>
      </c>
      <c r="C117">
        <v>733.1</v>
      </c>
      <c r="D117">
        <v>158.5</v>
      </c>
      <c r="E117">
        <v>168.5</v>
      </c>
      <c r="F117">
        <v>43.2</v>
      </c>
      <c r="G117">
        <v>13.4</v>
      </c>
      <c r="H117">
        <v>21.3</v>
      </c>
      <c r="I117">
        <v>29.4</v>
      </c>
      <c r="J117">
        <v>41.6</v>
      </c>
      <c r="K117">
        <v>13.3</v>
      </c>
      <c r="L117">
        <v>15.2</v>
      </c>
      <c r="M117" s="308"/>
      <c r="N117" s="308"/>
      <c r="O117" s="323">
        <f t="shared" si="23"/>
        <v>2015</v>
      </c>
      <c r="P117" s="547">
        <f t="shared" si="24"/>
        <v>1.2129032258064516</v>
      </c>
      <c r="Q117" s="547">
        <f t="shared" si="25"/>
        <v>0.76788519953912227</v>
      </c>
      <c r="R117" s="547">
        <f t="shared" si="26"/>
        <v>1.0623324396782843</v>
      </c>
      <c r="S117" s="547">
        <f t="shared" si="27"/>
        <v>0.45663956639566394</v>
      </c>
      <c r="T117" s="547">
        <f t="shared" si="28"/>
        <v>0.4</v>
      </c>
      <c r="U117" s="547">
        <f t="shared" si="29"/>
        <v>2</v>
      </c>
      <c r="V117" s="547">
        <f t="shared" si="30"/>
        <v>0.57104557640750675</v>
      </c>
      <c r="W117" s="547">
        <f t="shared" si="31"/>
        <v>1.7604790419161676</v>
      </c>
      <c r="X117" s="547">
        <f t="shared" si="32"/>
        <v>0</v>
      </c>
      <c r="Y117" s="547">
        <f t="shared" si="33"/>
        <v>1.2547169811320755</v>
      </c>
      <c r="Z117" s="547">
        <f t="shared" si="34"/>
        <v>0</v>
      </c>
      <c r="AA117" s="308"/>
      <c r="AB117" s="308"/>
      <c r="AC117" s="323">
        <f t="shared" si="37"/>
        <v>2015</v>
      </c>
      <c r="AD117" s="323">
        <f t="shared" si="42"/>
        <v>30825175097772.836</v>
      </c>
      <c r="AE117" s="323">
        <f t="shared" si="42"/>
        <v>1834.4376520797562</v>
      </c>
      <c r="AF117" s="323">
        <f t="shared" si="42"/>
        <v>8.2759950522192086E-7</v>
      </c>
      <c r="AG117" s="323">
        <f t="shared" si="42"/>
        <v>2.6917911608028963E-20</v>
      </c>
      <c r="AH117" s="323">
        <f t="shared" si="42"/>
        <v>2.2617668051343685E-15</v>
      </c>
      <c r="AI117" s="323">
        <f t="shared" si="42"/>
        <v>0</v>
      </c>
      <c r="AJ117" s="296"/>
      <c r="AK117" s="299"/>
      <c r="AL117" s="534"/>
      <c r="AM117" s="275" t="s">
        <v>476</v>
      </c>
      <c r="AN117" s="297"/>
      <c r="AO117" s="298"/>
      <c r="AP117" s="298"/>
      <c r="AQ117" s="277" t="s">
        <v>476</v>
      </c>
      <c r="AR117" s="277" t="s">
        <v>476</v>
      </c>
      <c r="AS117" s="277" t="s">
        <v>476</v>
      </c>
      <c r="AT117" s="299"/>
      <c r="AU117" s="299"/>
      <c r="AV117" s="277" t="s">
        <v>476</v>
      </c>
    </row>
    <row r="118" spans="1:48" ht="89.25" x14ac:dyDescent="0.2">
      <c r="A118">
        <f t="shared" si="41"/>
        <v>2016</v>
      </c>
      <c r="B118">
        <v>37.299999999999997</v>
      </c>
      <c r="C118">
        <v>728.8</v>
      </c>
      <c r="D118">
        <v>155.80000000000001</v>
      </c>
      <c r="E118">
        <v>165.5</v>
      </c>
      <c r="F118">
        <v>47.4</v>
      </c>
      <c r="G118">
        <v>13.5</v>
      </c>
      <c r="H118">
        <v>21</v>
      </c>
      <c r="I118">
        <v>30.3</v>
      </c>
      <c r="J118">
        <v>40.6</v>
      </c>
      <c r="K118">
        <v>13.1</v>
      </c>
      <c r="L118">
        <v>13.5</v>
      </c>
      <c r="M118" s="546"/>
      <c r="N118" s="546"/>
      <c r="O118" s="323">
        <f t="shared" si="23"/>
        <v>2016</v>
      </c>
      <c r="P118" s="547">
        <f t="shared" si="24"/>
        <v>1.2032258064516128</v>
      </c>
      <c r="Q118" s="547">
        <f t="shared" si="25"/>
        <v>0.76338116685869895</v>
      </c>
      <c r="R118" s="547">
        <f t="shared" si="26"/>
        <v>1.044235924932976</v>
      </c>
      <c r="S118" s="547">
        <f t="shared" si="27"/>
        <v>0.44850948509485095</v>
      </c>
      <c r="T118" s="547">
        <f t="shared" si="28"/>
        <v>0.43888888888888888</v>
      </c>
      <c r="U118" s="547">
        <f t="shared" si="29"/>
        <v>2.0149253731343282</v>
      </c>
      <c r="V118" s="547">
        <f t="shared" si="30"/>
        <v>0.5630026809651475</v>
      </c>
      <c r="W118" s="547">
        <f t="shared" si="31"/>
        <v>1.8143712574850301</v>
      </c>
      <c r="X118" s="547">
        <f t="shared" si="32"/>
        <v>0</v>
      </c>
      <c r="Y118" s="547">
        <f t="shared" si="33"/>
        <v>1.2358490566037736</v>
      </c>
      <c r="Z118" s="547">
        <f t="shared" si="34"/>
        <v>0</v>
      </c>
      <c r="AA118" s="546"/>
      <c r="AB118" s="546"/>
      <c r="AC118" s="323">
        <f t="shared" si="37"/>
        <v>2016</v>
      </c>
      <c r="AD118" s="323"/>
      <c r="AE118" s="323"/>
      <c r="AF118" s="323"/>
      <c r="AG118" s="323"/>
      <c r="AH118" s="323"/>
      <c r="AI118" s="323"/>
      <c r="AJ118" s="274" t="s">
        <v>14</v>
      </c>
      <c r="AK118" s="279"/>
      <c r="AL118" s="534"/>
      <c r="AM118" s="275" t="s">
        <v>476</v>
      </c>
      <c r="AN118" s="276"/>
      <c r="AO118" s="278" t="s">
        <v>33</v>
      </c>
      <c r="AP118" s="278"/>
      <c r="AQ118" s="277" t="s">
        <v>476</v>
      </c>
      <c r="AR118" s="277" t="s">
        <v>476</v>
      </c>
      <c r="AS118" s="277" t="s">
        <v>476</v>
      </c>
      <c r="AT118" s="279" t="s">
        <v>20</v>
      </c>
      <c r="AU118" s="279"/>
      <c r="AV118" s="277" t="s">
        <v>476</v>
      </c>
    </row>
    <row r="119" spans="1:48" ht="192" x14ac:dyDescent="0.25">
      <c r="A119" s="548" t="s">
        <v>519</v>
      </c>
      <c r="B119" s="1" t="s">
        <v>511</v>
      </c>
      <c r="C119" s="1" t="s">
        <v>84</v>
      </c>
      <c r="D119" s="1" t="s">
        <v>1</v>
      </c>
      <c r="E119" s="1" t="s">
        <v>512</v>
      </c>
      <c r="F119" s="1" t="s">
        <v>2</v>
      </c>
      <c r="G119" s="1" t="s">
        <v>513</v>
      </c>
      <c r="H119" s="1" t="s">
        <v>514</v>
      </c>
      <c r="I119" s="1" t="s">
        <v>515</v>
      </c>
      <c r="J119" s="1" t="s">
        <v>516</v>
      </c>
      <c r="K119" s="1" t="s">
        <v>517</v>
      </c>
      <c r="L119" s="1" t="s">
        <v>518</v>
      </c>
      <c r="M119" s="308"/>
      <c r="N119" s="308"/>
      <c r="O119" s="308"/>
      <c r="P119" s="547"/>
      <c r="Q119" s="552">
        <f t="shared" ref="Q119:Z119" si="43">MAX(Q2:Q117)</f>
        <v>1.8958835236199854</v>
      </c>
      <c r="R119" s="552">
        <f t="shared" si="43"/>
        <v>1.3780160857908847</v>
      </c>
      <c r="S119" s="552">
        <f t="shared" si="43"/>
        <v>1.0176151761517616</v>
      </c>
      <c r="T119" s="552">
        <f t="shared" si="43"/>
        <v>1.0203703703703704</v>
      </c>
      <c r="U119" s="552">
        <f t="shared" si="43"/>
        <v>15.656716417910449</v>
      </c>
      <c r="V119" s="552">
        <f t="shared" si="43"/>
        <v>15.777479892761395</v>
      </c>
      <c r="W119" s="552">
        <f t="shared" si="43"/>
        <v>1.7604790419161676</v>
      </c>
      <c r="X119" s="552">
        <f t="shared" si="43"/>
        <v>0</v>
      </c>
      <c r="Y119" s="552">
        <f t="shared" si="43"/>
        <v>1.2547169811320755</v>
      </c>
      <c r="Z119" s="552">
        <f t="shared" si="43"/>
        <v>0</v>
      </c>
      <c r="AA119" s="308"/>
      <c r="AB119" s="308"/>
      <c r="AC119" s="308"/>
      <c r="AD119" s="559">
        <f>P122</f>
        <v>0</v>
      </c>
      <c r="AE119" s="559">
        <f t="shared" ref="AE119:AI119" si="44">Q122</f>
        <v>-0.5760572392530976</v>
      </c>
      <c r="AF119" s="559">
        <f t="shared" si="44"/>
        <v>1.4343750000000002</v>
      </c>
      <c r="AG119" s="559">
        <f t="shared" si="44"/>
        <v>0.20451237263464334</v>
      </c>
      <c r="AH119" s="559">
        <f t="shared" si="44"/>
        <v>-0.55659494855004676</v>
      </c>
      <c r="AI119" s="559">
        <f t="shared" si="44"/>
        <v>-0.84762979683972905</v>
      </c>
      <c r="AJ119" s="296"/>
      <c r="AK119" s="299"/>
      <c r="AL119" s="534"/>
      <c r="AM119" s="275" t="s">
        <v>476</v>
      </c>
      <c r="AN119" s="297"/>
      <c r="AO119" s="298"/>
      <c r="AP119" s="298"/>
      <c r="AQ119" s="277" t="s">
        <v>476</v>
      </c>
      <c r="AR119" s="277" t="s">
        <v>476</v>
      </c>
      <c r="AS119" s="277" t="s">
        <v>476</v>
      </c>
      <c r="AT119" s="299"/>
      <c r="AU119" s="299"/>
      <c r="AV119" s="277" t="s">
        <v>476</v>
      </c>
    </row>
    <row r="120" spans="1:48" ht="63.75" x14ac:dyDescent="0.2">
      <c r="A120" s="280"/>
      <c r="B120" s="268" t="s">
        <v>52</v>
      </c>
      <c r="C120" s="269" t="s">
        <v>38</v>
      </c>
      <c r="D120" s="270" t="s">
        <v>56</v>
      </c>
      <c r="E120" s="271" t="s">
        <v>46</v>
      </c>
      <c r="F120" s="272" t="s">
        <v>48</v>
      </c>
      <c r="G120" s="273" t="s">
        <v>51</v>
      </c>
      <c r="H120" s="269" t="s">
        <v>43</v>
      </c>
      <c r="I120" s="277" t="s">
        <v>476</v>
      </c>
      <c r="J120" s="277" t="s">
        <v>476</v>
      </c>
      <c r="K120" s="277" t="s">
        <v>476</v>
      </c>
      <c r="L120" s="276" t="s">
        <v>58</v>
      </c>
      <c r="M120" s="546"/>
      <c r="N120" s="546"/>
      <c r="O120" s="546"/>
      <c r="P120" s="547"/>
      <c r="Q120" s="550" t="str">
        <f t="shared" ref="Q120:Z120" si="45">Q1</f>
        <v>All causes-</v>
      </c>
      <c r="R120" s="550" t="str">
        <f t="shared" si="45"/>
        <v xml:space="preserve">Cancer and other malignant tumors </v>
      </c>
      <c r="S120" s="550" t="str">
        <f t="shared" si="45"/>
        <v xml:space="preserve">Diseases of the heart </v>
      </c>
      <c r="T120" s="550" t="str">
        <f t="shared" si="45"/>
        <v xml:space="preserve">Intracranial lesions of vascular origin </v>
      </c>
      <c r="U120" s="550" t="str">
        <f t="shared" si="45"/>
        <v xml:space="preserve">Nephritis (all forms) </v>
      </c>
      <c r="V120" s="550" t="str">
        <f t="shared" si="45"/>
        <v>Pneumonia (all forms) and influenza</v>
      </c>
      <c r="W120" s="550" t="str">
        <f t="shared" si="45"/>
        <v>Diabetes mellitus</v>
      </c>
      <c r="X120" s="550" t="str">
        <f t="shared" si="45"/>
        <v>Chronic obstructive pulmonary diseases</v>
      </c>
      <c r="Y120" s="550" t="str">
        <f t="shared" si="45"/>
        <v>Suicide</v>
      </c>
      <c r="Z120" s="550" t="str">
        <f t="shared" si="45"/>
        <v>Senility</v>
      </c>
      <c r="AA120" s="546"/>
      <c r="AB120" s="546"/>
      <c r="AC120" s="546"/>
      <c r="AD120" s="546"/>
      <c r="AE120" s="546"/>
      <c r="AF120" s="546"/>
      <c r="AG120" s="546"/>
      <c r="AH120" s="546"/>
      <c r="AI120" s="546"/>
      <c r="AJ120" s="274" t="s">
        <v>42</v>
      </c>
      <c r="AK120" s="279"/>
      <c r="AL120" s="534"/>
      <c r="AM120" s="275" t="s">
        <v>476</v>
      </c>
      <c r="AN120" s="276"/>
      <c r="AO120" s="278" t="s">
        <v>64</v>
      </c>
      <c r="AP120" s="278"/>
      <c r="AQ120" s="277" t="s">
        <v>476</v>
      </c>
      <c r="AR120" s="277" t="s">
        <v>476</v>
      </c>
      <c r="AS120" s="277" t="s">
        <v>476</v>
      </c>
      <c r="AT120" s="279" t="s">
        <v>47</v>
      </c>
      <c r="AU120" s="279"/>
      <c r="AV120" s="277" t="s">
        <v>476</v>
      </c>
    </row>
    <row r="121" spans="1:48" x14ac:dyDescent="0.2">
      <c r="A121" s="280"/>
      <c r="B121" s="291"/>
      <c r="C121" s="292"/>
      <c r="D121" s="293"/>
      <c r="E121" s="294"/>
      <c r="F121" s="272"/>
      <c r="G121" s="295"/>
      <c r="H121" s="292"/>
      <c r="I121" s="277" t="s">
        <v>476</v>
      </c>
      <c r="J121" s="277" t="s">
        <v>476</v>
      </c>
      <c r="K121" s="277" t="s">
        <v>476</v>
      </c>
      <c r="L121" s="297"/>
      <c r="M121" s="308"/>
      <c r="N121" s="308"/>
      <c r="O121" s="308"/>
      <c r="P121" s="547"/>
      <c r="Q121" s="552">
        <f t="shared" ref="Q121:Z121" si="46">AVERAGE(Q2:Q117)</f>
        <v>1.0929963555982565</v>
      </c>
      <c r="R121" s="552">
        <f t="shared" si="46"/>
        <v>0.93924493852269597</v>
      </c>
      <c r="S121" s="552">
        <f t="shared" si="46"/>
        <v>0.71237267545089256</v>
      </c>
      <c r="T121" s="552">
        <f t="shared" si="46"/>
        <v>0.7760137292464877</v>
      </c>
      <c r="U121" s="552">
        <f t="shared" si="46"/>
        <v>6.1473237261966025</v>
      </c>
      <c r="V121" s="552">
        <f t="shared" si="46"/>
        <v>1.9539844688915595</v>
      </c>
      <c r="W121" s="552">
        <f t="shared" si="46"/>
        <v>1.2049313138429025</v>
      </c>
      <c r="X121" s="552">
        <f t="shared" si="46"/>
        <v>0</v>
      </c>
      <c r="Y121" s="552">
        <f>AVERAGE(Y2:Y117)</f>
        <v>1.0076447625243983</v>
      </c>
      <c r="Z121" s="552">
        <f t="shared" si="46"/>
        <v>0</v>
      </c>
      <c r="AA121" s="308"/>
      <c r="AB121" s="308"/>
      <c r="AC121" s="308"/>
      <c r="AD121" s="308"/>
      <c r="AE121" s="308"/>
      <c r="AF121" s="308"/>
      <c r="AG121" s="308"/>
      <c r="AH121" s="308"/>
      <c r="AI121" s="308"/>
      <c r="AJ121" s="296"/>
      <c r="AK121" s="299"/>
      <c r="AL121" s="534"/>
      <c r="AM121" s="275" t="s">
        <v>476</v>
      </c>
      <c r="AN121" s="297"/>
      <c r="AO121" s="298"/>
      <c r="AP121" s="298"/>
      <c r="AQ121" s="277" t="s">
        <v>476</v>
      </c>
      <c r="AR121" s="277" t="s">
        <v>476</v>
      </c>
      <c r="AS121" s="277" t="s">
        <v>476</v>
      </c>
      <c r="AT121" s="299"/>
      <c r="AU121" s="299"/>
      <c r="AV121" s="277" t="s">
        <v>476</v>
      </c>
    </row>
    <row r="122" spans="1:48" ht="51" x14ac:dyDescent="0.2">
      <c r="A122" s="280"/>
      <c r="B122" s="268" t="s">
        <v>54</v>
      </c>
      <c r="C122" s="269" t="s">
        <v>38</v>
      </c>
      <c r="D122" s="270" t="s">
        <v>56</v>
      </c>
      <c r="E122" s="271" t="s">
        <v>46</v>
      </c>
      <c r="F122" s="272" t="s">
        <v>49</v>
      </c>
      <c r="G122" s="273" t="s">
        <v>51</v>
      </c>
      <c r="H122" s="269" t="s">
        <v>40</v>
      </c>
      <c r="I122" s="277" t="s">
        <v>476</v>
      </c>
      <c r="J122" s="277" t="s">
        <v>476</v>
      </c>
      <c r="K122" s="277" t="s">
        <v>476</v>
      </c>
      <c r="L122" s="276" t="s">
        <v>59</v>
      </c>
      <c r="M122" s="546"/>
      <c r="N122" s="546"/>
      <c r="O122" s="546"/>
      <c r="P122" s="547"/>
      <c r="Q122" s="558">
        <f t="shared" ref="Q122:Z122" si="47">(C118-C2)/C2</f>
        <v>-0.5760572392530976</v>
      </c>
      <c r="R122" s="558">
        <f t="shared" si="47"/>
        <v>1.4343750000000002</v>
      </c>
      <c r="S122" s="558">
        <f t="shared" si="47"/>
        <v>0.20451237263464334</v>
      </c>
      <c r="T122" s="558">
        <f t="shared" si="47"/>
        <v>-0.55659494855004676</v>
      </c>
      <c r="U122" s="558">
        <f t="shared" si="47"/>
        <v>-0.84762979683972905</v>
      </c>
      <c r="V122" s="558">
        <f t="shared" si="47"/>
        <v>-0.89614243323442133</v>
      </c>
      <c r="W122" s="558">
        <f>(I118-I24)/I24</f>
        <v>0.65573770491803274</v>
      </c>
      <c r="X122" s="558" t="e">
        <f t="shared" si="47"/>
        <v>#DIV/0!</v>
      </c>
      <c r="Y122" s="558">
        <f>(K118-K60)/K60</f>
        <v>0.2242990654205608</v>
      </c>
      <c r="Z122" s="558">
        <f t="shared" si="47"/>
        <v>-0.7310756972111554</v>
      </c>
      <c r="AA122" s="546"/>
      <c r="AB122" s="546"/>
      <c r="AC122" s="546"/>
      <c r="AD122" s="560">
        <f>P122</f>
        <v>0</v>
      </c>
      <c r="AE122" s="560">
        <f t="shared" ref="AE122:AI122" si="48">Q122</f>
        <v>-0.5760572392530976</v>
      </c>
      <c r="AF122" s="560">
        <f t="shared" si="48"/>
        <v>1.4343750000000002</v>
      </c>
      <c r="AG122" s="560">
        <f t="shared" si="48"/>
        <v>0.20451237263464334</v>
      </c>
      <c r="AH122" s="560">
        <f t="shared" si="48"/>
        <v>-0.55659494855004676</v>
      </c>
      <c r="AI122" s="560">
        <f t="shared" si="48"/>
        <v>-0.84762979683972905</v>
      </c>
      <c r="AJ122" s="274" t="s">
        <v>41</v>
      </c>
      <c r="AK122" s="279"/>
      <c r="AL122" s="534"/>
      <c r="AM122" s="300" t="s">
        <v>474</v>
      </c>
      <c r="AN122" s="276"/>
      <c r="AO122" s="301"/>
      <c r="AP122" s="301"/>
      <c r="AQ122" s="277" t="s">
        <v>476</v>
      </c>
      <c r="AR122" s="277" t="s">
        <v>476</v>
      </c>
      <c r="AS122" s="277" t="s">
        <v>476</v>
      </c>
      <c r="AT122" s="279" t="s">
        <v>44</v>
      </c>
      <c r="AU122" s="279"/>
      <c r="AV122" s="277" t="s">
        <v>476</v>
      </c>
    </row>
    <row r="123" spans="1:48" x14ac:dyDescent="0.2">
      <c r="A123" s="280"/>
      <c r="B123" s="291"/>
      <c r="C123" s="292"/>
      <c r="D123" s="293"/>
      <c r="E123" s="294"/>
      <c r="F123" s="272"/>
      <c r="G123" s="295"/>
      <c r="H123" s="292"/>
      <c r="I123" s="277" t="s">
        <v>476</v>
      </c>
      <c r="J123" s="277" t="s">
        <v>476</v>
      </c>
      <c r="K123" s="277" t="s">
        <v>476</v>
      </c>
      <c r="L123" s="297"/>
      <c r="M123" s="308"/>
      <c r="N123" s="308"/>
      <c r="O123" s="308"/>
      <c r="P123" s="547"/>
      <c r="Q123" s="549">
        <f t="shared" ref="Q123:Z123" si="49">Q121^117</f>
        <v>32990.54752321649</v>
      </c>
      <c r="R123" s="549">
        <f t="shared" si="49"/>
        <v>6.5332159792788407E-4</v>
      </c>
      <c r="S123" s="549">
        <f t="shared" si="49"/>
        <v>5.8445163999038807E-18</v>
      </c>
      <c r="T123" s="549">
        <f t="shared" si="49"/>
        <v>1.3023279756790158E-13</v>
      </c>
      <c r="U123" s="549">
        <f t="shared" si="49"/>
        <v>1.8891735507746485E+92</v>
      </c>
      <c r="V123" s="549">
        <f t="shared" si="49"/>
        <v>1.0908613889277045E+34</v>
      </c>
      <c r="W123" s="549">
        <f t="shared" si="49"/>
        <v>2968848576.3384438</v>
      </c>
      <c r="X123" s="549">
        <f t="shared" si="49"/>
        <v>0</v>
      </c>
      <c r="Y123" s="549">
        <f t="shared" si="49"/>
        <v>2.437652924934365</v>
      </c>
      <c r="Z123" s="549">
        <f t="shared" si="49"/>
        <v>0</v>
      </c>
      <c r="AA123" s="308"/>
      <c r="AB123" s="308"/>
      <c r="AC123" s="308"/>
      <c r="AD123" s="308"/>
      <c r="AE123" s="308"/>
      <c r="AF123" s="308"/>
      <c r="AG123" s="308"/>
      <c r="AH123" s="308"/>
      <c r="AI123" s="308"/>
      <c r="AJ123" s="296"/>
      <c r="AK123" s="299"/>
      <c r="AL123" s="534"/>
      <c r="AM123" s="304"/>
      <c r="AN123" s="297"/>
      <c r="AO123" s="298"/>
      <c r="AP123" s="298"/>
      <c r="AQ123" s="277" t="s">
        <v>476</v>
      </c>
      <c r="AR123" s="277" t="s">
        <v>476</v>
      </c>
      <c r="AS123" s="277" t="s">
        <v>476</v>
      </c>
      <c r="AT123" s="299"/>
      <c r="AU123" s="299"/>
      <c r="AV123" s="277" t="s">
        <v>476</v>
      </c>
    </row>
    <row r="124" spans="1:48" ht="63.75" x14ac:dyDescent="0.2">
      <c r="A124" s="280"/>
      <c r="B124" s="268" t="s">
        <v>52</v>
      </c>
      <c r="C124" s="269" t="s">
        <v>37</v>
      </c>
      <c r="D124" s="270" t="s">
        <v>56</v>
      </c>
      <c r="E124" s="271" t="s">
        <v>46</v>
      </c>
      <c r="F124" s="272" t="s">
        <v>49</v>
      </c>
      <c r="G124" s="273" t="s">
        <v>51</v>
      </c>
      <c r="H124" s="269" t="s">
        <v>43</v>
      </c>
      <c r="I124" s="277" t="s">
        <v>476</v>
      </c>
      <c r="J124" s="277" t="s">
        <v>476</v>
      </c>
      <c r="K124" s="277" t="s">
        <v>476</v>
      </c>
      <c r="L124" s="276" t="s">
        <v>59</v>
      </c>
      <c r="M124" s="546"/>
      <c r="N124" s="546"/>
      <c r="O124" s="546"/>
      <c r="P124" s="547"/>
      <c r="Q124" s="550"/>
      <c r="R124" s="550"/>
      <c r="S124" s="550"/>
      <c r="T124" s="550"/>
      <c r="U124" s="550"/>
      <c r="V124" s="550"/>
      <c r="W124" s="550"/>
      <c r="X124" s="550"/>
      <c r="Y124" s="550"/>
      <c r="Z124" s="550"/>
      <c r="AA124" s="546"/>
      <c r="AB124" s="546"/>
      <c r="AC124" s="546"/>
      <c r="AD124" s="546"/>
      <c r="AE124" s="546"/>
      <c r="AF124" s="546"/>
      <c r="AG124" s="546"/>
      <c r="AH124" s="546"/>
      <c r="AI124" s="546"/>
      <c r="AJ124" s="274" t="s">
        <v>42</v>
      </c>
      <c r="AK124" s="279"/>
      <c r="AL124" s="534"/>
      <c r="AM124" s="300" t="s">
        <v>60</v>
      </c>
      <c r="AN124" s="276"/>
      <c r="AO124" s="277"/>
      <c r="AP124" s="277"/>
      <c r="AQ124" s="277" t="s">
        <v>476</v>
      </c>
      <c r="AR124" s="277" t="s">
        <v>476</v>
      </c>
      <c r="AS124" s="277" t="s">
        <v>476</v>
      </c>
      <c r="AT124" s="279" t="s">
        <v>47</v>
      </c>
      <c r="AU124" s="279"/>
      <c r="AV124" s="277" t="s">
        <v>476</v>
      </c>
    </row>
    <row r="125" spans="1:48" x14ac:dyDescent="0.2">
      <c r="A125" s="280"/>
      <c r="B125" s="291"/>
      <c r="C125" s="292"/>
      <c r="D125" s="293"/>
      <c r="E125" s="294"/>
      <c r="F125" s="272"/>
      <c r="G125" s="295"/>
      <c r="H125" s="292"/>
      <c r="I125" s="277" t="s">
        <v>476</v>
      </c>
      <c r="J125" s="277" t="s">
        <v>476</v>
      </c>
      <c r="K125" s="277" t="s">
        <v>476</v>
      </c>
      <c r="L125" s="297"/>
      <c r="M125" s="308"/>
      <c r="N125" s="308"/>
      <c r="O125" s="308"/>
      <c r="P125" s="552"/>
      <c r="Q125" s="552"/>
      <c r="R125" s="552"/>
      <c r="S125" s="552"/>
      <c r="T125" s="552"/>
      <c r="U125" s="552"/>
      <c r="V125" s="552"/>
      <c r="W125" s="552"/>
      <c r="X125" s="552"/>
      <c r="Y125" s="552"/>
      <c r="Z125" s="552"/>
      <c r="AA125" s="308"/>
      <c r="AB125" s="308"/>
      <c r="AC125" s="308"/>
      <c r="AD125" s="308"/>
      <c r="AE125" s="308"/>
      <c r="AF125" s="308"/>
      <c r="AG125" s="308"/>
      <c r="AH125" s="308"/>
      <c r="AI125" s="308"/>
      <c r="AJ125" s="296"/>
      <c r="AK125" s="299"/>
      <c r="AL125" s="534"/>
      <c r="AM125" s="305"/>
      <c r="AN125" s="297"/>
      <c r="AO125" s="277"/>
      <c r="AP125" s="277"/>
      <c r="AQ125" s="277" t="s">
        <v>476</v>
      </c>
      <c r="AR125" s="277" t="s">
        <v>476</v>
      </c>
      <c r="AS125" s="277" t="s">
        <v>476</v>
      </c>
      <c r="AT125" s="299"/>
      <c r="AU125" s="299"/>
      <c r="AV125" s="277" t="s">
        <v>476</v>
      </c>
    </row>
    <row r="126" spans="1:48" ht="51" x14ac:dyDescent="0.2">
      <c r="A126" s="280"/>
      <c r="B126" s="268" t="s">
        <v>52</v>
      </c>
      <c r="C126" s="269" t="s">
        <v>37</v>
      </c>
      <c r="D126" s="270" t="s">
        <v>55</v>
      </c>
      <c r="E126" s="271" t="s">
        <v>46</v>
      </c>
      <c r="F126" s="272" t="s">
        <v>49</v>
      </c>
      <c r="G126" s="273" t="s">
        <v>51</v>
      </c>
      <c r="H126" s="269" t="s">
        <v>40</v>
      </c>
      <c r="I126" s="277" t="s">
        <v>476</v>
      </c>
      <c r="J126" s="277" t="s">
        <v>476</v>
      </c>
      <c r="K126" s="277" t="s">
        <v>476</v>
      </c>
      <c r="L126" s="276" t="s">
        <v>57</v>
      </c>
      <c r="M126" s="546"/>
      <c r="N126" s="546"/>
      <c r="O126" s="546"/>
      <c r="P126" s="550"/>
      <c r="Q126" s="550"/>
      <c r="R126" s="550"/>
      <c r="S126" s="550"/>
      <c r="T126" s="550"/>
      <c r="U126" s="550"/>
      <c r="V126" s="550"/>
      <c r="W126" s="550"/>
      <c r="X126" s="550"/>
      <c r="Y126" s="550"/>
      <c r="Z126" s="550"/>
      <c r="AA126" s="546"/>
      <c r="AB126" s="546"/>
      <c r="AC126" s="546"/>
      <c r="AD126" s="546"/>
      <c r="AE126" s="546"/>
      <c r="AF126" s="546"/>
      <c r="AG126" s="546"/>
      <c r="AH126" s="546"/>
      <c r="AI126" s="546"/>
      <c r="AJ126" s="274" t="s">
        <v>118</v>
      </c>
      <c r="AK126" s="279"/>
      <c r="AL126" s="534"/>
      <c r="AM126" s="300" t="s">
        <v>60</v>
      </c>
      <c r="AN126" s="276"/>
      <c r="AO126" s="277"/>
      <c r="AP126" s="277"/>
      <c r="AQ126" s="277" t="s">
        <v>476</v>
      </c>
      <c r="AR126" s="277" t="s">
        <v>476</v>
      </c>
      <c r="AS126" s="277" t="s">
        <v>476</v>
      </c>
      <c r="AT126" s="279" t="s">
        <v>44</v>
      </c>
      <c r="AU126" s="279"/>
      <c r="AV126" s="277" t="s">
        <v>476</v>
      </c>
    </row>
    <row r="127" spans="1:48" x14ac:dyDescent="0.2">
      <c r="A127" s="280"/>
      <c r="B127" s="291"/>
      <c r="C127" s="292"/>
      <c r="D127" s="293"/>
      <c r="E127" s="294"/>
      <c r="F127" s="272"/>
      <c r="G127" s="295"/>
      <c r="H127" s="292"/>
      <c r="I127" s="277" t="s">
        <v>476</v>
      </c>
      <c r="J127" s="277" t="s">
        <v>476</v>
      </c>
      <c r="K127" s="277" t="s">
        <v>476</v>
      </c>
      <c r="L127" s="297"/>
      <c r="M127" s="308"/>
      <c r="N127" s="308"/>
      <c r="O127" s="308"/>
      <c r="P127" s="552"/>
      <c r="Q127" s="552"/>
      <c r="R127" s="552"/>
      <c r="S127" s="552"/>
      <c r="T127" s="552"/>
      <c r="U127" s="552"/>
      <c r="V127" s="552"/>
      <c r="W127" s="552"/>
      <c r="X127" s="552"/>
      <c r="Y127" s="552"/>
      <c r="Z127" s="552"/>
      <c r="AA127" s="308"/>
      <c r="AB127" s="308"/>
      <c r="AC127" s="308"/>
      <c r="AD127" s="308"/>
      <c r="AE127" s="308"/>
      <c r="AF127" s="308"/>
      <c r="AG127" s="308"/>
      <c r="AH127" s="308"/>
      <c r="AI127" s="308"/>
      <c r="AJ127" s="296"/>
      <c r="AK127" s="299"/>
      <c r="AL127" s="534"/>
      <c r="AM127" s="305"/>
      <c r="AN127" s="297"/>
      <c r="AO127" s="277"/>
      <c r="AP127" s="277"/>
      <c r="AQ127" s="277" t="s">
        <v>476</v>
      </c>
      <c r="AR127" s="277" t="s">
        <v>476</v>
      </c>
      <c r="AS127" s="277" t="s">
        <v>476</v>
      </c>
      <c r="AT127" s="299"/>
      <c r="AU127" s="299"/>
      <c r="AV127" s="277" t="s">
        <v>476</v>
      </c>
    </row>
    <row r="128" spans="1:48" ht="51" x14ac:dyDescent="0.2">
      <c r="A128" s="280"/>
      <c r="B128" s="268" t="s">
        <v>54</v>
      </c>
      <c r="C128" s="269" t="s">
        <v>37</v>
      </c>
      <c r="D128" s="270" t="s">
        <v>56</v>
      </c>
      <c r="E128" s="271" t="s">
        <v>46</v>
      </c>
      <c r="F128" s="272" t="s">
        <v>49</v>
      </c>
      <c r="G128" s="273" t="s">
        <v>51</v>
      </c>
      <c r="H128" s="269" t="s">
        <v>40</v>
      </c>
      <c r="I128" s="277" t="s">
        <v>476</v>
      </c>
      <c r="J128" s="277" t="s">
        <v>476</v>
      </c>
      <c r="K128" s="277" t="s">
        <v>476</v>
      </c>
      <c r="L128" s="276" t="s">
        <v>59</v>
      </c>
      <c r="M128" s="546"/>
      <c r="N128" s="546"/>
      <c r="O128" s="546"/>
      <c r="P128" s="550"/>
      <c r="Q128" s="550"/>
      <c r="R128" s="550"/>
      <c r="S128" s="550"/>
      <c r="T128" s="550"/>
      <c r="U128" s="550"/>
      <c r="V128" s="550"/>
      <c r="W128" s="550"/>
      <c r="X128" s="550"/>
      <c r="Y128" s="550"/>
      <c r="Z128" s="550"/>
      <c r="AA128" s="546"/>
      <c r="AB128" s="546"/>
      <c r="AC128" s="546"/>
      <c r="AD128" s="546"/>
      <c r="AE128" s="546"/>
      <c r="AF128" s="546"/>
      <c r="AG128" s="546"/>
      <c r="AH128" s="546"/>
      <c r="AI128" s="546"/>
      <c r="AJ128" s="274" t="s">
        <v>41</v>
      </c>
      <c r="AK128" s="279"/>
      <c r="AL128" s="534"/>
      <c r="AM128" s="300" t="s">
        <v>61</v>
      </c>
      <c r="AN128" s="276"/>
      <c r="AO128" s="277"/>
      <c r="AP128" s="277"/>
      <c r="AQ128" s="277" t="s">
        <v>476</v>
      </c>
      <c r="AR128" s="277" t="s">
        <v>476</v>
      </c>
      <c r="AS128" s="277" t="s">
        <v>476</v>
      </c>
      <c r="AT128" s="279" t="s">
        <v>44</v>
      </c>
      <c r="AU128" s="279"/>
      <c r="AV128" s="277" t="s">
        <v>476</v>
      </c>
    </row>
    <row r="129" spans="1:48" x14ac:dyDescent="0.2">
      <c r="A129" s="280"/>
      <c r="B129" s="291"/>
      <c r="C129" s="292"/>
      <c r="D129" s="293"/>
      <c r="E129" s="294"/>
      <c r="F129" s="272"/>
      <c r="G129" s="295"/>
      <c r="H129" s="292"/>
      <c r="I129" s="277" t="s">
        <v>476</v>
      </c>
      <c r="J129" s="277" t="s">
        <v>476</v>
      </c>
      <c r="K129" s="277" t="s">
        <v>476</v>
      </c>
      <c r="L129" s="297"/>
      <c r="M129" s="308"/>
      <c r="N129" s="308"/>
      <c r="O129" s="308"/>
      <c r="P129" s="552"/>
      <c r="Q129" s="552"/>
      <c r="R129" s="552"/>
      <c r="S129" s="552"/>
      <c r="T129" s="552"/>
      <c r="U129" s="552"/>
      <c r="V129" s="552"/>
      <c r="W129" s="552"/>
      <c r="X129" s="552"/>
      <c r="Y129" s="552"/>
      <c r="Z129" s="552"/>
      <c r="AA129" s="308"/>
      <c r="AB129" s="308"/>
      <c r="AC129" s="308"/>
      <c r="AD129" s="308"/>
      <c r="AE129" s="308"/>
      <c r="AF129" s="308"/>
      <c r="AG129" s="308"/>
      <c r="AH129" s="308"/>
      <c r="AI129" s="308"/>
      <c r="AJ129" s="296"/>
      <c r="AK129" s="299"/>
      <c r="AL129" s="534"/>
      <c r="AM129" s="305"/>
      <c r="AN129" s="297"/>
      <c r="AO129" s="277"/>
      <c r="AP129" s="277"/>
      <c r="AQ129" s="277" t="s">
        <v>476</v>
      </c>
      <c r="AR129" s="277" t="s">
        <v>476</v>
      </c>
      <c r="AS129" s="277" t="s">
        <v>476</v>
      </c>
      <c r="AT129" s="299"/>
      <c r="AU129" s="299"/>
      <c r="AV129" s="277" t="s">
        <v>476</v>
      </c>
    </row>
    <row r="130" spans="1:48" ht="51" x14ac:dyDescent="0.2">
      <c r="A130" s="280"/>
      <c r="B130" s="268" t="s">
        <v>54</v>
      </c>
      <c r="C130" s="269" t="s">
        <v>38</v>
      </c>
      <c r="D130" s="270" t="s">
        <v>56</v>
      </c>
      <c r="E130" s="271" t="s">
        <v>46</v>
      </c>
      <c r="F130" s="272" t="s">
        <v>49</v>
      </c>
      <c r="G130" s="273" t="s">
        <v>51</v>
      </c>
      <c r="H130" s="269" t="s">
        <v>40</v>
      </c>
      <c r="I130" s="277" t="s">
        <v>476</v>
      </c>
      <c r="J130" s="277" t="s">
        <v>476</v>
      </c>
      <c r="K130" s="277" t="s">
        <v>476</v>
      </c>
      <c r="L130" s="276" t="s">
        <v>59</v>
      </c>
      <c r="M130" s="546"/>
      <c r="N130" s="546"/>
      <c r="O130" s="546"/>
      <c r="P130" s="550"/>
      <c r="Q130" s="550"/>
      <c r="R130" s="550"/>
      <c r="S130" s="550"/>
      <c r="T130" s="550"/>
      <c r="U130" s="550"/>
      <c r="V130" s="550"/>
      <c r="W130" s="550"/>
      <c r="X130" s="550"/>
      <c r="Y130" s="550"/>
      <c r="Z130" s="550"/>
      <c r="AA130" s="546"/>
      <c r="AB130" s="546"/>
      <c r="AC130" s="546"/>
      <c r="AD130" s="546"/>
      <c r="AE130" s="546"/>
      <c r="AF130" s="546"/>
      <c r="AG130" s="546"/>
      <c r="AH130" s="546"/>
      <c r="AI130" s="546"/>
      <c r="AJ130" s="274" t="s">
        <v>41</v>
      </c>
      <c r="AK130" s="279"/>
      <c r="AL130" s="534"/>
      <c r="AM130" s="300" t="s">
        <v>60</v>
      </c>
      <c r="AN130" s="276"/>
      <c r="AO130" s="277"/>
      <c r="AP130" s="277"/>
      <c r="AQ130" s="277" t="s">
        <v>476</v>
      </c>
      <c r="AR130" s="277" t="s">
        <v>476</v>
      </c>
      <c r="AS130" s="277" t="s">
        <v>476</v>
      </c>
      <c r="AT130" s="279" t="s">
        <v>44</v>
      </c>
      <c r="AU130" s="279"/>
      <c r="AV130" s="277" t="s">
        <v>476</v>
      </c>
    </row>
    <row r="131" spans="1:48" x14ac:dyDescent="0.2">
      <c r="A131" s="280"/>
      <c r="B131" s="291"/>
      <c r="C131" s="292"/>
      <c r="D131" s="293"/>
      <c r="E131" s="294"/>
      <c r="F131" s="272"/>
      <c r="G131" s="295"/>
      <c r="H131" s="292"/>
      <c r="I131" s="277" t="s">
        <v>476</v>
      </c>
      <c r="J131" s="277" t="s">
        <v>476</v>
      </c>
      <c r="K131" s="277" t="s">
        <v>476</v>
      </c>
      <c r="L131" s="297"/>
      <c r="M131" s="308"/>
      <c r="N131" s="308"/>
      <c r="O131" s="308"/>
      <c r="P131" s="552"/>
      <c r="Q131" s="552"/>
      <c r="R131" s="552"/>
      <c r="S131" s="552"/>
      <c r="T131" s="552"/>
      <c r="U131" s="552"/>
      <c r="V131" s="552"/>
      <c r="W131" s="552"/>
      <c r="X131" s="552"/>
      <c r="Y131" s="552"/>
      <c r="Z131" s="552"/>
      <c r="AA131" s="308"/>
      <c r="AB131" s="308"/>
      <c r="AC131" s="308"/>
      <c r="AD131" s="308"/>
      <c r="AE131" s="308"/>
      <c r="AF131" s="308"/>
      <c r="AG131" s="308"/>
      <c r="AH131" s="308"/>
      <c r="AI131" s="308"/>
      <c r="AJ131" s="296"/>
      <c r="AK131" s="299"/>
      <c r="AL131" s="534"/>
      <c r="AM131" s="305"/>
      <c r="AN131" s="297"/>
      <c r="AO131" s="277"/>
      <c r="AP131" s="277"/>
      <c r="AQ131" s="277" t="s">
        <v>476</v>
      </c>
      <c r="AR131" s="277" t="s">
        <v>476</v>
      </c>
      <c r="AS131" s="277" t="s">
        <v>476</v>
      </c>
      <c r="AT131" s="299"/>
      <c r="AU131" s="299"/>
      <c r="AV131" s="277" t="s">
        <v>476</v>
      </c>
    </row>
    <row r="132" spans="1:48" ht="114.75" x14ac:dyDescent="0.2">
      <c r="A132" s="280"/>
      <c r="B132" s="268" t="s">
        <v>28</v>
      </c>
      <c r="C132" s="269" t="s">
        <v>38</v>
      </c>
      <c r="D132" s="270" t="s">
        <v>30</v>
      </c>
      <c r="E132" s="271" t="s">
        <v>16</v>
      </c>
      <c r="F132" s="272" t="s">
        <v>24</v>
      </c>
      <c r="G132" s="273" t="s">
        <v>26</v>
      </c>
      <c r="H132" s="269" t="s">
        <v>18</v>
      </c>
      <c r="I132" s="277" t="s">
        <v>476</v>
      </c>
      <c r="J132" s="277" t="s">
        <v>476</v>
      </c>
      <c r="K132" s="277" t="s">
        <v>476</v>
      </c>
      <c r="L132" s="276" t="s">
        <v>34</v>
      </c>
      <c r="M132" s="546"/>
      <c r="N132" s="546"/>
      <c r="O132" s="546"/>
      <c r="P132" s="550"/>
      <c r="Q132" s="550"/>
      <c r="R132" s="550"/>
      <c r="S132" s="550"/>
      <c r="T132" s="550"/>
      <c r="U132" s="550"/>
      <c r="V132" s="550"/>
      <c r="W132" s="550"/>
      <c r="X132" s="550"/>
      <c r="Y132" s="550"/>
      <c r="Z132" s="550"/>
      <c r="AA132" s="546"/>
      <c r="AB132" s="546"/>
      <c r="AC132" s="546"/>
      <c r="AD132" s="546"/>
      <c r="AE132" s="546"/>
      <c r="AF132" s="546"/>
      <c r="AG132" s="546"/>
      <c r="AH132" s="546"/>
      <c r="AI132" s="546"/>
      <c r="AJ132" s="274" t="s">
        <v>15</v>
      </c>
      <c r="AK132" s="279"/>
      <c r="AL132" s="534"/>
      <c r="AM132" s="300" t="s">
        <v>32</v>
      </c>
      <c r="AN132" s="276"/>
      <c r="AO132" s="277"/>
      <c r="AP132" s="277"/>
      <c r="AQ132" s="277" t="s">
        <v>476</v>
      </c>
      <c r="AR132" s="277" t="s">
        <v>476</v>
      </c>
      <c r="AS132" s="277" t="s">
        <v>476</v>
      </c>
      <c r="AT132" s="279" t="s">
        <v>21</v>
      </c>
      <c r="AU132" s="279"/>
      <c r="AV132" s="277" t="s">
        <v>476</v>
      </c>
    </row>
    <row r="133" spans="1:48" x14ac:dyDescent="0.2">
      <c r="A133" s="280"/>
      <c r="B133" s="268"/>
      <c r="C133" s="292"/>
      <c r="D133" s="293"/>
      <c r="E133" s="294"/>
      <c r="F133" s="272"/>
      <c r="G133" s="295"/>
      <c r="H133" s="292"/>
      <c r="I133" s="277" t="s">
        <v>476</v>
      </c>
      <c r="J133" s="277" t="s">
        <v>476</v>
      </c>
      <c r="K133" s="277" t="s">
        <v>476</v>
      </c>
      <c r="L133" s="297"/>
      <c r="M133" s="308"/>
      <c r="N133" s="308"/>
      <c r="O133" s="308"/>
      <c r="P133" s="552"/>
      <c r="Q133" s="552"/>
      <c r="R133" s="552"/>
      <c r="S133" s="552"/>
      <c r="T133" s="552"/>
      <c r="U133" s="552"/>
      <c r="V133" s="552"/>
      <c r="W133" s="552"/>
      <c r="X133" s="552"/>
      <c r="Y133" s="552"/>
      <c r="Z133" s="552"/>
      <c r="AA133" s="308"/>
      <c r="AB133" s="308"/>
      <c r="AC133" s="308"/>
      <c r="AD133" s="308"/>
      <c r="AE133" s="308"/>
      <c r="AF133" s="308"/>
      <c r="AG133" s="308"/>
      <c r="AH133" s="308"/>
      <c r="AI133" s="308"/>
      <c r="AJ133" s="296"/>
      <c r="AK133" s="299"/>
      <c r="AL133" s="534"/>
      <c r="AM133" s="305"/>
      <c r="AN133" s="297"/>
      <c r="AO133" s="277"/>
      <c r="AP133" s="277"/>
      <c r="AQ133" s="277" t="s">
        <v>476</v>
      </c>
      <c r="AR133" s="277" t="s">
        <v>476</v>
      </c>
      <c r="AS133" s="277" t="s">
        <v>476</v>
      </c>
      <c r="AT133" s="299"/>
      <c r="AU133" s="299"/>
      <c r="AV133" s="277" t="s">
        <v>476</v>
      </c>
    </row>
    <row r="134" spans="1:48" ht="114.75" x14ac:dyDescent="0.2">
      <c r="A134" s="280"/>
      <c r="B134" s="268" t="s">
        <v>28</v>
      </c>
      <c r="C134" s="269" t="s">
        <v>38</v>
      </c>
      <c r="D134" s="270" t="s">
        <v>30</v>
      </c>
      <c r="E134" s="271" t="s">
        <v>16</v>
      </c>
      <c r="F134" s="272" t="s">
        <v>25</v>
      </c>
      <c r="G134" s="273" t="s">
        <v>26</v>
      </c>
      <c r="H134" s="269" t="s">
        <v>18</v>
      </c>
      <c r="I134" s="277" t="s">
        <v>476</v>
      </c>
      <c r="J134" s="277" t="s">
        <v>476</v>
      </c>
      <c r="K134" s="277" t="s">
        <v>476</v>
      </c>
      <c r="L134" s="276" t="s">
        <v>34</v>
      </c>
      <c r="M134" s="546"/>
      <c r="N134" s="546"/>
      <c r="O134" s="546"/>
      <c r="P134" s="550"/>
      <c r="Q134" s="550"/>
      <c r="R134" s="550"/>
      <c r="S134" s="550"/>
      <c r="T134" s="550"/>
      <c r="U134" s="550"/>
      <c r="V134" s="550"/>
      <c r="W134" s="550"/>
      <c r="X134" s="550"/>
      <c r="Y134" s="550"/>
      <c r="Z134" s="550"/>
      <c r="AA134" s="546"/>
      <c r="AB134" s="546"/>
      <c r="AC134" s="546"/>
      <c r="AD134" s="546"/>
      <c r="AE134" s="546"/>
      <c r="AF134" s="546"/>
      <c r="AG134" s="546"/>
      <c r="AH134" s="546"/>
      <c r="AI134" s="546"/>
      <c r="AJ134" s="274" t="s">
        <v>15</v>
      </c>
      <c r="AK134" s="279"/>
      <c r="AL134" s="534"/>
      <c r="AM134" s="300" t="s">
        <v>32</v>
      </c>
      <c r="AN134" s="276"/>
      <c r="AO134" s="277"/>
      <c r="AP134" s="277"/>
      <c r="AQ134" s="277" t="s">
        <v>476</v>
      </c>
      <c r="AR134" s="277" t="s">
        <v>476</v>
      </c>
      <c r="AS134" s="277" t="s">
        <v>476</v>
      </c>
      <c r="AT134" s="279" t="s">
        <v>21</v>
      </c>
      <c r="AU134" s="279"/>
      <c r="AV134" s="277" t="s">
        <v>476</v>
      </c>
    </row>
    <row r="135" spans="1:48" x14ac:dyDescent="0.2">
      <c r="A135" s="280"/>
      <c r="B135" s="268"/>
      <c r="C135" s="292"/>
      <c r="D135" s="293"/>
      <c r="E135" s="294"/>
      <c r="F135" s="272"/>
      <c r="G135" s="295"/>
      <c r="H135" s="292"/>
      <c r="I135" s="277" t="s">
        <v>476</v>
      </c>
      <c r="J135" s="277" t="s">
        <v>476</v>
      </c>
      <c r="K135" s="277" t="s">
        <v>476</v>
      </c>
      <c r="L135" s="297"/>
      <c r="M135" s="308"/>
      <c r="N135" s="308"/>
      <c r="O135" s="308"/>
      <c r="P135" s="552"/>
      <c r="Q135" s="552"/>
      <c r="R135" s="552"/>
      <c r="S135" s="552"/>
      <c r="T135" s="552"/>
      <c r="U135" s="552"/>
      <c r="V135" s="552"/>
      <c r="W135" s="552"/>
      <c r="X135" s="552"/>
      <c r="Y135" s="552"/>
      <c r="Z135" s="552"/>
      <c r="AA135" s="308"/>
      <c r="AB135" s="308"/>
      <c r="AC135" s="308"/>
      <c r="AD135" s="308"/>
      <c r="AE135" s="308"/>
      <c r="AF135" s="308"/>
      <c r="AG135" s="308"/>
      <c r="AH135" s="308"/>
      <c r="AI135" s="308"/>
      <c r="AJ135" s="296"/>
      <c r="AK135" s="299"/>
      <c r="AL135" s="534"/>
      <c r="AM135" s="305"/>
      <c r="AN135" s="297"/>
      <c r="AO135" s="277"/>
      <c r="AP135" s="277"/>
      <c r="AQ135" s="277" t="s">
        <v>476</v>
      </c>
      <c r="AR135" s="277" t="s">
        <v>476</v>
      </c>
      <c r="AS135" s="277" t="s">
        <v>476</v>
      </c>
      <c r="AT135" s="299"/>
      <c r="AU135" s="299"/>
      <c r="AV135" s="277" t="s">
        <v>476</v>
      </c>
    </row>
    <row r="136" spans="1:48" ht="114.75" x14ac:dyDescent="0.2">
      <c r="A136" s="267"/>
      <c r="B136" s="268" t="s">
        <v>28</v>
      </c>
      <c r="C136" s="269" t="s">
        <v>38</v>
      </c>
      <c r="D136" s="270" t="s">
        <v>30</v>
      </c>
      <c r="E136" s="271" t="s">
        <v>16</v>
      </c>
      <c r="F136" s="272" t="s">
        <v>24</v>
      </c>
      <c r="G136" s="273" t="s">
        <v>22</v>
      </c>
      <c r="H136" s="269" t="s">
        <v>18</v>
      </c>
      <c r="I136" s="277" t="s">
        <v>476</v>
      </c>
      <c r="J136" s="277" t="s">
        <v>476</v>
      </c>
      <c r="K136" s="277" t="s">
        <v>476</v>
      </c>
      <c r="L136" s="276" t="s">
        <v>34</v>
      </c>
      <c r="M136" s="546"/>
      <c r="N136" s="546"/>
      <c r="O136" s="546"/>
      <c r="P136" s="550"/>
      <c r="Q136" s="550"/>
      <c r="R136" s="550"/>
      <c r="S136" s="550"/>
      <c r="T136" s="550"/>
      <c r="U136" s="550"/>
      <c r="V136" s="550"/>
      <c r="W136" s="550"/>
      <c r="X136" s="550"/>
      <c r="Y136" s="550"/>
      <c r="Z136" s="550"/>
      <c r="AA136" s="546"/>
      <c r="AB136" s="546"/>
      <c r="AC136" s="546"/>
      <c r="AD136" s="546"/>
      <c r="AE136" s="546"/>
      <c r="AF136" s="546"/>
      <c r="AG136" s="546"/>
      <c r="AH136" s="546"/>
      <c r="AI136" s="546"/>
      <c r="AJ136" s="274" t="s">
        <v>15</v>
      </c>
      <c r="AK136" s="279"/>
      <c r="AL136" s="534"/>
      <c r="AM136" s="300" t="s">
        <v>32</v>
      </c>
      <c r="AN136" s="276"/>
      <c r="AO136" s="277"/>
      <c r="AP136" s="277"/>
      <c r="AQ136" s="277" t="s">
        <v>476</v>
      </c>
      <c r="AR136" s="277" t="s">
        <v>476</v>
      </c>
      <c r="AS136" s="277" t="s">
        <v>476</v>
      </c>
      <c r="AT136" s="279" t="s">
        <v>27</v>
      </c>
      <c r="AU136" s="279"/>
      <c r="AV136" s="277" t="s">
        <v>476</v>
      </c>
    </row>
    <row r="137" spans="1:48" x14ac:dyDescent="0.2">
      <c r="A137" s="280"/>
      <c r="B137" s="268"/>
      <c r="C137" s="292"/>
      <c r="D137" s="293"/>
      <c r="E137" s="294"/>
      <c r="F137" s="272"/>
      <c r="G137" s="295"/>
      <c r="H137" s="292"/>
      <c r="I137" s="277" t="s">
        <v>476</v>
      </c>
      <c r="J137" s="277" t="s">
        <v>476</v>
      </c>
      <c r="K137" s="277" t="s">
        <v>476</v>
      </c>
      <c r="L137" s="297"/>
      <c r="M137" s="308"/>
      <c r="N137" s="308"/>
      <c r="O137" s="308"/>
      <c r="P137" s="552"/>
      <c r="Q137" s="552"/>
      <c r="R137" s="552"/>
      <c r="S137" s="552"/>
      <c r="T137" s="552"/>
      <c r="U137" s="552"/>
      <c r="V137" s="552"/>
      <c r="W137" s="552"/>
      <c r="X137" s="552"/>
      <c r="Y137" s="552"/>
      <c r="Z137" s="552"/>
      <c r="AA137" s="308"/>
      <c r="AB137" s="308"/>
      <c r="AC137" s="308"/>
      <c r="AD137" s="308"/>
      <c r="AE137" s="308"/>
      <c r="AF137" s="308"/>
      <c r="AG137" s="308"/>
      <c r="AH137" s="308"/>
      <c r="AI137" s="308"/>
      <c r="AJ137" s="296"/>
      <c r="AK137" s="299"/>
      <c r="AL137" s="534"/>
      <c r="AM137" s="305"/>
      <c r="AN137" s="297"/>
      <c r="AO137" s="277"/>
      <c r="AP137" s="277"/>
      <c r="AQ137" s="277" t="s">
        <v>476</v>
      </c>
      <c r="AR137" s="277" t="s">
        <v>476</v>
      </c>
      <c r="AS137" s="277" t="s">
        <v>476</v>
      </c>
      <c r="AT137" s="299"/>
      <c r="AU137" s="299"/>
      <c r="AV137" s="277" t="s">
        <v>476</v>
      </c>
    </row>
    <row r="138" spans="1:48" ht="51" x14ac:dyDescent="0.2">
      <c r="A138" s="280"/>
      <c r="B138" s="268" t="s">
        <v>54</v>
      </c>
      <c r="C138" s="269" t="s">
        <v>37</v>
      </c>
      <c r="D138" s="270" t="s">
        <v>56</v>
      </c>
      <c r="E138" s="271" t="s">
        <v>46</v>
      </c>
      <c r="F138" s="306" t="s">
        <v>49</v>
      </c>
      <c r="G138" s="273" t="s">
        <v>51</v>
      </c>
      <c r="H138" s="269" t="s">
        <v>40</v>
      </c>
      <c r="I138" s="277" t="s">
        <v>476</v>
      </c>
      <c r="J138" s="277" t="s">
        <v>476</v>
      </c>
      <c r="K138" s="277" t="s">
        <v>476</v>
      </c>
      <c r="L138" s="276" t="s">
        <v>67</v>
      </c>
      <c r="M138" s="546"/>
      <c r="N138" s="546"/>
      <c r="O138" s="546"/>
      <c r="P138" s="550"/>
      <c r="Q138" s="550"/>
      <c r="R138" s="550"/>
      <c r="S138" s="550"/>
      <c r="T138" s="550"/>
      <c r="U138" s="550"/>
      <c r="V138" s="550"/>
      <c r="W138" s="550"/>
      <c r="X138" s="550"/>
      <c r="Y138" s="550"/>
      <c r="Z138" s="550"/>
      <c r="AA138" s="546"/>
      <c r="AB138" s="546"/>
      <c r="AC138" s="546"/>
      <c r="AD138" s="546"/>
      <c r="AE138" s="546"/>
      <c r="AF138" s="546"/>
      <c r="AG138" s="546"/>
      <c r="AH138" s="546"/>
      <c r="AI138" s="546"/>
      <c r="AJ138" s="274" t="s">
        <v>41</v>
      </c>
      <c r="AK138" s="279"/>
      <c r="AL138" s="534"/>
      <c r="AM138" s="300" t="s">
        <v>60</v>
      </c>
      <c r="AN138" s="276"/>
      <c r="AO138" s="277"/>
      <c r="AP138" s="277"/>
      <c r="AQ138" s="277" t="s">
        <v>476</v>
      </c>
      <c r="AR138" s="277" t="s">
        <v>476</v>
      </c>
      <c r="AS138" s="277" t="s">
        <v>476</v>
      </c>
      <c r="AT138" s="279" t="s">
        <v>66</v>
      </c>
      <c r="AU138" s="279"/>
      <c r="AV138" s="277" t="s">
        <v>476</v>
      </c>
    </row>
    <row r="139" spans="1:48" x14ac:dyDescent="0.2">
      <c r="A139" s="280"/>
      <c r="B139" s="291"/>
      <c r="C139" s="292"/>
      <c r="D139" s="293"/>
      <c r="E139" s="294"/>
      <c r="F139" s="272"/>
      <c r="G139" s="295"/>
      <c r="H139" s="292"/>
      <c r="I139" s="277" t="s">
        <v>476</v>
      </c>
      <c r="J139" s="277" t="s">
        <v>476</v>
      </c>
      <c r="K139" s="277" t="s">
        <v>476</v>
      </c>
      <c r="L139" s="297"/>
      <c r="M139" s="308"/>
      <c r="N139" s="308"/>
      <c r="O139" s="308"/>
      <c r="P139" s="552"/>
      <c r="Q139" s="552"/>
      <c r="R139" s="552"/>
      <c r="S139" s="552"/>
      <c r="T139" s="552"/>
      <c r="U139" s="552"/>
      <c r="V139" s="552"/>
      <c r="W139" s="552"/>
      <c r="X139" s="552"/>
      <c r="Y139" s="552"/>
      <c r="Z139" s="552"/>
      <c r="AA139" s="308"/>
      <c r="AB139" s="308"/>
      <c r="AC139" s="308"/>
      <c r="AD139" s="308"/>
      <c r="AE139" s="308"/>
      <c r="AF139" s="308"/>
      <c r="AG139" s="308"/>
      <c r="AH139" s="308"/>
      <c r="AI139" s="308"/>
      <c r="AJ139" s="296"/>
      <c r="AK139" s="299"/>
      <c r="AL139" s="534"/>
      <c r="AM139" s="305"/>
      <c r="AN139" s="297"/>
      <c r="AO139" s="277"/>
      <c r="AP139" s="277"/>
      <c r="AQ139" s="277" t="s">
        <v>476</v>
      </c>
      <c r="AR139" s="277" t="s">
        <v>476</v>
      </c>
      <c r="AS139" s="277" t="s">
        <v>476</v>
      </c>
      <c r="AT139" s="299"/>
      <c r="AU139" s="299"/>
      <c r="AV139" s="277" t="s">
        <v>476</v>
      </c>
    </row>
    <row r="140" spans="1:48" ht="51" x14ac:dyDescent="0.2">
      <c r="A140" s="267"/>
      <c r="B140" s="268" t="s">
        <v>54</v>
      </c>
      <c r="C140" s="269" t="s">
        <v>37</v>
      </c>
      <c r="D140" s="270" t="s">
        <v>56</v>
      </c>
      <c r="E140" s="271" t="s">
        <v>46</v>
      </c>
      <c r="F140" s="306" t="s">
        <v>49</v>
      </c>
      <c r="G140" s="273" t="s">
        <v>51</v>
      </c>
      <c r="H140" s="269" t="s">
        <v>40</v>
      </c>
      <c r="I140" s="277" t="s">
        <v>476</v>
      </c>
      <c r="J140" s="277" t="s">
        <v>476</v>
      </c>
      <c r="K140" s="277" t="s">
        <v>476</v>
      </c>
      <c r="L140" s="276" t="s">
        <v>67</v>
      </c>
      <c r="M140" s="546"/>
      <c r="N140" s="546"/>
      <c r="O140" s="546"/>
      <c r="P140" s="550"/>
      <c r="Q140" s="550"/>
      <c r="R140" s="550"/>
      <c r="S140" s="550"/>
      <c r="T140" s="550"/>
      <c r="U140" s="550"/>
      <c r="V140" s="550"/>
      <c r="W140" s="550"/>
      <c r="X140" s="550"/>
      <c r="Y140" s="550"/>
      <c r="Z140" s="550"/>
      <c r="AA140" s="546"/>
      <c r="AB140" s="546"/>
      <c r="AC140" s="546"/>
      <c r="AD140" s="546"/>
      <c r="AE140" s="546"/>
      <c r="AF140" s="546"/>
      <c r="AG140" s="546"/>
      <c r="AH140" s="546"/>
      <c r="AI140" s="546"/>
      <c r="AJ140" s="274" t="s">
        <v>41</v>
      </c>
      <c r="AK140" s="279"/>
      <c r="AL140" s="534"/>
      <c r="AM140" s="300" t="s">
        <v>60</v>
      </c>
      <c r="AN140" s="276"/>
      <c r="AO140" s="277"/>
      <c r="AP140" s="277"/>
      <c r="AQ140" s="277" t="s">
        <v>476</v>
      </c>
      <c r="AR140" s="277" t="s">
        <v>476</v>
      </c>
      <c r="AS140" s="277" t="s">
        <v>476</v>
      </c>
      <c r="AT140" s="279" t="s">
        <v>66</v>
      </c>
      <c r="AU140" s="279"/>
      <c r="AV140" s="277" t="s">
        <v>476</v>
      </c>
    </row>
    <row r="141" spans="1:48" x14ac:dyDescent="0.2">
      <c r="A141" s="280"/>
      <c r="B141" s="291"/>
      <c r="C141" s="292"/>
      <c r="D141" s="293"/>
      <c r="E141" s="294"/>
      <c r="F141" s="272"/>
      <c r="G141" s="295"/>
      <c r="H141" s="292"/>
      <c r="I141" s="277" t="s">
        <v>476</v>
      </c>
      <c r="J141" s="277" t="s">
        <v>476</v>
      </c>
      <c r="K141" s="277" t="s">
        <v>476</v>
      </c>
      <c r="L141" s="297"/>
      <c r="M141" s="308"/>
      <c r="N141" s="308"/>
      <c r="O141" s="308"/>
      <c r="P141" s="552"/>
      <c r="Q141" s="552"/>
      <c r="R141" s="552"/>
      <c r="S141" s="552"/>
      <c r="T141" s="552"/>
      <c r="U141" s="552"/>
      <c r="V141" s="552"/>
      <c r="W141" s="552"/>
      <c r="X141" s="552"/>
      <c r="Y141" s="552"/>
      <c r="Z141" s="552"/>
      <c r="AA141" s="308"/>
      <c r="AB141" s="308"/>
      <c r="AC141" s="308"/>
      <c r="AD141" s="308"/>
      <c r="AE141" s="308"/>
      <c r="AF141" s="308"/>
      <c r="AG141" s="308"/>
      <c r="AH141" s="308"/>
      <c r="AI141" s="308"/>
      <c r="AJ141" s="296"/>
      <c r="AK141" s="299"/>
      <c r="AL141" s="534"/>
      <c r="AM141" s="305"/>
      <c r="AN141" s="297"/>
      <c r="AO141" s="277"/>
      <c r="AP141" s="277"/>
      <c r="AQ141" s="277" t="s">
        <v>476</v>
      </c>
      <c r="AR141" s="277" t="s">
        <v>476</v>
      </c>
      <c r="AS141" s="277" t="s">
        <v>476</v>
      </c>
      <c r="AT141" s="299"/>
      <c r="AU141" s="299"/>
      <c r="AV141" s="277" t="s">
        <v>476</v>
      </c>
    </row>
    <row r="142" spans="1:48" ht="51" x14ac:dyDescent="0.2">
      <c r="A142" s="267"/>
      <c r="B142" s="268" t="s">
        <v>54</v>
      </c>
      <c r="C142" s="269" t="s">
        <v>37</v>
      </c>
      <c r="D142" s="270" t="s">
        <v>56</v>
      </c>
      <c r="E142" s="271" t="s">
        <v>46</v>
      </c>
      <c r="F142" s="306" t="s">
        <v>48</v>
      </c>
      <c r="G142" s="273" t="s">
        <v>50</v>
      </c>
      <c r="H142" s="269" t="s">
        <v>40</v>
      </c>
      <c r="I142" s="277" t="s">
        <v>476</v>
      </c>
      <c r="J142" s="277" t="s">
        <v>476</v>
      </c>
      <c r="K142" s="277" t="s">
        <v>476</v>
      </c>
      <c r="L142" s="276" t="s">
        <v>57</v>
      </c>
      <c r="M142" s="546"/>
      <c r="N142" s="546"/>
      <c r="O142" s="546"/>
      <c r="P142" s="550"/>
      <c r="Q142" s="550"/>
      <c r="R142" s="550"/>
      <c r="S142" s="550"/>
      <c r="T142" s="550"/>
      <c r="U142" s="550"/>
      <c r="V142" s="550"/>
      <c r="W142" s="550"/>
      <c r="X142" s="550"/>
      <c r="Y142" s="550"/>
      <c r="Z142" s="550"/>
      <c r="AA142" s="546"/>
      <c r="AB142" s="546"/>
      <c r="AC142" s="546"/>
      <c r="AD142" s="546"/>
      <c r="AE142" s="546"/>
      <c r="AF142" s="546"/>
      <c r="AG142" s="546"/>
      <c r="AH142" s="546"/>
      <c r="AI142" s="546"/>
      <c r="AJ142" s="274" t="s">
        <v>42</v>
      </c>
      <c r="AK142" s="279"/>
      <c r="AL142" s="534"/>
      <c r="AM142" s="300" t="s">
        <v>61</v>
      </c>
      <c r="AN142" s="276"/>
      <c r="AO142" s="277"/>
      <c r="AP142" s="277"/>
      <c r="AQ142" s="277" t="s">
        <v>476</v>
      </c>
      <c r="AR142" s="277" t="s">
        <v>476</v>
      </c>
      <c r="AS142" s="277" t="s">
        <v>476</v>
      </c>
      <c r="AT142" s="279" t="s">
        <v>44</v>
      </c>
      <c r="AU142" s="279"/>
      <c r="AV142" s="277" t="s">
        <v>476</v>
      </c>
    </row>
    <row r="143" spans="1:48" x14ac:dyDescent="0.2">
      <c r="A143" s="280"/>
      <c r="B143" s="291"/>
      <c r="C143" s="292"/>
      <c r="D143" s="293"/>
      <c r="E143" s="294"/>
      <c r="F143" s="272"/>
      <c r="G143" s="295"/>
      <c r="H143" s="292"/>
      <c r="I143" s="277" t="s">
        <v>476</v>
      </c>
      <c r="J143" s="277" t="s">
        <v>476</v>
      </c>
      <c r="K143" s="277" t="s">
        <v>476</v>
      </c>
      <c r="L143" s="297"/>
      <c r="M143" s="308"/>
      <c r="N143" s="308"/>
      <c r="O143" s="308"/>
      <c r="P143" s="552"/>
      <c r="Q143" s="552"/>
      <c r="R143" s="552"/>
      <c r="S143" s="552"/>
      <c r="T143" s="552"/>
      <c r="U143" s="552"/>
      <c r="V143" s="552"/>
      <c r="W143" s="552"/>
      <c r="X143" s="552"/>
      <c r="Y143" s="552"/>
      <c r="Z143" s="552"/>
      <c r="AA143" s="308"/>
      <c r="AB143" s="308"/>
      <c r="AC143" s="308"/>
      <c r="AD143" s="308"/>
      <c r="AE143" s="308"/>
      <c r="AF143" s="308"/>
      <c r="AG143" s="308"/>
      <c r="AH143" s="308"/>
      <c r="AI143" s="308"/>
      <c r="AJ143" s="296"/>
      <c r="AK143" s="299"/>
      <c r="AL143" s="534"/>
      <c r="AM143" s="305"/>
      <c r="AN143" s="297"/>
      <c r="AO143" s="277"/>
      <c r="AP143" s="277"/>
      <c r="AQ143" s="277" t="s">
        <v>476</v>
      </c>
      <c r="AR143" s="277" t="s">
        <v>476</v>
      </c>
      <c r="AS143" s="277" t="s">
        <v>476</v>
      </c>
      <c r="AT143" s="299"/>
      <c r="AU143" s="299"/>
      <c r="AV143" s="277" t="s">
        <v>476</v>
      </c>
    </row>
    <row r="144" spans="1:48" ht="114.75" x14ac:dyDescent="0.2">
      <c r="A144" s="267"/>
      <c r="B144" s="268" t="s">
        <v>80</v>
      </c>
      <c r="C144" s="269" t="s">
        <v>37</v>
      </c>
      <c r="D144" s="270" t="s">
        <v>79</v>
      </c>
      <c r="E144" s="271" t="s">
        <v>68</v>
      </c>
      <c r="F144" s="306" t="s">
        <v>72</v>
      </c>
      <c r="G144" s="273" t="s">
        <v>71</v>
      </c>
      <c r="H144" s="269" t="s">
        <v>69</v>
      </c>
      <c r="I144" s="277" t="s">
        <v>476</v>
      </c>
      <c r="J144" s="277" t="s">
        <v>476</v>
      </c>
      <c r="K144" s="277" t="s">
        <v>476</v>
      </c>
      <c r="L144" s="276" t="s">
        <v>83</v>
      </c>
      <c r="M144" s="546"/>
      <c r="N144" s="546"/>
      <c r="O144" s="546"/>
      <c r="P144" s="550"/>
      <c r="Q144" s="550"/>
      <c r="R144" s="550"/>
      <c r="S144" s="550"/>
      <c r="T144" s="550"/>
      <c r="U144" s="550"/>
      <c r="V144" s="550"/>
      <c r="W144" s="550"/>
      <c r="X144" s="550"/>
      <c r="Y144" s="550"/>
      <c r="Z144" s="550"/>
      <c r="AA144" s="546"/>
      <c r="AB144" s="546"/>
      <c r="AC144" s="546"/>
      <c r="AD144" s="546"/>
      <c r="AE144" s="546"/>
      <c r="AF144" s="546"/>
      <c r="AG144" s="546"/>
      <c r="AH144" s="546"/>
      <c r="AI144" s="546"/>
      <c r="AJ144" s="274" t="s">
        <v>70</v>
      </c>
      <c r="AK144" s="279"/>
      <c r="AL144" s="534"/>
      <c r="AM144" s="300" t="s">
        <v>82</v>
      </c>
      <c r="AN144" s="276"/>
      <c r="AO144" s="277"/>
      <c r="AP144" s="277"/>
      <c r="AQ144" s="277" t="s">
        <v>476</v>
      </c>
      <c r="AR144" s="277" t="s">
        <v>476</v>
      </c>
      <c r="AS144" s="277" t="s">
        <v>476</v>
      </c>
      <c r="AT144" s="279" t="s">
        <v>81</v>
      </c>
      <c r="AU144" s="279"/>
      <c r="AV144" s="277" t="s">
        <v>476</v>
      </c>
    </row>
    <row r="145" spans="1:48" x14ac:dyDescent="0.2">
      <c r="A145" s="280"/>
      <c r="B145" s="291"/>
      <c r="C145" s="292"/>
      <c r="D145" s="293"/>
      <c r="E145" s="294"/>
      <c r="F145" s="272"/>
      <c r="G145" s="295"/>
      <c r="H145" s="292"/>
      <c r="I145" s="277" t="s">
        <v>476</v>
      </c>
      <c r="J145" s="277" t="s">
        <v>476</v>
      </c>
      <c r="K145" s="277" t="s">
        <v>476</v>
      </c>
      <c r="L145" s="298"/>
      <c r="M145" s="308"/>
      <c r="N145" s="308"/>
      <c r="O145" s="308"/>
      <c r="P145" s="552"/>
      <c r="Q145" s="552"/>
      <c r="R145" s="552"/>
      <c r="S145" s="552"/>
      <c r="T145" s="552"/>
      <c r="U145" s="552"/>
      <c r="V145" s="552"/>
      <c r="W145" s="552"/>
      <c r="X145" s="552"/>
      <c r="Y145" s="552"/>
      <c r="Z145" s="552"/>
      <c r="AA145" s="308"/>
      <c r="AB145" s="308"/>
      <c r="AC145" s="308"/>
      <c r="AD145" s="308"/>
      <c r="AE145" s="308"/>
      <c r="AF145" s="308"/>
      <c r="AG145" s="308"/>
      <c r="AH145" s="308"/>
      <c r="AI145" s="308"/>
      <c r="AJ145" s="296"/>
      <c r="AK145" s="299"/>
      <c r="AL145" s="534"/>
      <c r="AM145" s="305"/>
      <c r="AN145" s="298"/>
      <c r="AO145" s="277"/>
      <c r="AP145" s="277"/>
      <c r="AQ145" s="277" t="s">
        <v>476</v>
      </c>
      <c r="AR145" s="277" t="s">
        <v>476</v>
      </c>
      <c r="AS145" s="277" t="s">
        <v>476</v>
      </c>
      <c r="AT145" s="299"/>
      <c r="AU145" s="299"/>
      <c r="AV145" s="277" t="s">
        <v>476</v>
      </c>
    </row>
    <row r="146" spans="1:48" ht="114.75" x14ac:dyDescent="0.2">
      <c r="A146" s="267"/>
      <c r="B146" s="268" t="s">
        <v>74</v>
      </c>
      <c r="C146" s="269" t="s">
        <v>37</v>
      </c>
      <c r="D146" s="270" t="s">
        <v>73</v>
      </c>
      <c r="E146" s="271" t="s">
        <v>68</v>
      </c>
      <c r="F146" s="306" t="s">
        <v>72</v>
      </c>
      <c r="G146" s="273" t="s">
        <v>71</v>
      </c>
      <c r="H146" s="269" t="s">
        <v>69</v>
      </c>
      <c r="I146" s="277" t="s">
        <v>476</v>
      </c>
      <c r="J146" s="277" t="s">
        <v>476</v>
      </c>
      <c r="K146" s="277" t="s">
        <v>476</v>
      </c>
      <c r="L146" s="275"/>
      <c r="M146" s="546"/>
      <c r="N146" s="546"/>
      <c r="O146" s="546"/>
      <c r="P146" s="550"/>
      <c r="Q146" s="550"/>
      <c r="R146" s="550"/>
      <c r="S146" s="550"/>
      <c r="T146" s="550"/>
      <c r="U146" s="550"/>
      <c r="V146" s="550"/>
      <c r="W146" s="550"/>
      <c r="X146" s="550"/>
      <c r="Y146" s="550"/>
      <c r="Z146" s="550"/>
      <c r="AA146" s="546"/>
      <c r="AB146" s="546"/>
      <c r="AC146" s="546"/>
      <c r="AD146" s="546"/>
      <c r="AE146" s="546"/>
      <c r="AF146" s="546"/>
      <c r="AG146" s="546"/>
      <c r="AH146" s="546"/>
      <c r="AI146" s="546"/>
      <c r="AJ146" s="274" t="s">
        <v>78</v>
      </c>
      <c r="AK146" s="279"/>
      <c r="AL146" s="534"/>
      <c r="AM146" s="300" t="s">
        <v>76</v>
      </c>
      <c r="AN146" s="275"/>
      <c r="AO146" s="278" t="s">
        <v>77</v>
      </c>
      <c r="AP146" s="278"/>
      <c r="AQ146" s="277" t="s">
        <v>476</v>
      </c>
      <c r="AR146" s="277" t="s">
        <v>476</v>
      </c>
      <c r="AS146" s="277" t="s">
        <v>476</v>
      </c>
      <c r="AT146" s="279" t="s">
        <v>75</v>
      </c>
      <c r="AU146" s="279"/>
      <c r="AV146" s="277" t="s">
        <v>476</v>
      </c>
    </row>
    <row r="147" spans="1:48" x14ac:dyDescent="0.2">
      <c r="A147" s="280"/>
      <c r="B147" s="291"/>
      <c r="C147" s="292"/>
      <c r="D147" s="293"/>
      <c r="E147" s="294"/>
      <c r="F147" s="272"/>
      <c r="G147" s="295"/>
      <c r="H147" s="292"/>
      <c r="I147" s="277" t="s">
        <v>476</v>
      </c>
      <c r="J147" s="277" t="s">
        <v>476</v>
      </c>
      <c r="K147" s="277" t="s">
        <v>476</v>
      </c>
      <c r="L147" s="275"/>
      <c r="M147" s="308"/>
      <c r="N147" s="308"/>
      <c r="O147" s="308"/>
      <c r="P147" s="552"/>
      <c r="Q147" s="552"/>
      <c r="R147" s="552"/>
      <c r="S147" s="552"/>
      <c r="T147" s="552"/>
      <c r="U147" s="552"/>
      <c r="V147" s="552"/>
      <c r="W147" s="552"/>
      <c r="X147" s="552"/>
      <c r="Y147" s="552"/>
      <c r="Z147" s="552"/>
      <c r="AA147" s="308"/>
      <c r="AB147" s="308"/>
      <c r="AC147" s="308"/>
      <c r="AD147" s="308"/>
      <c r="AE147" s="308"/>
      <c r="AF147" s="308"/>
      <c r="AG147" s="308"/>
      <c r="AH147" s="308"/>
      <c r="AI147" s="308"/>
      <c r="AJ147" s="296"/>
      <c r="AK147" s="299"/>
      <c r="AL147" s="534"/>
      <c r="AM147" s="305"/>
      <c r="AN147" s="275"/>
      <c r="AO147" s="298"/>
      <c r="AP147" s="298"/>
      <c r="AQ147" s="277" t="s">
        <v>476</v>
      </c>
      <c r="AR147" s="277" t="s">
        <v>476</v>
      </c>
      <c r="AS147" s="277" t="s">
        <v>476</v>
      </c>
      <c r="AT147" s="299"/>
      <c r="AU147" s="299"/>
      <c r="AV147" s="277" t="s">
        <v>476</v>
      </c>
    </row>
    <row r="148" spans="1:48" ht="114.75" x14ac:dyDescent="0.2">
      <c r="A148" s="267"/>
      <c r="B148" s="268" t="s">
        <v>74</v>
      </c>
      <c r="C148" s="269" t="s">
        <v>38</v>
      </c>
      <c r="D148" s="270" t="s">
        <v>73</v>
      </c>
      <c r="E148" s="271" t="s">
        <v>68</v>
      </c>
      <c r="F148" s="306" t="s">
        <v>72</v>
      </c>
      <c r="G148" s="273" t="s">
        <v>71</v>
      </c>
      <c r="H148" s="269" t="s">
        <v>69</v>
      </c>
      <c r="I148" s="277" t="s">
        <v>476</v>
      </c>
      <c r="J148" s="277" t="s">
        <v>476</v>
      </c>
      <c r="K148" s="277" t="s">
        <v>476</v>
      </c>
      <c r="L148" s="275"/>
      <c r="M148" s="546"/>
      <c r="N148" s="546"/>
      <c r="O148" s="546"/>
      <c r="P148" s="550"/>
      <c r="Q148" s="550"/>
      <c r="R148" s="550"/>
      <c r="S148" s="550"/>
      <c r="T148" s="550"/>
      <c r="U148" s="550"/>
      <c r="V148" s="550"/>
      <c r="W148" s="550"/>
      <c r="X148" s="550"/>
      <c r="Y148" s="550"/>
      <c r="Z148" s="550"/>
      <c r="AA148" s="546"/>
      <c r="AB148" s="546"/>
      <c r="AC148" s="546"/>
      <c r="AD148" s="546"/>
      <c r="AE148" s="546"/>
      <c r="AF148" s="546"/>
      <c r="AG148" s="546"/>
      <c r="AH148" s="546"/>
      <c r="AI148" s="546"/>
      <c r="AJ148" s="274" t="s">
        <v>70</v>
      </c>
      <c r="AK148" s="279"/>
      <c r="AL148" s="534"/>
      <c r="AM148" s="300" t="s">
        <v>76</v>
      </c>
      <c r="AN148" s="275"/>
      <c r="AO148" s="278" t="s">
        <v>77</v>
      </c>
      <c r="AP148" s="278"/>
      <c r="AQ148" s="277" t="s">
        <v>476</v>
      </c>
      <c r="AR148" s="277" t="s">
        <v>476</v>
      </c>
      <c r="AS148" s="277" t="s">
        <v>476</v>
      </c>
      <c r="AT148" s="279" t="s">
        <v>75</v>
      </c>
      <c r="AU148" s="279"/>
      <c r="AV148" s="277" t="s">
        <v>476</v>
      </c>
    </row>
    <row r="149" spans="1:48" x14ac:dyDescent="0.2">
      <c r="A149" s="280"/>
      <c r="B149" s="268"/>
      <c r="C149" s="292"/>
      <c r="D149" s="293"/>
      <c r="E149" s="294"/>
      <c r="F149" s="272"/>
      <c r="G149" s="295"/>
      <c r="H149" s="292"/>
      <c r="I149" s="277" t="s">
        <v>476</v>
      </c>
      <c r="J149" s="277" t="s">
        <v>476</v>
      </c>
      <c r="K149" s="277" t="s">
        <v>476</v>
      </c>
      <c r="L149" s="308"/>
      <c r="M149" s="308"/>
      <c r="N149" s="308"/>
      <c r="O149" s="308"/>
      <c r="P149" s="552"/>
      <c r="Q149" s="552"/>
      <c r="R149" s="552"/>
      <c r="S149" s="552"/>
      <c r="T149" s="552"/>
      <c r="U149" s="552"/>
      <c r="V149" s="552"/>
      <c r="W149" s="552"/>
      <c r="X149" s="552"/>
      <c r="Y149" s="552"/>
      <c r="Z149" s="552"/>
      <c r="AA149" s="308"/>
      <c r="AB149" s="308"/>
      <c r="AC149" s="308"/>
      <c r="AD149" s="308"/>
      <c r="AE149" s="308"/>
      <c r="AF149" s="308"/>
      <c r="AG149" s="308"/>
      <c r="AH149" s="308"/>
      <c r="AI149" s="308"/>
      <c r="AJ149" s="296"/>
      <c r="AK149" s="299"/>
      <c r="AL149" s="534"/>
      <c r="AM149" s="305"/>
      <c r="AN149" s="308"/>
      <c r="AO149" s="278"/>
      <c r="AP149" s="278"/>
      <c r="AQ149" s="277" t="s">
        <v>476</v>
      </c>
      <c r="AR149" s="277" t="s">
        <v>476</v>
      </c>
      <c r="AS149" s="277" t="s">
        <v>476</v>
      </c>
      <c r="AT149" s="299"/>
      <c r="AU149" s="299"/>
      <c r="AV149" s="277" t="s">
        <v>476</v>
      </c>
    </row>
    <row r="150" spans="1:48" ht="114.75" x14ac:dyDescent="0.2">
      <c r="A150" s="267"/>
      <c r="B150" s="268" t="s">
        <v>74</v>
      </c>
      <c r="C150" s="269" t="s">
        <v>38</v>
      </c>
      <c r="D150" s="270" t="s">
        <v>73</v>
      </c>
      <c r="E150" s="271" t="s">
        <v>88</v>
      </c>
      <c r="F150" s="306" t="s">
        <v>90</v>
      </c>
      <c r="G150" s="273" t="s">
        <v>89</v>
      </c>
      <c r="H150" s="269" t="s">
        <v>87</v>
      </c>
      <c r="I150" s="277" t="s">
        <v>476</v>
      </c>
      <c r="J150" s="277" t="s">
        <v>476</v>
      </c>
      <c r="K150" s="277" t="s">
        <v>476</v>
      </c>
      <c r="L150" s="275"/>
      <c r="M150" s="546"/>
      <c r="N150" s="546"/>
      <c r="O150" s="546"/>
      <c r="P150" s="550"/>
      <c r="Q150" s="550"/>
      <c r="R150" s="550"/>
      <c r="S150" s="550"/>
      <c r="T150" s="550"/>
      <c r="U150" s="550"/>
      <c r="V150" s="550"/>
      <c r="W150" s="550"/>
      <c r="X150" s="550"/>
      <c r="Y150" s="550"/>
      <c r="Z150" s="550"/>
      <c r="AA150" s="546"/>
      <c r="AB150" s="546"/>
      <c r="AC150" s="546"/>
      <c r="AD150" s="546"/>
      <c r="AE150" s="546"/>
      <c r="AF150" s="546"/>
      <c r="AG150" s="546"/>
      <c r="AH150" s="546"/>
      <c r="AI150" s="546"/>
      <c r="AJ150" s="274" t="s">
        <v>78</v>
      </c>
      <c r="AK150" s="279"/>
      <c r="AL150" s="534"/>
      <c r="AM150" s="300" t="s">
        <v>76</v>
      </c>
      <c r="AN150" s="275"/>
      <c r="AO150" s="278" t="s">
        <v>91</v>
      </c>
      <c r="AP150" s="278"/>
      <c r="AQ150" s="277" t="s">
        <v>476</v>
      </c>
      <c r="AR150" s="277" t="s">
        <v>476</v>
      </c>
      <c r="AS150" s="277" t="s">
        <v>476</v>
      </c>
      <c r="AT150" s="279" t="s">
        <v>75</v>
      </c>
      <c r="AU150" s="279"/>
      <c r="AV150" s="277" t="s">
        <v>476</v>
      </c>
    </row>
    <row r="151" spans="1:48" x14ac:dyDescent="0.2">
      <c r="A151" s="280"/>
      <c r="B151" s="268"/>
      <c r="C151" s="292"/>
      <c r="D151" s="293"/>
      <c r="E151" s="294"/>
      <c r="F151" s="272"/>
      <c r="G151" s="295"/>
      <c r="H151" s="292"/>
      <c r="I151" s="277" t="s">
        <v>476</v>
      </c>
      <c r="J151" s="277" t="s">
        <v>476</v>
      </c>
      <c r="K151" s="277" t="s">
        <v>476</v>
      </c>
      <c r="L151" s="275"/>
      <c r="M151" s="308"/>
      <c r="N151" s="308"/>
      <c r="O151" s="308"/>
      <c r="P151" s="552"/>
      <c r="Q151" s="552"/>
      <c r="R151" s="552"/>
      <c r="S151" s="552"/>
      <c r="T151" s="552"/>
      <c r="U151" s="552"/>
      <c r="V151" s="552"/>
      <c r="W151" s="552"/>
      <c r="X151" s="552"/>
      <c r="Y151" s="552"/>
      <c r="Z151" s="552"/>
      <c r="AA151" s="308"/>
      <c r="AB151" s="308"/>
      <c r="AC151" s="308"/>
      <c r="AD151" s="308"/>
      <c r="AE151" s="308"/>
      <c r="AF151" s="308"/>
      <c r="AG151" s="308"/>
      <c r="AH151" s="308"/>
      <c r="AI151" s="308"/>
      <c r="AJ151" s="296"/>
      <c r="AK151" s="299"/>
      <c r="AL151" s="534"/>
      <c r="AM151" s="305"/>
      <c r="AN151" s="275"/>
      <c r="AO151" s="298"/>
      <c r="AP151" s="298"/>
      <c r="AQ151" s="277" t="s">
        <v>476</v>
      </c>
      <c r="AR151" s="277" t="s">
        <v>476</v>
      </c>
      <c r="AS151" s="277" t="s">
        <v>476</v>
      </c>
      <c r="AT151" s="299"/>
      <c r="AU151" s="299"/>
      <c r="AV151" s="277" t="s">
        <v>476</v>
      </c>
    </row>
    <row r="152" spans="1:48" ht="114.75" x14ac:dyDescent="0.2">
      <c r="A152" s="267"/>
      <c r="B152" s="268" t="s">
        <v>80</v>
      </c>
      <c r="C152" s="269" t="s">
        <v>92</v>
      </c>
      <c r="D152" s="270" t="s">
        <v>79</v>
      </c>
      <c r="E152" s="271" t="s">
        <v>68</v>
      </c>
      <c r="F152" s="306" t="s">
        <v>72</v>
      </c>
      <c r="G152" s="273" t="s">
        <v>71</v>
      </c>
      <c r="H152" s="269" t="s">
        <v>69</v>
      </c>
      <c r="I152" s="277" t="s">
        <v>476</v>
      </c>
      <c r="J152" s="277" t="s">
        <v>476</v>
      </c>
      <c r="K152" s="277" t="s">
        <v>476</v>
      </c>
      <c r="L152" s="275"/>
      <c r="M152" s="546"/>
      <c r="N152" s="546"/>
      <c r="O152" s="546"/>
      <c r="P152" s="550"/>
      <c r="Q152" s="550"/>
      <c r="R152" s="550"/>
      <c r="S152" s="550"/>
      <c r="T152" s="550"/>
      <c r="U152" s="550"/>
      <c r="V152" s="550"/>
      <c r="W152" s="550"/>
      <c r="X152" s="550"/>
      <c r="Y152" s="550"/>
      <c r="Z152" s="550"/>
      <c r="AA152" s="546"/>
      <c r="AB152" s="546"/>
      <c r="AC152" s="546"/>
      <c r="AD152" s="546"/>
      <c r="AE152" s="546"/>
      <c r="AF152" s="546"/>
      <c r="AG152" s="546"/>
      <c r="AH152" s="546"/>
      <c r="AI152" s="546"/>
      <c r="AJ152" s="274" t="s">
        <v>70</v>
      </c>
      <c r="AK152" s="279"/>
      <c r="AL152" s="534"/>
      <c r="AM152" s="300" t="s">
        <v>82</v>
      </c>
      <c r="AN152" s="275"/>
      <c r="AO152" s="278" t="s">
        <v>86</v>
      </c>
      <c r="AP152" s="278"/>
      <c r="AQ152" s="277" t="s">
        <v>476</v>
      </c>
      <c r="AR152" s="277" t="s">
        <v>476</v>
      </c>
      <c r="AS152" s="277" t="s">
        <v>476</v>
      </c>
      <c r="AT152" s="279" t="s">
        <v>81</v>
      </c>
      <c r="AU152" s="279"/>
      <c r="AV152" s="277" t="s">
        <v>476</v>
      </c>
    </row>
    <row r="153" spans="1:48" x14ac:dyDescent="0.2">
      <c r="A153" s="280"/>
      <c r="B153" s="268"/>
      <c r="C153" s="292"/>
      <c r="D153" s="293"/>
      <c r="E153" s="294"/>
      <c r="F153" s="272"/>
      <c r="G153" s="295"/>
      <c r="H153" s="292"/>
      <c r="I153" s="277" t="s">
        <v>476</v>
      </c>
      <c r="J153" s="277" t="s">
        <v>476</v>
      </c>
      <c r="K153" s="277" t="s">
        <v>476</v>
      </c>
      <c r="L153" s="275"/>
      <c r="M153" s="308"/>
      <c r="N153" s="308"/>
      <c r="O153" s="308"/>
      <c r="P153" s="552"/>
      <c r="Q153" s="552"/>
      <c r="R153" s="552"/>
      <c r="S153" s="552"/>
      <c r="T153" s="552"/>
      <c r="U153" s="552"/>
      <c r="V153" s="552"/>
      <c r="W153" s="552"/>
      <c r="X153" s="552"/>
      <c r="Y153" s="552"/>
      <c r="Z153" s="552"/>
      <c r="AA153" s="308"/>
      <c r="AB153" s="308"/>
      <c r="AC153" s="308"/>
      <c r="AD153" s="308"/>
      <c r="AE153" s="308"/>
      <c r="AF153" s="308"/>
      <c r="AG153" s="308"/>
      <c r="AH153" s="308"/>
      <c r="AI153" s="308"/>
      <c r="AJ153" s="296"/>
      <c r="AK153" s="299"/>
      <c r="AL153" s="534"/>
      <c r="AM153" s="305"/>
      <c r="AN153" s="275"/>
      <c r="AO153" s="298"/>
      <c r="AP153" s="298"/>
      <c r="AQ153" s="277" t="s">
        <v>476</v>
      </c>
      <c r="AR153" s="277" t="s">
        <v>476</v>
      </c>
      <c r="AS153" s="277" t="s">
        <v>476</v>
      </c>
      <c r="AT153" s="299"/>
      <c r="AU153" s="299"/>
      <c r="AV153" s="277" t="s">
        <v>476</v>
      </c>
    </row>
    <row r="154" spans="1:48" ht="114.75" x14ac:dyDescent="0.2">
      <c r="A154" s="280"/>
      <c r="B154" s="268" t="s">
        <v>85</v>
      </c>
      <c r="C154" s="269" t="s">
        <v>84</v>
      </c>
      <c r="D154" s="270" t="s">
        <v>79</v>
      </c>
      <c r="E154" s="271" t="s">
        <v>16</v>
      </c>
      <c r="F154" s="306" t="s">
        <v>24</v>
      </c>
      <c r="G154" s="273" t="s">
        <v>22</v>
      </c>
      <c r="H154" s="269" t="s">
        <v>18</v>
      </c>
      <c r="I154" s="277" t="s">
        <v>476</v>
      </c>
      <c r="J154" s="277" t="s">
        <v>476</v>
      </c>
      <c r="K154" s="277" t="s">
        <v>476</v>
      </c>
      <c r="L154" s="275"/>
      <c r="M154" s="546"/>
      <c r="N154" s="546"/>
      <c r="O154" s="546"/>
      <c r="P154" s="550"/>
      <c r="Q154" s="550"/>
      <c r="R154" s="550"/>
      <c r="S154" s="550"/>
      <c r="T154" s="550"/>
      <c r="U154" s="550"/>
      <c r="V154" s="550"/>
      <c r="W154" s="550"/>
      <c r="X154" s="550"/>
      <c r="Y154" s="550"/>
      <c r="Z154" s="550"/>
      <c r="AA154" s="546"/>
      <c r="AB154" s="546"/>
      <c r="AC154" s="546"/>
      <c r="AD154" s="546"/>
      <c r="AE154" s="546"/>
      <c r="AF154" s="546"/>
      <c r="AG154" s="546"/>
      <c r="AH154" s="546"/>
      <c r="AI154" s="546"/>
      <c r="AJ154" s="274" t="s">
        <v>15</v>
      </c>
      <c r="AK154" s="279"/>
      <c r="AL154" s="534"/>
      <c r="AM154" s="300" t="s">
        <v>82</v>
      </c>
      <c r="AN154" s="275"/>
      <c r="AO154" s="278" t="s">
        <v>86</v>
      </c>
      <c r="AP154" s="278"/>
      <c r="AQ154" s="277" t="s">
        <v>476</v>
      </c>
      <c r="AR154" s="277" t="s">
        <v>476</v>
      </c>
      <c r="AS154" s="277" t="s">
        <v>476</v>
      </c>
      <c r="AT154" s="279" t="s">
        <v>81</v>
      </c>
      <c r="AU154" s="279"/>
      <c r="AV154" s="277" t="s">
        <v>476</v>
      </c>
    </row>
    <row r="155" spans="1:48" x14ac:dyDescent="0.2">
      <c r="A155" s="280"/>
      <c r="B155" s="291"/>
      <c r="C155" s="292"/>
      <c r="D155" s="293"/>
      <c r="E155" s="294"/>
      <c r="F155" s="272"/>
      <c r="G155" s="295"/>
      <c r="H155" s="292"/>
      <c r="I155" s="277" t="s">
        <v>476</v>
      </c>
      <c r="J155" s="277" t="s">
        <v>476</v>
      </c>
      <c r="K155" s="277" t="s">
        <v>476</v>
      </c>
      <c r="L155" s="275"/>
      <c r="M155" s="308"/>
      <c r="N155" s="308"/>
      <c r="O155" s="308"/>
      <c r="P155" s="552"/>
      <c r="Q155" s="552"/>
      <c r="R155" s="552"/>
      <c r="S155" s="552"/>
      <c r="T155" s="552"/>
      <c r="U155" s="552"/>
      <c r="V155" s="552"/>
      <c r="W155" s="552"/>
      <c r="X155" s="552"/>
      <c r="Y155" s="552"/>
      <c r="Z155" s="552"/>
      <c r="AA155" s="308"/>
      <c r="AB155" s="308"/>
      <c r="AC155" s="308"/>
      <c r="AD155" s="308"/>
      <c r="AE155" s="308"/>
      <c r="AF155" s="308"/>
      <c r="AG155" s="308"/>
      <c r="AH155" s="308"/>
      <c r="AI155" s="308"/>
      <c r="AJ155" s="296"/>
      <c r="AK155" s="299"/>
      <c r="AL155" s="534"/>
      <c r="AM155" s="305"/>
      <c r="AN155" s="275"/>
      <c r="AO155" s="298"/>
      <c r="AP155" s="298"/>
      <c r="AQ155" s="277" t="s">
        <v>476</v>
      </c>
      <c r="AR155" s="277" t="s">
        <v>476</v>
      </c>
      <c r="AS155" s="277" t="s">
        <v>476</v>
      </c>
      <c r="AT155" s="299"/>
      <c r="AU155" s="299"/>
      <c r="AV155" s="277" t="s">
        <v>476</v>
      </c>
    </row>
    <row r="156" spans="1:48" ht="51" x14ac:dyDescent="0.2">
      <c r="A156" s="280"/>
      <c r="B156" s="268" t="s">
        <v>93</v>
      </c>
      <c r="C156" s="269" t="s">
        <v>109</v>
      </c>
      <c r="D156" s="270" t="s">
        <v>55</v>
      </c>
      <c r="E156" s="271" t="s">
        <v>45</v>
      </c>
      <c r="F156" s="306" t="s">
        <v>48</v>
      </c>
      <c r="G156" s="273" t="s">
        <v>50</v>
      </c>
      <c r="H156" s="269" t="s">
        <v>40</v>
      </c>
      <c r="I156" s="277" t="s">
        <v>476</v>
      </c>
      <c r="J156" s="277" t="s">
        <v>476</v>
      </c>
      <c r="K156" s="277" t="s">
        <v>476</v>
      </c>
      <c r="L156" s="275"/>
      <c r="M156" s="546"/>
      <c r="N156" s="546"/>
      <c r="O156" s="546"/>
      <c r="P156" s="550"/>
      <c r="Q156" s="550"/>
      <c r="R156" s="550"/>
      <c r="S156" s="550"/>
      <c r="T156" s="550"/>
      <c r="U156" s="550"/>
      <c r="V156" s="550"/>
      <c r="W156" s="550"/>
      <c r="X156" s="550"/>
      <c r="Y156" s="550"/>
      <c r="Z156" s="550"/>
      <c r="AA156" s="546"/>
      <c r="AB156" s="546"/>
      <c r="AC156" s="546"/>
      <c r="AD156" s="546"/>
      <c r="AE156" s="546"/>
      <c r="AF156" s="546"/>
      <c r="AG156" s="546"/>
      <c r="AH156" s="546"/>
      <c r="AI156" s="546"/>
      <c r="AJ156" s="274" t="s">
        <v>42</v>
      </c>
      <c r="AK156" s="279"/>
      <c r="AL156" s="534"/>
      <c r="AM156" s="300" t="s">
        <v>61</v>
      </c>
      <c r="AN156" s="275"/>
      <c r="AO156" s="278" t="s">
        <v>62</v>
      </c>
      <c r="AP156" s="278"/>
      <c r="AQ156" s="277" t="s">
        <v>476</v>
      </c>
      <c r="AR156" s="277" t="s">
        <v>476</v>
      </c>
      <c r="AS156" s="277" t="s">
        <v>476</v>
      </c>
      <c r="AT156" s="279" t="s">
        <v>44</v>
      </c>
      <c r="AU156" s="279"/>
      <c r="AV156" s="277" t="s">
        <v>476</v>
      </c>
    </row>
    <row r="157" spans="1:48" x14ac:dyDescent="0.2">
      <c r="A157" s="280"/>
      <c r="B157" s="291"/>
      <c r="C157" s="292"/>
      <c r="D157" s="293"/>
      <c r="E157" s="294"/>
      <c r="F157" s="272"/>
      <c r="G157" s="295"/>
      <c r="H157" s="292"/>
      <c r="I157" s="277" t="s">
        <v>476</v>
      </c>
      <c r="J157" s="277" t="s">
        <v>476</v>
      </c>
      <c r="K157" s="277" t="s">
        <v>476</v>
      </c>
      <c r="L157" s="308"/>
      <c r="M157" s="308"/>
      <c r="N157" s="308"/>
      <c r="O157" s="308"/>
      <c r="P157" s="552"/>
      <c r="Q157" s="552"/>
      <c r="R157" s="552"/>
      <c r="S157" s="552"/>
      <c r="T157" s="552"/>
      <c r="U157" s="552"/>
      <c r="V157" s="552"/>
      <c r="W157" s="552"/>
      <c r="X157" s="552"/>
      <c r="Y157" s="552"/>
      <c r="Z157" s="552"/>
      <c r="AA157" s="308"/>
      <c r="AB157" s="308"/>
      <c r="AC157" s="308"/>
      <c r="AD157" s="308"/>
      <c r="AE157" s="308"/>
      <c r="AF157" s="308"/>
      <c r="AG157" s="308"/>
      <c r="AH157" s="308"/>
      <c r="AI157" s="308"/>
      <c r="AJ157" s="296"/>
      <c r="AK157" s="299"/>
      <c r="AL157" s="534"/>
      <c r="AM157" s="305"/>
      <c r="AN157" s="308"/>
      <c r="AO157" s="277"/>
      <c r="AP157" s="277"/>
      <c r="AQ157" s="277" t="s">
        <v>476</v>
      </c>
      <c r="AR157" s="277" t="s">
        <v>476</v>
      </c>
      <c r="AS157" s="277" t="s">
        <v>476</v>
      </c>
      <c r="AT157" s="299"/>
      <c r="AU157" s="299"/>
      <c r="AV157" s="277" t="s">
        <v>476</v>
      </c>
    </row>
    <row r="158" spans="1:48" ht="63.75" x14ac:dyDescent="0.2">
      <c r="A158" s="280"/>
      <c r="B158" s="268" t="s">
        <v>104</v>
      </c>
      <c r="C158" s="269" t="s">
        <v>92</v>
      </c>
      <c r="D158" s="270" t="s">
        <v>55</v>
      </c>
      <c r="E158" s="271" t="s">
        <v>45</v>
      </c>
      <c r="F158" s="306" t="s">
        <v>48</v>
      </c>
      <c r="G158" s="273" t="s">
        <v>51</v>
      </c>
      <c r="H158" s="269" t="s">
        <v>40</v>
      </c>
      <c r="I158" s="320" t="s">
        <v>114</v>
      </c>
      <c r="J158" s="277" t="s">
        <v>476</v>
      </c>
      <c r="K158" s="277" t="s">
        <v>476</v>
      </c>
      <c r="L158" s="275"/>
      <c r="M158" s="546"/>
      <c r="N158" s="546"/>
      <c r="O158" s="546"/>
      <c r="P158" s="550"/>
      <c r="Q158" s="550"/>
      <c r="R158" s="550"/>
      <c r="S158" s="550"/>
      <c r="T158" s="550"/>
      <c r="U158" s="550"/>
      <c r="V158" s="550"/>
      <c r="W158" s="550"/>
      <c r="X158" s="550"/>
      <c r="Y158" s="550"/>
      <c r="Z158" s="550"/>
      <c r="AA158" s="546"/>
      <c r="AB158" s="546"/>
      <c r="AC158" s="546"/>
      <c r="AD158" s="546"/>
      <c r="AE158" s="546"/>
      <c r="AF158" s="546"/>
      <c r="AG158" s="546"/>
      <c r="AH158" s="546"/>
      <c r="AI158" s="546"/>
      <c r="AJ158" s="274" t="s">
        <v>42</v>
      </c>
      <c r="AK158" s="279"/>
      <c r="AL158" s="534"/>
      <c r="AM158" s="300" t="s">
        <v>61</v>
      </c>
      <c r="AN158" s="275"/>
      <c r="AO158" s="301"/>
      <c r="AP158" s="301"/>
      <c r="AQ158" s="277" t="s">
        <v>476</v>
      </c>
      <c r="AR158" s="277" t="s">
        <v>476</v>
      </c>
      <c r="AS158" s="277" t="s">
        <v>476</v>
      </c>
      <c r="AT158" s="279" t="s">
        <v>47</v>
      </c>
      <c r="AU158" s="279"/>
      <c r="AV158" s="277" t="s">
        <v>476</v>
      </c>
    </row>
    <row r="159" spans="1:48" x14ac:dyDescent="0.2">
      <c r="A159" s="280"/>
      <c r="B159" s="291"/>
      <c r="C159" s="292"/>
      <c r="D159" s="293"/>
      <c r="E159" s="294"/>
      <c r="F159" s="272"/>
      <c r="G159" s="295"/>
      <c r="H159" s="292"/>
      <c r="I159" s="322"/>
      <c r="J159" s="277" t="s">
        <v>476</v>
      </c>
      <c r="K159" s="277" t="s">
        <v>476</v>
      </c>
      <c r="L159" s="275"/>
      <c r="M159" s="308"/>
      <c r="N159" s="308"/>
      <c r="O159" s="308"/>
      <c r="P159" s="552"/>
      <c r="Q159" s="552"/>
      <c r="R159" s="552"/>
      <c r="S159" s="552"/>
      <c r="T159" s="552"/>
      <c r="U159" s="552"/>
      <c r="V159" s="552"/>
      <c r="W159" s="552"/>
      <c r="X159" s="552"/>
      <c r="Y159" s="552"/>
      <c r="Z159" s="552"/>
      <c r="AA159" s="308"/>
      <c r="AB159" s="308"/>
      <c r="AC159" s="308"/>
      <c r="AD159" s="308"/>
      <c r="AE159" s="308"/>
      <c r="AF159" s="308"/>
      <c r="AG159" s="308"/>
      <c r="AH159" s="308"/>
      <c r="AI159" s="308"/>
      <c r="AJ159" s="296"/>
      <c r="AK159" s="299"/>
      <c r="AL159" s="534"/>
      <c r="AM159" s="305"/>
      <c r="AN159" s="275"/>
      <c r="AO159" s="298"/>
      <c r="AP159" s="298"/>
      <c r="AQ159" s="277" t="s">
        <v>476</v>
      </c>
      <c r="AR159" s="277" t="s">
        <v>476</v>
      </c>
      <c r="AS159" s="277" t="s">
        <v>476</v>
      </c>
      <c r="AT159" s="299"/>
      <c r="AU159" s="299"/>
      <c r="AV159" s="277" t="s">
        <v>476</v>
      </c>
    </row>
    <row r="160" spans="1:48" ht="89.25" x14ac:dyDescent="0.2">
      <c r="A160" s="280"/>
      <c r="B160" s="268" t="s">
        <v>105</v>
      </c>
      <c r="C160" s="269" t="s">
        <v>84</v>
      </c>
      <c r="D160" s="270" t="s">
        <v>29</v>
      </c>
      <c r="E160" s="271" t="s">
        <v>19</v>
      </c>
      <c r="F160" s="306" t="s">
        <v>23</v>
      </c>
      <c r="G160" s="273" t="s">
        <v>113</v>
      </c>
      <c r="H160" s="269" t="s">
        <v>17</v>
      </c>
      <c r="I160" s="322"/>
      <c r="J160" s="277" t="s">
        <v>476</v>
      </c>
      <c r="K160" s="277" t="s">
        <v>476</v>
      </c>
      <c r="L160" s="275"/>
      <c r="M160" s="546"/>
      <c r="N160" s="546"/>
      <c r="O160" s="546"/>
      <c r="P160" s="550"/>
      <c r="Q160" s="550"/>
      <c r="R160" s="550"/>
      <c r="S160" s="550"/>
      <c r="T160" s="550"/>
      <c r="U160" s="550"/>
      <c r="V160" s="550"/>
      <c r="W160" s="550"/>
      <c r="X160" s="550"/>
      <c r="Y160" s="550"/>
      <c r="Z160" s="550"/>
      <c r="AA160" s="546"/>
      <c r="AB160" s="546"/>
      <c r="AC160" s="546"/>
      <c r="AD160" s="546"/>
      <c r="AE160" s="546"/>
      <c r="AF160" s="546"/>
      <c r="AG160" s="546"/>
      <c r="AH160" s="546"/>
      <c r="AI160" s="546"/>
      <c r="AJ160" s="274" t="s">
        <v>14</v>
      </c>
      <c r="AK160" s="279"/>
      <c r="AL160" s="534"/>
      <c r="AM160" s="300" t="s">
        <v>94</v>
      </c>
      <c r="AN160" s="275"/>
      <c r="AO160" s="278" t="s">
        <v>95</v>
      </c>
      <c r="AP160" s="278"/>
      <c r="AQ160" s="277" t="s">
        <v>476</v>
      </c>
      <c r="AR160" s="277" t="s">
        <v>476</v>
      </c>
      <c r="AS160" s="277" t="s">
        <v>476</v>
      </c>
      <c r="AT160" s="279" t="s">
        <v>20</v>
      </c>
      <c r="AU160" s="279"/>
      <c r="AV160" s="277" t="s">
        <v>476</v>
      </c>
    </row>
    <row r="161" spans="1:48" x14ac:dyDescent="0.2">
      <c r="A161" s="280"/>
      <c r="B161" s="268"/>
      <c r="C161" s="292"/>
      <c r="D161" s="293"/>
      <c r="E161" s="294"/>
      <c r="F161" s="272"/>
      <c r="G161" s="295"/>
      <c r="H161" s="292"/>
      <c r="I161" s="322"/>
      <c r="J161" s="277" t="s">
        <v>476</v>
      </c>
      <c r="K161" s="277" t="s">
        <v>476</v>
      </c>
      <c r="L161" s="275"/>
      <c r="M161" s="308"/>
      <c r="N161" s="308"/>
      <c r="O161" s="308"/>
      <c r="P161" s="552"/>
      <c r="Q161" s="552"/>
      <c r="R161" s="552"/>
      <c r="S161" s="552"/>
      <c r="T161" s="552"/>
      <c r="U161" s="552"/>
      <c r="V161" s="552"/>
      <c r="W161" s="552"/>
      <c r="X161" s="552"/>
      <c r="Y161" s="552"/>
      <c r="Z161" s="552"/>
      <c r="AA161" s="308"/>
      <c r="AB161" s="308"/>
      <c r="AC161" s="308"/>
      <c r="AD161" s="308"/>
      <c r="AE161" s="308"/>
      <c r="AF161" s="308"/>
      <c r="AG161" s="308"/>
      <c r="AH161" s="308"/>
      <c r="AI161" s="308"/>
      <c r="AJ161" s="296"/>
      <c r="AK161" s="299"/>
      <c r="AL161" s="534"/>
      <c r="AM161" s="305"/>
      <c r="AN161" s="275"/>
      <c r="AO161" s="298"/>
      <c r="AP161" s="298"/>
      <c r="AQ161" s="277" t="s">
        <v>476</v>
      </c>
      <c r="AR161" s="277" t="s">
        <v>476</v>
      </c>
      <c r="AS161" s="277" t="s">
        <v>476</v>
      </c>
      <c r="AT161" s="299"/>
      <c r="AU161" s="299"/>
      <c r="AV161" s="277" t="s">
        <v>476</v>
      </c>
    </row>
    <row r="162" spans="1:48" ht="51" x14ac:dyDescent="0.2">
      <c r="A162" s="280"/>
      <c r="B162" s="268" t="s">
        <v>106</v>
      </c>
      <c r="C162" s="269" t="s">
        <v>110</v>
      </c>
      <c r="D162" s="270" t="s">
        <v>56</v>
      </c>
      <c r="E162" s="271" t="s">
        <v>45</v>
      </c>
      <c r="F162" s="306" t="s">
        <v>48</v>
      </c>
      <c r="G162" s="273" t="s">
        <v>51</v>
      </c>
      <c r="H162" s="269" t="s">
        <v>43</v>
      </c>
      <c r="I162" s="322"/>
      <c r="J162" s="277" t="s">
        <v>476</v>
      </c>
      <c r="K162" s="277" t="s">
        <v>476</v>
      </c>
      <c r="L162" s="275"/>
      <c r="M162" s="546"/>
      <c r="N162" s="546"/>
      <c r="O162" s="546"/>
      <c r="P162" s="550"/>
      <c r="Q162" s="550"/>
      <c r="R162" s="550"/>
      <c r="S162" s="550"/>
      <c r="T162" s="550"/>
      <c r="U162" s="550"/>
      <c r="V162" s="550"/>
      <c r="W162" s="550"/>
      <c r="X162" s="550"/>
      <c r="Y162" s="550"/>
      <c r="Z162" s="550"/>
      <c r="AA162" s="546"/>
      <c r="AB162" s="546"/>
      <c r="AC162" s="546"/>
      <c r="AD162" s="546"/>
      <c r="AE162" s="546"/>
      <c r="AF162" s="546"/>
      <c r="AG162" s="546"/>
      <c r="AH162" s="546"/>
      <c r="AI162" s="546"/>
      <c r="AJ162" s="274" t="s">
        <v>42</v>
      </c>
      <c r="AK162" s="279"/>
      <c r="AL162" s="534"/>
      <c r="AM162" s="300" t="s">
        <v>61</v>
      </c>
      <c r="AN162" s="275"/>
      <c r="AO162" s="278" t="s">
        <v>115</v>
      </c>
      <c r="AP162" s="278"/>
      <c r="AQ162" s="277" t="s">
        <v>476</v>
      </c>
      <c r="AR162" s="277" t="s">
        <v>476</v>
      </c>
      <c r="AS162" s="277" t="s">
        <v>476</v>
      </c>
      <c r="AT162" s="279" t="s">
        <v>66</v>
      </c>
      <c r="AU162" s="279"/>
      <c r="AV162" s="277" t="s">
        <v>476</v>
      </c>
    </row>
    <row r="163" spans="1:48" x14ac:dyDescent="0.2">
      <c r="A163" s="280"/>
      <c r="B163" s="291"/>
      <c r="C163" s="292"/>
      <c r="D163" s="293"/>
      <c r="E163" s="294"/>
      <c r="F163" s="272"/>
      <c r="G163" s="295"/>
      <c r="H163" s="292"/>
      <c r="I163" s="322"/>
      <c r="J163" s="277" t="s">
        <v>476</v>
      </c>
      <c r="K163" s="277" t="s">
        <v>476</v>
      </c>
      <c r="L163" s="275"/>
      <c r="M163" s="308"/>
      <c r="N163" s="308"/>
      <c r="O163" s="308"/>
      <c r="P163" s="552"/>
      <c r="Q163" s="552"/>
      <c r="R163" s="552"/>
      <c r="S163" s="552"/>
      <c r="T163" s="552"/>
      <c r="U163" s="552"/>
      <c r="V163" s="552"/>
      <c r="W163" s="552"/>
      <c r="X163" s="552"/>
      <c r="Y163" s="552"/>
      <c r="Z163" s="552"/>
      <c r="AA163" s="308"/>
      <c r="AB163" s="308"/>
      <c r="AC163" s="308"/>
      <c r="AD163" s="308"/>
      <c r="AE163" s="308"/>
      <c r="AF163" s="308"/>
      <c r="AG163" s="308"/>
      <c r="AH163" s="308"/>
      <c r="AI163" s="308"/>
      <c r="AJ163" s="296"/>
      <c r="AK163" s="299"/>
      <c r="AL163" s="534"/>
      <c r="AM163" s="305"/>
      <c r="AN163" s="275"/>
      <c r="AO163" s="298"/>
      <c r="AP163" s="298"/>
      <c r="AQ163" s="277" t="s">
        <v>476</v>
      </c>
      <c r="AR163" s="277" t="s">
        <v>476</v>
      </c>
      <c r="AS163" s="277" t="s">
        <v>476</v>
      </c>
      <c r="AT163" s="299"/>
      <c r="AU163" s="299"/>
      <c r="AV163" s="277" t="s">
        <v>476</v>
      </c>
    </row>
    <row r="164" spans="1:48" ht="63.75" x14ac:dyDescent="0.2">
      <c r="A164" s="280"/>
      <c r="B164" s="268" t="s">
        <v>107</v>
      </c>
      <c r="C164" s="269" t="s">
        <v>110</v>
      </c>
      <c r="D164" s="270" t="s">
        <v>55</v>
      </c>
      <c r="E164" s="271" t="s">
        <v>45</v>
      </c>
      <c r="F164" s="306" t="s">
        <v>49</v>
      </c>
      <c r="G164" s="273" t="s">
        <v>51</v>
      </c>
      <c r="H164" s="269" t="s">
        <v>43</v>
      </c>
      <c r="I164" s="322"/>
      <c r="J164" s="277" t="s">
        <v>476</v>
      </c>
      <c r="K164" s="277" t="s">
        <v>476</v>
      </c>
      <c r="L164" s="275"/>
      <c r="M164" s="546"/>
      <c r="N164" s="546"/>
      <c r="O164" s="546"/>
      <c r="P164" s="550"/>
      <c r="Q164" s="550"/>
      <c r="R164" s="550"/>
      <c r="S164" s="550"/>
      <c r="T164" s="550"/>
      <c r="U164" s="550"/>
      <c r="V164" s="550"/>
      <c r="W164" s="550"/>
      <c r="X164" s="550"/>
      <c r="Y164" s="550"/>
      <c r="Z164" s="550"/>
      <c r="AA164" s="546"/>
      <c r="AB164" s="546"/>
      <c r="AC164" s="546"/>
      <c r="AD164" s="546"/>
      <c r="AE164" s="546"/>
      <c r="AF164" s="546"/>
      <c r="AG164" s="546"/>
      <c r="AH164" s="546"/>
      <c r="AI164" s="546"/>
      <c r="AJ164" s="274" t="s">
        <v>41</v>
      </c>
      <c r="AK164" s="279"/>
      <c r="AL164" s="534"/>
      <c r="AM164" s="300" t="s">
        <v>60</v>
      </c>
      <c r="AN164" s="275"/>
      <c r="AO164" s="278" t="s">
        <v>116</v>
      </c>
      <c r="AP164" s="278"/>
      <c r="AQ164" s="277" t="s">
        <v>476</v>
      </c>
      <c r="AR164" s="277" t="s">
        <v>476</v>
      </c>
      <c r="AS164" s="277" t="s">
        <v>476</v>
      </c>
      <c r="AT164" s="279" t="s">
        <v>111</v>
      </c>
      <c r="AU164" s="279"/>
      <c r="AV164" s="277" t="s">
        <v>476</v>
      </c>
    </row>
    <row r="165" spans="1:48" x14ac:dyDescent="0.2">
      <c r="A165" s="280"/>
      <c r="B165" s="291"/>
      <c r="C165" s="292"/>
      <c r="D165" s="293"/>
      <c r="E165" s="294"/>
      <c r="F165" s="272"/>
      <c r="G165" s="295"/>
      <c r="H165" s="292"/>
      <c r="I165" s="322"/>
      <c r="J165" s="277" t="s">
        <v>476</v>
      </c>
      <c r="K165" s="277" t="s">
        <v>476</v>
      </c>
      <c r="L165" s="275"/>
      <c r="M165" s="308"/>
      <c r="N165" s="308"/>
      <c r="O165" s="308"/>
      <c r="P165" s="552"/>
      <c r="Q165" s="552"/>
      <c r="R165" s="552"/>
      <c r="S165" s="552"/>
      <c r="T165" s="552"/>
      <c r="U165" s="552"/>
      <c r="V165" s="552"/>
      <c r="W165" s="552"/>
      <c r="X165" s="552"/>
      <c r="Y165" s="552"/>
      <c r="Z165" s="552"/>
      <c r="AA165" s="308"/>
      <c r="AB165" s="308"/>
      <c r="AC165" s="308"/>
      <c r="AD165" s="308"/>
      <c r="AE165" s="308"/>
      <c r="AF165" s="308"/>
      <c r="AG165" s="308"/>
      <c r="AH165" s="308"/>
      <c r="AI165" s="308"/>
      <c r="AJ165" s="296"/>
      <c r="AK165" s="299"/>
      <c r="AL165" s="534"/>
      <c r="AM165" s="305"/>
      <c r="AN165" s="275"/>
      <c r="AO165" s="298"/>
      <c r="AP165" s="298"/>
      <c r="AQ165" s="277" t="s">
        <v>476</v>
      </c>
      <c r="AR165" s="277" t="s">
        <v>476</v>
      </c>
      <c r="AS165" s="277" t="s">
        <v>476</v>
      </c>
      <c r="AT165" s="299"/>
      <c r="AU165" s="299"/>
      <c r="AV165" s="277" t="s">
        <v>476</v>
      </c>
    </row>
    <row r="166" spans="1:48" ht="63.75" x14ac:dyDescent="0.2">
      <c r="A166" s="280"/>
      <c r="B166" s="268" t="s">
        <v>108</v>
      </c>
      <c r="C166" s="269" t="s">
        <v>109</v>
      </c>
      <c r="D166" s="270" t="s">
        <v>56</v>
      </c>
      <c r="E166" s="271" t="s">
        <v>46</v>
      </c>
      <c r="F166" s="306" t="s">
        <v>48</v>
      </c>
      <c r="G166" s="273" t="s">
        <v>50</v>
      </c>
      <c r="H166" s="269" t="s">
        <v>40</v>
      </c>
      <c r="I166" s="322"/>
      <c r="J166" s="277" t="s">
        <v>476</v>
      </c>
      <c r="K166" s="277" t="s">
        <v>476</v>
      </c>
      <c r="L166" s="276" t="s">
        <v>117</v>
      </c>
      <c r="M166" s="546"/>
      <c r="N166" s="546"/>
      <c r="O166" s="546"/>
      <c r="P166" s="550"/>
      <c r="Q166" s="550"/>
      <c r="R166" s="550"/>
      <c r="S166" s="550"/>
      <c r="T166" s="550"/>
      <c r="U166" s="550"/>
      <c r="V166" s="550"/>
      <c r="W166" s="550"/>
      <c r="X166" s="550"/>
      <c r="Y166" s="550"/>
      <c r="Z166" s="550"/>
      <c r="AA166" s="546"/>
      <c r="AB166" s="546"/>
      <c r="AC166" s="546"/>
      <c r="AD166" s="546"/>
      <c r="AE166" s="546"/>
      <c r="AF166" s="546"/>
      <c r="AG166" s="546"/>
      <c r="AH166" s="546"/>
      <c r="AI166" s="546"/>
      <c r="AJ166" s="274" t="s">
        <v>42</v>
      </c>
      <c r="AK166" s="279"/>
      <c r="AL166" s="534"/>
      <c r="AM166" s="300" t="s">
        <v>61</v>
      </c>
      <c r="AN166" s="276"/>
      <c r="AO166" s="277"/>
      <c r="AP166" s="277"/>
      <c r="AQ166" s="277" t="s">
        <v>476</v>
      </c>
      <c r="AR166" s="277" t="s">
        <v>476</v>
      </c>
      <c r="AS166" s="277" t="s">
        <v>476</v>
      </c>
      <c r="AT166" s="279" t="s">
        <v>47</v>
      </c>
      <c r="AU166" s="279"/>
      <c r="AV166" s="277" t="s">
        <v>476</v>
      </c>
    </row>
    <row r="167" spans="1:48" x14ac:dyDescent="0.2">
      <c r="A167" s="280"/>
      <c r="B167" s="291"/>
      <c r="C167" s="292"/>
      <c r="D167" s="293"/>
      <c r="E167" s="294"/>
      <c r="F167" s="272"/>
      <c r="G167" s="295"/>
      <c r="H167" s="292"/>
      <c r="I167" s="322"/>
      <c r="J167" s="277" t="s">
        <v>476</v>
      </c>
      <c r="K167" s="277" t="s">
        <v>476</v>
      </c>
      <c r="L167" s="297"/>
      <c r="M167" s="308"/>
      <c r="N167" s="308"/>
      <c r="O167" s="308"/>
      <c r="P167" s="552"/>
      <c r="Q167" s="552"/>
      <c r="R167" s="552"/>
      <c r="S167" s="552"/>
      <c r="T167" s="552"/>
      <c r="U167" s="552"/>
      <c r="V167" s="552"/>
      <c r="W167" s="552"/>
      <c r="X167" s="552"/>
      <c r="Y167" s="552"/>
      <c r="Z167" s="552"/>
      <c r="AA167" s="308"/>
      <c r="AB167" s="308"/>
      <c r="AC167" s="308"/>
      <c r="AD167" s="308"/>
      <c r="AE167" s="308"/>
      <c r="AF167" s="308"/>
      <c r="AG167" s="308"/>
      <c r="AH167" s="308"/>
      <c r="AI167" s="308"/>
      <c r="AJ167" s="296"/>
      <c r="AK167" s="299"/>
      <c r="AL167" s="534"/>
      <c r="AM167" s="305"/>
      <c r="AN167" s="297"/>
      <c r="AO167" s="277"/>
      <c r="AP167" s="277"/>
      <c r="AQ167" s="277" t="s">
        <v>476</v>
      </c>
      <c r="AR167" s="277" t="s">
        <v>476</v>
      </c>
      <c r="AS167" s="277" t="s">
        <v>476</v>
      </c>
      <c r="AT167" s="299"/>
      <c r="AU167" s="299"/>
      <c r="AV167" s="277" t="s">
        <v>476</v>
      </c>
    </row>
    <row r="168" spans="1:48" ht="114.75" x14ac:dyDescent="0.2">
      <c r="A168" s="267"/>
      <c r="B168" s="268" t="s">
        <v>96</v>
      </c>
      <c r="C168" s="269" t="s">
        <v>109</v>
      </c>
      <c r="D168" s="270" t="s">
        <v>79</v>
      </c>
      <c r="E168" s="271" t="s">
        <v>68</v>
      </c>
      <c r="F168" s="306" t="s">
        <v>72</v>
      </c>
      <c r="G168" s="273" t="s">
        <v>71</v>
      </c>
      <c r="H168" s="269" t="s">
        <v>69</v>
      </c>
      <c r="I168" s="322"/>
      <c r="J168" s="277" t="s">
        <v>476</v>
      </c>
      <c r="K168" s="277" t="s">
        <v>476</v>
      </c>
      <c r="L168" s="276" t="s">
        <v>97</v>
      </c>
      <c r="M168" s="546"/>
      <c r="N168" s="546"/>
      <c r="O168" s="546"/>
      <c r="P168" s="550"/>
      <c r="Q168" s="550"/>
      <c r="R168" s="550"/>
      <c r="S168" s="550"/>
      <c r="T168" s="550"/>
      <c r="U168" s="550"/>
      <c r="V168" s="550"/>
      <c r="W168" s="550"/>
      <c r="X168" s="550"/>
      <c r="Y168" s="550"/>
      <c r="Z168" s="550"/>
      <c r="AA168" s="546"/>
      <c r="AB168" s="546"/>
      <c r="AC168" s="546"/>
      <c r="AD168" s="546"/>
      <c r="AE168" s="546"/>
      <c r="AF168" s="546"/>
      <c r="AG168" s="546"/>
      <c r="AH168" s="546"/>
      <c r="AI168" s="546"/>
      <c r="AJ168" s="274" t="s">
        <v>70</v>
      </c>
      <c r="AK168" s="279"/>
      <c r="AL168" s="534"/>
      <c r="AM168" s="300" t="s">
        <v>82</v>
      </c>
      <c r="AN168" s="276"/>
      <c r="AO168" s="277"/>
      <c r="AP168" s="277"/>
      <c r="AQ168" s="277" t="s">
        <v>476</v>
      </c>
      <c r="AR168" s="277" t="s">
        <v>476</v>
      </c>
      <c r="AS168" s="277" t="s">
        <v>476</v>
      </c>
      <c r="AT168" s="279" t="s">
        <v>81</v>
      </c>
      <c r="AU168" s="279"/>
      <c r="AV168" s="277" t="s">
        <v>476</v>
      </c>
    </row>
    <row r="169" spans="1:48" x14ac:dyDescent="0.2">
      <c r="A169" s="280"/>
      <c r="B169" s="291"/>
      <c r="C169" s="292"/>
      <c r="D169" s="293"/>
      <c r="E169" s="294"/>
      <c r="F169" s="272"/>
      <c r="G169" s="295"/>
      <c r="H169" s="292"/>
      <c r="I169" s="322"/>
      <c r="J169" s="277" t="s">
        <v>476</v>
      </c>
      <c r="K169" s="277" t="s">
        <v>476</v>
      </c>
      <c r="L169" s="297"/>
      <c r="M169" s="308"/>
      <c r="N169" s="308"/>
      <c r="O169" s="308"/>
      <c r="P169" s="552"/>
      <c r="Q169" s="552"/>
      <c r="R169" s="552"/>
      <c r="S169" s="552"/>
      <c r="T169" s="552"/>
      <c r="U169" s="552"/>
      <c r="V169" s="552"/>
      <c r="W169" s="552"/>
      <c r="X169" s="552"/>
      <c r="Y169" s="552"/>
      <c r="Z169" s="552"/>
      <c r="AA169" s="308"/>
      <c r="AB169" s="308"/>
      <c r="AC169" s="308"/>
      <c r="AD169" s="308"/>
      <c r="AE169" s="308"/>
      <c r="AF169" s="308"/>
      <c r="AG169" s="308"/>
      <c r="AH169" s="308"/>
      <c r="AI169" s="308"/>
      <c r="AJ169" s="296"/>
      <c r="AK169" s="299"/>
      <c r="AL169" s="534"/>
      <c r="AM169" s="305"/>
      <c r="AN169" s="297"/>
      <c r="AO169" s="277"/>
      <c r="AP169" s="277"/>
      <c r="AQ169" s="277" t="s">
        <v>476</v>
      </c>
      <c r="AR169" s="277" t="s">
        <v>476</v>
      </c>
      <c r="AS169" s="277" t="s">
        <v>476</v>
      </c>
      <c r="AT169" s="299"/>
      <c r="AU169" s="299"/>
      <c r="AV169" s="277" t="s">
        <v>476</v>
      </c>
    </row>
    <row r="170" spans="1:48" ht="114.75" x14ac:dyDescent="0.2">
      <c r="A170" s="280"/>
      <c r="B170" s="268" t="s">
        <v>98</v>
      </c>
      <c r="C170" s="269" t="s">
        <v>109</v>
      </c>
      <c r="D170" s="270" t="s">
        <v>73</v>
      </c>
      <c r="E170" s="271" t="s">
        <v>68</v>
      </c>
      <c r="F170" s="306" t="s">
        <v>72</v>
      </c>
      <c r="G170" s="273" t="s">
        <v>71</v>
      </c>
      <c r="H170" s="269" t="s">
        <v>69</v>
      </c>
      <c r="I170" s="322"/>
      <c r="J170" s="277" t="s">
        <v>476</v>
      </c>
      <c r="K170" s="277" t="s">
        <v>476</v>
      </c>
      <c r="L170" s="276" t="s">
        <v>97</v>
      </c>
      <c r="M170" s="546"/>
      <c r="N170" s="546"/>
      <c r="O170" s="546"/>
      <c r="P170" s="550"/>
      <c r="Q170" s="550"/>
      <c r="R170" s="550"/>
      <c r="S170" s="550"/>
      <c r="T170" s="550"/>
      <c r="U170" s="550"/>
      <c r="V170" s="550"/>
      <c r="W170" s="550"/>
      <c r="X170" s="550"/>
      <c r="Y170" s="550"/>
      <c r="Z170" s="550"/>
      <c r="AA170" s="546"/>
      <c r="AB170" s="546"/>
      <c r="AC170" s="546"/>
      <c r="AD170" s="546"/>
      <c r="AE170" s="546"/>
      <c r="AF170" s="546"/>
      <c r="AG170" s="546"/>
      <c r="AH170" s="546"/>
      <c r="AI170" s="546"/>
      <c r="AJ170" s="274" t="s">
        <v>70</v>
      </c>
      <c r="AK170" s="279"/>
      <c r="AL170" s="534"/>
      <c r="AM170" s="300" t="s">
        <v>82</v>
      </c>
      <c r="AN170" s="276"/>
      <c r="AO170" s="277"/>
      <c r="AP170" s="277"/>
      <c r="AQ170" s="277" t="s">
        <v>476</v>
      </c>
      <c r="AR170" s="277" t="s">
        <v>476</v>
      </c>
      <c r="AS170" s="277" t="s">
        <v>476</v>
      </c>
      <c r="AT170" s="279" t="s">
        <v>81</v>
      </c>
      <c r="AU170" s="279"/>
      <c r="AV170" s="277" t="s">
        <v>476</v>
      </c>
    </row>
    <row r="171" spans="1:48" x14ac:dyDescent="0.2">
      <c r="A171" s="280"/>
      <c r="B171" s="291"/>
      <c r="C171" s="292"/>
      <c r="D171" s="293"/>
      <c r="E171" s="294"/>
      <c r="F171" s="272"/>
      <c r="G171" s="295"/>
      <c r="H171" s="292"/>
      <c r="I171" s="322"/>
      <c r="J171" s="277" t="s">
        <v>476</v>
      </c>
      <c r="K171" s="277" t="s">
        <v>476</v>
      </c>
      <c r="L171" s="297"/>
      <c r="M171" s="308"/>
      <c r="N171" s="308"/>
      <c r="O171" s="308"/>
      <c r="P171" s="552"/>
      <c r="Q171" s="552"/>
      <c r="R171" s="552"/>
      <c r="S171" s="552"/>
      <c r="T171" s="552"/>
      <c r="U171" s="552"/>
      <c r="V171" s="552"/>
      <c r="W171" s="552"/>
      <c r="X171" s="552"/>
      <c r="Y171" s="552"/>
      <c r="Z171" s="552"/>
      <c r="AA171" s="308"/>
      <c r="AB171" s="308"/>
      <c r="AC171" s="308"/>
      <c r="AD171" s="308"/>
      <c r="AE171" s="308"/>
      <c r="AF171" s="308"/>
      <c r="AG171" s="308"/>
      <c r="AH171" s="308"/>
      <c r="AI171" s="308"/>
      <c r="AJ171" s="296"/>
      <c r="AK171" s="299"/>
      <c r="AL171" s="534"/>
      <c r="AM171" s="305"/>
      <c r="AN171" s="297"/>
      <c r="AO171" s="277"/>
      <c r="AP171" s="277"/>
      <c r="AQ171" s="277" t="s">
        <v>476</v>
      </c>
      <c r="AR171" s="277" t="s">
        <v>476</v>
      </c>
      <c r="AS171" s="277" t="s">
        <v>476</v>
      </c>
      <c r="AT171" s="299"/>
      <c r="AU171" s="299"/>
      <c r="AV171" s="277" t="s">
        <v>476</v>
      </c>
    </row>
    <row r="172" spans="1:48" ht="114.75" x14ac:dyDescent="0.2">
      <c r="A172" s="280"/>
      <c r="B172" s="268" t="s">
        <v>96</v>
      </c>
      <c r="C172" s="269" t="s">
        <v>109</v>
      </c>
      <c r="D172" s="270" t="s">
        <v>73</v>
      </c>
      <c r="E172" s="271" t="s">
        <v>68</v>
      </c>
      <c r="F172" s="306" t="s">
        <v>72</v>
      </c>
      <c r="G172" s="273" t="s">
        <v>71</v>
      </c>
      <c r="H172" s="269" t="s">
        <v>69</v>
      </c>
      <c r="I172" s="322"/>
      <c r="J172" s="277" t="s">
        <v>476</v>
      </c>
      <c r="K172" s="277" t="s">
        <v>476</v>
      </c>
      <c r="L172" s="276" t="s">
        <v>97</v>
      </c>
      <c r="M172" s="546"/>
      <c r="N172" s="546"/>
      <c r="O172" s="546"/>
      <c r="P172" s="550"/>
      <c r="Q172" s="550"/>
      <c r="R172" s="550"/>
      <c r="S172" s="550"/>
      <c r="T172" s="550"/>
      <c r="U172" s="550"/>
      <c r="V172" s="550"/>
      <c r="W172" s="550"/>
      <c r="X172" s="550"/>
      <c r="Y172" s="550"/>
      <c r="Z172" s="550"/>
      <c r="AA172" s="546"/>
      <c r="AB172" s="546"/>
      <c r="AC172" s="546"/>
      <c r="AD172" s="546"/>
      <c r="AE172" s="546"/>
      <c r="AF172" s="546"/>
      <c r="AG172" s="546"/>
      <c r="AH172" s="546"/>
      <c r="AI172" s="546"/>
      <c r="AJ172" s="274" t="s">
        <v>70</v>
      </c>
      <c r="AK172" s="279"/>
      <c r="AL172" s="534"/>
      <c r="AM172" s="300" t="s">
        <v>82</v>
      </c>
      <c r="AN172" s="276"/>
      <c r="AO172" s="277"/>
      <c r="AP172" s="277"/>
      <c r="AQ172" s="277" t="s">
        <v>476</v>
      </c>
      <c r="AR172" s="277" t="s">
        <v>476</v>
      </c>
      <c r="AS172" s="277" t="s">
        <v>476</v>
      </c>
      <c r="AT172" s="279" t="s">
        <v>75</v>
      </c>
      <c r="AU172" s="279"/>
      <c r="AV172" s="277" t="s">
        <v>476</v>
      </c>
    </row>
    <row r="173" spans="1:48" x14ac:dyDescent="0.2">
      <c r="A173" s="280"/>
      <c r="B173" s="268"/>
      <c r="C173" s="292"/>
      <c r="D173" s="293"/>
      <c r="E173" s="294"/>
      <c r="F173" s="272"/>
      <c r="G173" s="295"/>
      <c r="H173" s="292"/>
      <c r="I173" s="321"/>
      <c r="J173" s="277" t="s">
        <v>476</v>
      </c>
      <c r="K173" s="277" t="s">
        <v>476</v>
      </c>
      <c r="L173" s="297"/>
      <c r="M173" s="308"/>
      <c r="N173" s="308"/>
      <c r="O173" s="308"/>
      <c r="P173" s="552"/>
      <c r="Q173" s="552"/>
      <c r="R173" s="552"/>
      <c r="S173" s="552"/>
      <c r="T173" s="552"/>
      <c r="U173" s="552"/>
      <c r="V173" s="552"/>
      <c r="W173" s="552"/>
      <c r="X173" s="552"/>
      <c r="Y173" s="552"/>
      <c r="Z173" s="552"/>
      <c r="AA173" s="308"/>
      <c r="AB173" s="308"/>
      <c r="AC173" s="308"/>
      <c r="AD173" s="308"/>
      <c r="AE173" s="308"/>
      <c r="AF173" s="308"/>
      <c r="AG173" s="308"/>
      <c r="AH173" s="308"/>
      <c r="AI173" s="308"/>
      <c r="AJ173" s="296"/>
      <c r="AK173" s="299"/>
      <c r="AL173" s="534"/>
      <c r="AM173" s="305"/>
      <c r="AN173" s="297"/>
      <c r="AO173" s="278"/>
      <c r="AP173" s="278"/>
      <c r="AQ173" s="277" t="s">
        <v>476</v>
      </c>
      <c r="AR173" s="277" t="s">
        <v>476</v>
      </c>
      <c r="AS173" s="277" t="s">
        <v>476</v>
      </c>
      <c r="AT173" s="299"/>
      <c r="AU173" s="299"/>
      <c r="AV173" s="277" t="s">
        <v>476</v>
      </c>
    </row>
    <row r="174" spans="1:48" ht="114.75" x14ac:dyDescent="0.2">
      <c r="A174" s="267"/>
      <c r="B174" s="268" t="s">
        <v>80</v>
      </c>
      <c r="C174" s="269" t="s">
        <v>109</v>
      </c>
      <c r="D174" s="270" t="s">
        <v>73</v>
      </c>
      <c r="E174" s="271" t="s">
        <v>68</v>
      </c>
      <c r="F174" s="306" t="s">
        <v>72</v>
      </c>
      <c r="G174" s="273" t="s">
        <v>71</v>
      </c>
      <c r="H174" s="269" t="s">
        <v>69</v>
      </c>
      <c r="I174" s="322"/>
      <c r="J174" s="277" t="s">
        <v>476</v>
      </c>
      <c r="K174" s="277" t="s">
        <v>476</v>
      </c>
      <c r="L174" s="276" t="s">
        <v>97</v>
      </c>
      <c r="M174" s="546"/>
      <c r="N174" s="546"/>
      <c r="O174" s="546"/>
      <c r="P174" s="550"/>
      <c r="Q174" s="550"/>
      <c r="R174" s="550"/>
      <c r="S174" s="550"/>
      <c r="T174" s="550"/>
      <c r="U174" s="550"/>
      <c r="V174" s="550"/>
      <c r="W174" s="550"/>
      <c r="X174" s="550"/>
      <c r="Y174" s="550"/>
      <c r="Z174" s="550"/>
      <c r="AA174" s="546"/>
      <c r="AB174" s="546"/>
      <c r="AC174" s="546"/>
      <c r="AD174" s="546"/>
      <c r="AE174" s="546"/>
      <c r="AF174" s="546"/>
      <c r="AG174" s="546"/>
      <c r="AH174" s="546"/>
      <c r="AI174" s="546"/>
      <c r="AJ174" s="274" t="s">
        <v>70</v>
      </c>
      <c r="AK174" s="279"/>
      <c r="AL174" s="534"/>
      <c r="AM174" s="300" t="s">
        <v>82</v>
      </c>
      <c r="AN174" s="276"/>
      <c r="AO174" s="289"/>
      <c r="AP174" s="289"/>
      <c r="AQ174" s="277" t="s">
        <v>476</v>
      </c>
      <c r="AR174" s="277" t="s">
        <v>476</v>
      </c>
      <c r="AS174" s="277" t="s">
        <v>476</v>
      </c>
      <c r="AT174" s="279" t="s">
        <v>81</v>
      </c>
      <c r="AU174" s="279"/>
      <c r="AV174" s="277" t="s">
        <v>476</v>
      </c>
    </row>
    <row r="175" spans="1:48" x14ac:dyDescent="0.2">
      <c r="A175" s="280"/>
      <c r="B175" s="268"/>
      <c r="C175" s="292"/>
      <c r="D175" s="293"/>
      <c r="E175" s="294"/>
      <c r="F175" s="272"/>
      <c r="G175" s="295"/>
      <c r="H175" s="292"/>
      <c r="I175" s="322"/>
      <c r="J175" s="277" t="s">
        <v>476</v>
      </c>
      <c r="K175" s="277" t="s">
        <v>476</v>
      </c>
      <c r="L175" s="297"/>
      <c r="M175" s="308"/>
      <c r="N175" s="308"/>
      <c r="O175" s="308"/>
      <c r="P175" s="552"/>
      <c r="Q175" s="552"/>
      <c r="R175" s="552"/>
      <c r="S175" s="552"/>
      <c r="T175" s="552"/>
      <c r="U175" s="552"/>
      <c r="V175" s="552"/>
      <c r="W175" s="552"/>
      <c r="X175" s="552"/>
      <c r="Y175" s="552"/>
      <c r="Z175" s="552"/>
      <c r="AA175" s="308"/>
      <c r="AB175" s="308"/>
      <c r="AC175" s="308"/>
      <c r="AD175" s="308"/>
      <c r="AE175" s="308"/>
      <c r="AF175" s="308"/>
      <c r="AG175" s="308"/>
      <c r="AH175" s="308"/>
      <c r="AI175" s="308"/>
      <c r="AJ175" s="296"/>
      <c r="AK175" s="299"/>
      <c r="AL175" s="534"/>
      <c r="AM175" s="305"/>
      <c r="AN175" s="297"/>
      <c r="AO175" s="289"/>
      <c r="AP175" s="289"/>
      <c r="AQ175" s="277" t="s">
        <v>476</v>
      </c>
      <c r="AR175" s="277" t="s">
        <v>476</v>
      </c>
      <c r="AS175" s="277" t="s">
        <v>476</v>
      </c>
      <c r="AT175" s="299"/>
      <c r="AU175" s="299"/>
      <c r="AV175" s="277" t="s">
        <v>476</v>
      </c>
    </row>
    <row r="176" spans="1:48" ht="114.75" x14ac:dyDescent="0.2">
      <c r="A176" s="267"/>
      <c r="B176" s="268" t="s">
        <v>74</v>
      </c>
      <c r="C176" s="269" t="s">
        <v>84</v>
      </c>
      <c r="D176" s="270" t="s">
        <v>73</v>
      </c>
      <c r="E176" s="271" t="s">
        <v>68</v>
      </c>
      <c r="F176" s="306" t="s">
        <v>90</v>
      </c>
      <c r="G176" s="273" t="s">
        <v>71</v>
      </c>
      <c r="H176" s="269" t="s">
        <v>69</v>
      </c>
      <c r="I176" s="322"/>
      <c r="J176" s="277" t="s">
        <v>476</v>
      </c>
      <c r="K176" s="277" t="s">
        <v>476</v>
      </c>
      <c r="L176" s="276" t="s">
        <v>99</v>
      </c>
      <c r="M176" s="546"/>
      <c r="N176" s="546"/>
      <c r="O176" s="546"/>
      <c r="P176" s="550"/>
      <c r="Q176" s="550"/>
      <c r="R176" s="550"/>
      <c r="S176" s="550"/>
      <c r="T176" s="550"/>
      <c r="U176" s="550"/>
      <c r="V176" s="550"/>
      <c r="W176" s="550"/>
      <c r="X176" s="550"/>
      <c r="Y176" s="550"/>
      <c r="Z176" s="550"/>
      <c r="AA176" s="546"/>
      <c r="AB176" s="546"/>
      <c r="AC176" s="546"/>
      <c r="AD176" s="546"/>
      <c r="AE176" s="546"/>
      <c r="AF176" s="546"/>
      <c r="AG176" s="546"/>
      <c r="AH176" s="546"/>
      <c r="AI176" s="546"/>
      <c r="AJ176" s="274" t="s">
        <v>78</v>
      </c>
      <c r="AK176" s="279"/>
      <c r="AL176" s="534"/>
      <c r="AM176" s="300" t="s">
        <v>76</v>
      </c>
      <c r="AN176" s="276"/>
      <c r="AO176" s="289"/>
      <c r="AP176" s="289"/>
      <c r="AQ176" s="277" t="s">
        <v>476</v>
      </c>
      <c r="AR176" s="277" t="s">
        <v>476</v>
      </c>
      <c r="AS176" s="277" t="s">
        <v>476</v>
      </c>
      <c r="AT176" s="279" t="s">
        <v>75</v>
      </c>
      <c r="AU176" s="279"/>
      <c r="AV176" s="277" t="s">
        <v>476</v>
      </c>
    </row>
    <row r="177" spans="1:48" x14ac:dyDescent="0.2">
      <c r="A177" s="280"/>
      <c r="B177" s="281"/>
      <c r="C177" s="282"/>
      <c r="D177" s="283"/>
      <c r="E177" s="284"/>
      <c r="F177" s="307"/>
      <c r="G177" s="286"/>
      <c r="H177" s="282"/>
      <c r="I177" s="322"/>
      <c r="J177" s="277" t="s">
        <v>476</v>
      </c>
      <c r="K177" s="277" t="s">
        <v>476</v>
      </c>
      <c r="L177" s="288"/>
      <c r="M177" s="323"/>
      <c r="N177" s="323"/>
      <c r="O177" s="323"/>
      <c r="P177" s="551"/>
      <c r="Q177" s="551"/>
      <c r="R177" s="551"/>
      <c r="S177" s="551"/>
      <c r="T177" s="551"/>
      <c r="U177" s="551"/>
      <c r="V177" s="551"/>
      <c r="W177" s="551"/>
      <c r="X177" s="551"/>
      <c r="Y177" s="551"/>
      <c r="Z177" s="551"/>
      <c r="AA177" s="323"/>
      <c r="AB177" s="323"/>
      <c r="AC177" s="323"/>
      <c r="AD177" s="323"/>
      <c r="AE177" s="323"/>
      <c r="AF177" s="323"/>
      <c r="AG177" s="323"/>
      <c r="AH177" s="323"/>
      <c r="AI177" s="323"/>
      <c r="AJ177" s="287"/>
      <c r="AK177" s="290"/>
      <c r="AL177" s="535"/>
      <c r="AM177" s="303"/>
      <c r="AN177" s="288"/>
      <c r="AO177" s="289"/>
      <c r="AP177" s="289"/>
      <c r="AQ177" s="277" t="s">
        <v>476</v>
      </c>
      <c r="AR177" s="277" t="s">
        <v>476</v>
      </c>
      <c r="AS177" s="277" t="s">
        <v>476</v>
      </c>
      <c r="AT177" s="323"/>
      <c r="AU177" s="323"/>
      <c r="AV177" s="277" t="s">
        <v>476</v>
      </c>
    </row>
    <row r="178" spans="1:48" ht="114.75" x14ac:dyDescent="0.2">
      <c r="A178" s="267"/>
      <c r="B178" s="268" t="s">
        <v>74</v>
      </c>
      <c r="C178" s="269" t="s">
        <v>84</v>
      </c>
      <c r="D178" s="270" t="s">
        <v>73</v>
      </c>
      <c r="E178" s="271" t="s">
        <v>68</v>
      </c>
      <c r="F178" s="306" t="s">
        <v>72</v>
      </c>
      <c r="G178" s="273" t="s">
        <v>71</v>
      </c>
      <c r="H178" s="269" t="s">
        <v>69</v>
      </c>
      <c r="I178" s="320" t="s">
        <v>100</v>
      </c>
      <c r="J178" s="277" t="s">
        <v>476</v>
      </c>
      <c r="K178" s="277" t="s">
        <v>476</v>
      </c>
      <c r="L178" s="276" t="s">
        <v>99</v>
      </c>
      <c r="M178" s="546"/>
      <c r="N178" s="546"/>
      <c r="O178" s="546"/>
      <c r="P178" s="550"/>
      <c r="Q178" s="550"/>
      <c r="R178" s="550"/>
      <c r="S178" s="550"/>
      <c r="T178" s="550"/>
      <c r="U178" s="550"/>
      <c r="V178" s="550"/>
      <c r="W178" s="550"/>
      <c r="X178" s="550"/>
      <c r="Y178" s="550"/>
      <c r="Z178" s="550"/>
      <c r="AA178" s="546"/>
      <c r="AB178" s="546"/>
      <c r="AC178" s="546"/>
      <c r="AD178" s="546"/>
      <c r="AE178" s="546"/>
      <c r="AF178" s="546"/>
      <c r="AG178" s="546"/>
      <c r="AH178" s="546"/>
      <c r="AI178" s="546"/>
      <c r="AJ178" s="274" t="s">
        <v>70</v>
      </c>
      <c r="AK178" s="279"/>
      <c r="AL178" s="534"/>
      <c r="AM178" s="300" t="s">
        <v>76</v>
      </c>
      <c r="AN178" s="276"/>
      <c r="AO178" s="277"/>
      <c r="AP178" s="277"/>
      <c r="AQ178" s="277" t="s">
        <v>476</v>
      </c>
      <c r="AR178" s="277" t="s">
        <v>476</v>
      </c>
      <c r="AS178" s="277" t="s">
        <v>476</v>
      </c>
      <c r="AT178" s="277"/>
      <c r="AU178" s="277"/>
      <c r="AV178" s="277" t="s">
        <v>476</v>
      </c>
    </row>
    <row r="179" spans="1:48" x14ac:dyDescent="0.2">
      <c r="A179" s="324"/>
      <c r="B179" s="291"/>
      <c r="C179" s="292"/>
      <c r="D179" s="293"/>
      <c r="E179" s="294"/>
      <c r="F179" s="272"/>
      <c r="G179" s="295"/>
      <c r="H179" s="292"/>
      <c r="I179" s="325"/>
      <c r="J179" s="277" t="s">
        <v>476</v>
      </c>
      <c r="K179" s="277" t="s">
        <v>476</v>
      </c>
      <c r="L179" s="297"/>
      <c r="M179" s="308"/>
      <c r="N179" s="308"/>
      <c r="O179" s="308"/>
      <c r="P179" s="552"/>
      <c r="Q179" s="552"/>
      <c r="R179" s="552"/>
      <c r="S179" s="552"/>
      <c r="T179" s="552"/>
      <c r="U179" s="552"/>
      <c r="V179" s="552"/>
      <c r="W179" s="552"/>
      <c r="X179" s="552"/>
      <c r="Y179" s="552"/>
      <c r="Z179" s="552"/>
      <c r="AA179" s="308"/>
      <c r="AB179" s="308"/>
      <c r="AC179" s="308"/>
      <c r="AD179" s="308"/>
      <c r="AE179" s="308"/>
      <c r="AF179" s="308"/>
      <c r="AG179" s="308"/>
      <c r="AH179" s="308"/>
      <c r="AI179" s="308"/>
      <c r="AJ179" s="296"/>
      <c r="AK179" s="299"/>
      <c r="AL179" s="534"/>
      <c r="AM179" s="305"/>
      <c r="AN179" s="297"/>
      <c r="AO179" s="298"/>
      <c r="AP179" s="298"/>
      <c r="AQ179" s="277" t="s">
        <v>476</v>
      </c>
      <c r="AR179" s="277" t="s">
        <v>476</v>
      </c>
      <c r="AS179" s="277" t="s">
        <v>476</v>
      </c>
      <c r="AT179" s="298"/>
      <c r="AU179" s="298"/>
      <c r="AV179" s="277" t="s">
        <v>476</v>
      </c>
    </row>
    <row r="180" spans="1:48" ht="114.75" x14ac:dyDescent="0.2">
      <c r="A180" s="267"/>
      <c r="B180" s="268" t="s">
        <v>74</v>
      </c>
      <c r="C180" s="269" t="s">
        <v>37</v>
      </c>
      <c r="D180" s="270" t="s">
        <v>79</v>
      </c>
      <c r="E180" s="271" t="s">
        <v>68</v>
      </c>
      <c r="F180" s="306" t="s">
        <v>72</v>
      </c>
      <c r="G180" s="273" t="s">
        <v>71</v>
      </c>
      <c r="H180" s="269" t="s">
        <v>69</v>
      </c>
      <c r="I180" s="320" t="s">
        <v>100</v>
      </c>
      <c r="J180" s="277" t="s">
        <v>476</v>
      </c>
      <c r="K180" s="277" t="s">
        <v>476</v>
      </c>
      <c r="L180" s="276" t="s">
        <v>97</v>
      </c>
      <c r="M180" s="546"/>
      <c r="N180" s="546"/>
      <c r="O180" s="546"/>
      <c r="P180" s="550"/>
      <c r="Q180" s="550"/>
      <c r="R180" s="550"/>
      <c r="S180" s="550"/>
      <c r="T180" s="550"/>
      <c r="U180" s="550"/>
      <c r="V180" s="550"/>
      <c r="W180" s="550"/>
      <c r="X180" s="550"/>
      <c r="Y180" s="550"/>
      <c r="Z180" s="550"/>
      <c r="AA180" s="546"/>
      <c r="AB180" s="546"/>
      <c r="AC180" s="546"/>
      <c r="AD180" s="546"/>
      <c r="AE180" s="546"/>
      <c r="AF180" s="546"/>
      <c r="AG180" s="546"/>
      <c r="AH180" s="546"/>
      <c r="AI180" s="546"/>
      <c r="AJ180" s="274" t="s">
        <v>78</v>
      </c>
      <c r="AK180" s="279"/>
      <c r="AL180" s="534"/>
      <c r="AM180" s="300" t="s">
        <v>76</v>
      </c>
      <c r="AN180" s="276"/>
      <c r="AO180" s="277"/>
      <c r="AP180" s="277"/>
      <c r="AQ180" s="277" t="s">
        <v>476</v>
      </c>
      <c r="AR180" s="277" t="s">
        <v>476</v>
      </c>
      <c r="AS180" s="277" t="s">
        <v>476</v>
      </c>
      <c r="AT180" s="277"/>
      <c r="AU180" s="277"/>
      <c r="AV180" s="277" t="s">
        <v>476</v>
      </c>
    </row>
    <row r="181" spans="1:48" x14ac:dyDescent="0.2">
      <c r="A181" s="267"/>
      <c r="B181" s="326"/>
      <c r="C181" s="309"/>
      <c r="D181" s="327"/>
      <c r="E181" s="328"/>
      <c r="F181" s="272"/>
      <c r="G181" s="329"/>
      <c r="H181" s="309"/>
      <c r="I181" s="322"/>
      <c r="J181" s="277" t="s">
        <v>476</v>
      </c>
      <c r="K181" s="277" t="s">
        <v>476</v>
      </c>
      <c r="L181" s="332"/>
      <c r="M181" s="334"/>
      <c r="N181" s="334"/>
      <c r="O181" s="334"/>
      <c r="P181" s="553"/>
      <c r="Q181" s="553"/>
      <c r="R181" s="553"/>
      <c r="S181" s="553"/>
      <c r="T181" s="553"/>
      <c r="U181" s="553"/>
      <c r="V181" s="553"/>
      <c r="W181" s="553"/>
      <c r="X181" s="553"/>
      <c r="Y181" s="553"/>
      <c r="Z181" s="553"/>
      <c r="AA181" s="334"/>
      <c r="AB181" s="334"/>
      <c r="AC181" s="334"/>
      <c r="AD181" s="334"/>
      <c r="AE181" s="334"/>
      <c r="AF181" s="334"/>
      <c r="AG181" s="334"/>
      <c r="AH181" s="334"/>
      <c r="AI181" s="334"/>
      <c r="AJ181" s="330"/>
      <c r="AK181" s="500"/>
      <c r="AL181" s="534"/>
      <c r="AM181" s="331"/>
      <c r="AN181" s="332"/>
      <c r="AO181" s="277"/>
      <c r="AP181" s="277"/>
      <c r="AQ181" s="277" t="s">
        <v>476</v>
      </c>
      <c r="AR181" s="277" t="s">
        <v>476</v>
      </c>
      <c r="AS181" s="277" t="s">
        <v>476</v>
      </c>
      <c r="AT181" s="277"/>
      <c r="AU181" s="277"/>
      <c r="AV181" s="277" t="s">
        <v>476</v>
      </c>
    </row>
    <row r="182" spans="1:48" ht="114.75" x14ac:dyDescent="0.2">
      <c r="A182" s="333"/>
      <c r="B182" s="268" t="s">
        <v>80</v>
      </c>
      <c r="C182" s="269" t="s">
        <v>37</v>
      </c>
      <c r="D182" s="270" t="s">
        <v>79</v>
      </c>
      <c r="E182" s="271" t="s">
        <v>68</v>
      </c>
      <c r="F182" s="306" t="s">
        <v>72</v>
      </c>
      <c r="G182" s="273" t="s">
        <v>71</v>
      </c>
      <c r="H182" s="269" t="s">
        <v>69</v>
      </c>
      <c r="I182" s="320" t="s">
        <v>100</v>
      </c>
      <c r="J182" s="277" t="s">
        <v>476</v>
      </c>
      <c r="K182" s="277" t="s">
        <v>476</v>
      </c>
      <c r="L182" s="276" t="s">
        <v>102</v>
      </c>
      <c r="M182" s="546"/>
      <c r="N182" s="546"/>
      <c r="O182" s="546"/>
      <c r="P182" s="550"/>
      <c r="Q182" s="550"/>
      <c r="R182" s="550"/>
      <c r="S182" s="550"/>
      <c r="T182" s="550"/>
      <c r="U182" s="550"/>
      <c r="V182" s="550"/>
      <c r="W182" s="550"/>
      <c r="X182" s="550"/>
      <c r="Y182" s="550"/>
      <c r="Z182" s="550"/>
      <c r="AA182" s="546"/>
      <c r="AB182" s="546"/>
      <c r="AC182" s="546"/>
      <c r="AD182" s="546"/>
      <c r="AE182" s="546"/>
      <c r="AF182" s="546"/>
      <c r="AG182" s="546"/>
      <c r="AH182" s="546"/>
      <c r="AI182" s="546"/>
      <c r="AJ182" s="274" t="s">
        <v>70</v>
      </c>
      <c r="AK182" s="279"/>
      <c r="AL182" s="534"/>
      <c r="AM182" s="300" t="s">
        <v>82</v>
      </c>
      <c r="AN182" s="276"/>
      <c r="AO182" s="334"/>
      <c r="AP182" s="334"/>
      <c r="AQ182" s="277" t="s">
        <v>476</v>
      </c>
      <c r="AR182" s="277" t="s">
        <v>476</v>
      </c>
      <c r="AS182" s="277" t="s">
        <v>476</v>
      </c>
      <c r="AT182" s="334"/>
      <c r="AU182" s="334"/>
      <c r="AV182" s="277" t="s">
        <v>476</v>
      </c>
    </row>
    <row r="183" spans="1:48" x14ac:dyDescent="0.2">
      <c r="A183" s="333"/>
      <c r="B183" s="326"/>
      <c r="C183" s="309"/>
      <c r="D183" s="327"/>
      <c r="E183" s="328"/>
      <c r="F183" s="272"/>
      <c r="G183" s="329"/>
      <c r="H183" s="309"/>
      <c r="I183" s="322"/>
      <c r="J183" s="277" t="s">
        <v>476</v>
      </c>
      <c r="K183" s="277" t="s">
        <v>476</v>
      </c>
      <c r="L183" s="332"/>
      <c r="M183" s="334"/>
      <c r="N183" s="334"/>
      <c r="O183" s="334"/>
      <c r="P183" s="553"/>
      <c r="Q183" s="553"/>
      <c r="R183" s="553"/>
      <c r="S183" s="553"/>
      <c r="T183" s="553"/>
      <c r="U183" s="553"/>
      <c r="V183" s="553"/>
      <c r="W183" s="553"/>
      <c r="X183" s="553"/>
      <c r="Y183" s="553"/>
      <c r="Z183" s="553"/>
      <c r="AA183" s="334"/>
      <c r="AB183" s="334"/>
      <c r="AC183" s="334"/>
      <c r="AD183" s="334"/>
      <c r="AE183" s="334"/>
      <c r="AF183" s="334"/>
      <c r="AG183" s="334"/>
      <c r="AH183" s="334"/>
      <c r="AI183" s="334"/>
      <c r="AJ183" s="330"/>
      <c r="AK183" s="500"/>
      <c r="AL183" s="534"/>
      <c r="AM183" s="331"/>
      <c r="AN183" s="332"/>
      <c r="AO183" s="334"/>
      <c r="AP183" s="334"/>
      <c r="AQ183" s="277" t="s">
        <v>476</v>
      </c>
      <c r="AR183" s="277" t="s">
        <v>476</v>
      </c>
      <c r="AS183" s="277" t="s">
        <v>476</v>
      </c>
      <c r="AT183" s="334"/>
      <c r="AU183" s="334"/>
      <c r="AV183" s="277" t="s">
        <v>476</v>
      </c>
    </row>
    <row r="184" spans="1:48" ht="114.75" x14ac:dyDescent="0.2">
      <c r="A184" s="335"/>
      <c r="B184" s="268" t="s">
        <v>74</v>
      </c>
      <c r="C184" s="269" t="s">
        <v>84</v>
      </c>
      <c r="D184" s="270" t="s">
        <v>73</v>
      </c>
      <c r="E184" s="271" t="s">
        <v>68</v>
      </c>
      <c r="F184" s="306" t="s">
        <v>72</v>
      </c>
      <c r="G184" s="273" t="s">
        <v>71</v>
      </c>
      <c r="H184" s="269" t="s">
        <v>69</v>
      </c>
      <c r="I184" s="320" t="s">
        <v>100</v>
      </c>
      <c r="J184" s="277" t="s">
        <v>476</v>
      </c>
      <c r="K184" s="277" t="s">
        <v>476</v>
      </c>
      <c r="L184" s="276" t="s">
        <v>97</v>
      </c>
      <c r="M184" s="546"/>
      <c r="N184" s="546"/>
      <c r="O184" s="546"/>
      <c r="P184" s="550"/>
      <c r="Q184" s="550"/>
      <c r="R184" s="550"/>
      <c r="S184" s="550"/>
      <c r="T184" s="550"/>
      <c r="U184" s="550"/>
      <c r="V184" s="550"/>
      <c r="W184" s="550"/>
      <c r="X184" s="550"/>
      <c r="Y184" s="550"/>
      <c r="Z184" s="550"/>
      <c r="AA184" s="546"/>
      <c r="AB184" s="546"/>
      <c r="AC184" s="546"/>
      <c r="AD184" s="546"/>
      <c r="AE184" s="546"/>
      <c r="AF184" s="546"/>
      <c r="AG184" s="546"/>
      <c r="AH184" s="546"/>
      <c r="AI184" s="546"/>
      <c r="AJ184" s="274" t="s">
        <v>70</v>
      </c>
      <c r="AK184" s="279"/>
      <c r="AL184" s="534"/>
      <c r="AM184" s="300" t="s">
        <v>101</v>
      </c>
      <c r="AN184" s="276"/>
      <c r="AO184" s="334"/>
      <c r="AP184" s="334"/>
      <c r="AQ184" s="277" t="s">
        <v>476</v>
      </c>
      <c r="AR184" s="277" t="s">
        <v>476</v>
      </c>
      <c r="AS184" s="277" t="s">
        <v>476</v>
      </c>
      <c r="AT184" s="334"/>
      <c r="AU184" s="334"/>
      <c r="AV184" s="277" t="s">
        <v>476</v>
      </c>
    </row>
    <row r="185" spans="1:48" x14ac:dyDescent="0.2">
      <c r="A185" s="336"/>
      <c r="B185" s="326"/>
      <c r="C185" s="309"/>
      <c r="D185" s="327"/>
      <c r="E185" s="328"/>
      <c r="F185" s="272"/>
      <c r="G185" s="329"/>
      <c r="H185" s="309"/>
      <c r="I185" s="322"/>
      <c r="J185" s="277" t="s">
        <v>476</v>
      </c>
      <c r="K185" s="277" t="s">
        <v>476</v>
      </c>
      <c r="L185" s="332"/>
      <c r="M185" s="334"/>
      <c r="N185" s="334"/>
      <c r="O185" s="334"/>
      <c r="P185" s="553"/>
      <c r="Q185" s="553"/>
      <c r="R185" s="553"/>
      <c r="S185" s="553"/>
      <c r="T185" s="553"/>
      <c r="U185" s="553"/>
      <c r="V185" s="553"/>
      <c r="W185" s="553"/>
      <c r="X185" s="553"/>
      <c r="Y185" s="553"/>
      <c r="Z185" s="553"/>
      <c r="AA185" s="334"/>
      <c r="AB185" s="334"/>
      <c r="AC185" s="334"/>
      <c r="AD185" s="334"/>
      <c r="AE185" s="334"/>
      <c r="AF185" s="334"/>
      <c r="AG185" s="334"/>
      <c r="AH185" s="334"/>
      <c r="AI185" s="334"/>
      <c r="AJ185" s="330"/>
      <c r="AK185" s="500"/>
      <c r="AL185" s="534"/>
      <c r="AM185" s="331"/>
      <c r="AN185" s="332"/>
      <c r="AO185" s="334"/>
      <c r="AP185" s="334"/>
      <c r="AQ185" s="277" t="s">
        <v>476</v>
      </c>
      <c r="AR185" s="277" t="s">
        <v>476</v>
      </c>
      <c r="AS185" s="277" t="s">
        <v>476</v>
      </c>
      <c r="AT185" s="334"/>
      <c r="AU185" s="334"/>
      <c r="AV185" s="277" t="s">
        <v>476</v>
      </c>
    </row>
    <row r="186" spans="1:48" ht="51" x14ac:dyDescent="0.2">
      <c r="A186" s="335"/>
      <c r="B186" s="268" t="s">
        <v>54</v>
      </c>
      <c r="C186" s="269" t="s">
        <v>124</v>
      </c>
      <c r="D186" s="270" t="s">
        <v>55</v>
      </c>
      <c r="E186" s="271" t="s">
        <v>46</v>
      </c>
      <c r="F186" s="306" t="s">
        <v>49</v>
      </c>
      <c r="G186" s="273" t="s">
        <v>51</v>
      </c>
      <c r="H186" s="269" t="s">
        <v>43</v>
      </c>
      <c r="I186" s="320" t="s">
        <v>114</v>
      </c>
      <c r="J186" s="277" t="s">
        <v>476</v>
      </c>
      <c r="K186" s="277" t="s">
        <v>476</v>
      </c>
      <c r="L186" s="276" t="s">
        <v>128</v>
      </c>
      <c r="M186" s="546"/>
      <c r="N186" s="546"/>
      <c r="O186" s="546"/>
      <c r="P186" s="550"/>
      <c r="Q186" s="550"/>
      <c r="R186" s="550"/>
      <c r="S186" s="550"/>
      <c r="T186" s="550"/>
      <c r="U186" s="550"/>
      <c r="V186" s="550"/>
      <c r="W186" s="550"/>
      <c r="X186" s="550"/>
      <c r="Y186" s="550"/>
      <c r="Z186" s="550"/>
      <c r="AA186" s="546"/>
      <c r="AB186" s="546"/>
      <c r="AC186" s="546"/>
      <c r="AD186" s="546"/>
      <c r="AE186" s="546"/>
      <c r="AF186" s="546"/>
      <c r="AG186" s="546"/>
      <c r="AH186" s="546"/>
      <c r="AI186" s="546"/>
      <c r="AJ186" s="274" t="s">
        <v>118</v>
      </c>
      <c r="AK186" s="279"/>
      <c r="AL186" s="534"/>
      <c r="AM186" s="300" t="s">
        <v>61</v>
      </c>
      <c r="AN186" s="276"/>
      <c r="AO186" s="334"/>
      <c r="AP186" s="334"/>
      <c r="AQ186" s="277" t="s">
        <v>476</v>
      </c>
      <c r="AR186" s="277" t="s">
        <v>476</v>
      </c>
      <c r="AS186" s="277" t="s">
        <v>476</v>
      </c>
      <c r="AT186" s="334"/>
      <c r="AU186" s="334"/>
      <c r="AV186" s="277" t="s">
        <v>476</v>
      </c>
    </row>
    <row r="187" spans="1:48" x14ac:dyDescent="0.2">
      <c r="A187" s="335"/>
      <c r="B187" s="291"/>
      <c r="C187" s="292"/>
      <c r="D187" s="293"/>
      <c r="E187" s="294"/>
      <c r="F187" s="272"/>
      <c r="G187" s="295"/>
      <c r="H187" s="292"/>
      <c r="I187" s="322"/>
      <c r="J187" s="277" t="s">
        <v>476</v>
      </c>
      <c r="K187" s="277" t="s">
        <v>476</v>
      </c>
      <c r="L187" s="297"/>
      <c r="M187" s="308"/>
      <c r="N187" s="308"/>
      <c r="O187" s="308"/>
      <c r="P187" s="552"/>
      <c r="Q187" s="552"/>
      <c r="R187" s="552"/>
      <c r="S187" s="552"/>
      <c r="T187" s="552"/>
      <c r="U187" s="552"/>
      <c r="V187" s="552"/>
      <c r="W187" s="552"/>
      <c r="X187" s="552"/>
      <c r="Y187" s="552"/>
      <c r="Z187" s="552"/>
      <c r="AA187" s="308"/>
      <c r="AB187" s="308"/>
      <c r="AC187" s="308"/>
      <c r="AD187" s="308"/>
      <c r="AE187" s="308"/>
      <c r="AF187" s="308"/>
      <c r="AG187" s="308"/>
      <c r="AH187" s="308"/>
      <c r="AI187" s="308"/>
      <c r="AJ187" s="296"/>
      <c r="AK187" s="299"/>
      <c r="AL187" s="534"/>
      <c r="AM187" s="305"/>
      <c r="AN187" s="297"/>
      <c r="AO187" s="334"/>
      <c r="AP187" s="334"/>
      <c r="AQ187" s="277" t="s">
        <v>476</v>
      </c>
      <c r="AR187" s="277" t="s">
        <v>476</v>
      </c>
      <c r="AS187" s="277" t="s">
        <v>476</v>
      </c>
      <c r="AT187" s="334"/>
      <c r="AU187" s="334"/>
      <c r="AV187" s="277" t="s">
        <v>476</v>
      </c>
    </row>
    <row r="188" spans="1:48" ht="51" x14ac:dyDescent="0.2">
      <c r="A188" s="335"/>
      <c r="B188" s="268" t="s">
        <v>52</v>
      </c>
      <c r="C188" s="269" t="s">
        <v>109</v>
      </c>
      <c r="D188" s="270" t="s">
        <v>55</v>
      </c>
      <c r="E188" s="271" t="s">
        <v>46</v>
      </c>
      <c r="F188" s="306" t="s">
        <v>49</v>
      </c>
      <c r="G188" s="273" t="s">
        <v>51</v>
      </c>
      <c r="H188" s="269" t="s">
        <v>40</v>
      </c>
      <c r="I188" s="320" t="s">
        <v>136</v>
      </c>
      <c r="J188" s="277" t="s">
        <v>476</v>
      </c>
      <c r="K188" s="277" t="s">
        <v>476</v>
      </c>
      <c r="L188" s="276" t="s">
        <v>117</v>
      </c>
      <c r="M188" s="546"/>
      <c r="N188" s="546"/>
      <c r="O188" s="546"/>
      <c r="P188" s="550"/>
      <c r="Q188" s="550"/>
      <c r="R188" s="550"/>
      <c r="S188" s="550"/>
      <c r="T188" s="550"/>
      <c r="U188" s="550"/>
      <c r="V188" s="550"/>
      <c r="W188" s="550"/>
      <c r="X188" s="550"/>
      <c r="Y188" s="550"/>
      <c r="Z188" s="550"/>
      <c r="AA188" s="546"/>
      <c r="AB188" s="546"/>
      <c r="AC188" s="546"/>
      <c r="AD188" s="546"/>
      <c r="AE188" s="546"/>
      <c r="AF188" s="546"/>
      <c r="AG188" s="546"/>
      <c r="AH188" s="546"/>
      <c r="AI188" s="546"/>
      <c r="AJ188" s="274" t="s">
        <v>41</v>
      </c>
      <c r="AK188" s="279"/>
      <c r="AL188" s="534"/>
      <c r="AM188" s="300" t="s">
        <v>133</v>
      </c>
      <c r="AN188" s="276"/>
      <c r="AO188" s="334"/>
      <c r="AP188" s="334"/>
      <c r="AQ188" s="277" t="s">
        <v>476</v>
      </c>
      <c r="AR188" s="277" t="s">
        <v>476</v>
      </c>
      <c r="AS188" s="277" t="s">
        <v>476</v>
      </c>
      <c r="AT188" s="334"/>
      <c r="AU188" s="334"/>
      <c r="AV188" s="277" t="s">
        <v>476</v>
      </c>
    </row>
    <row r="189" spans="1:48" x14ac:dyDescent="0.2">
      <c r="A189" s="335"/>
      <c r="B189" s="291"/>
      <c r="C189" s="292"/>
      <c r="D189" s="293"/>
      <c r="E189" s="294"/>
      <c r="F189" s="272"/>
      <c r="G189" s="295"/>
      <c r="H189" s="292"/>
      <c r="I189" s="325"/>
      <c r="J189" s="277" t="s">
        <v>476</v>
      </c>
      <c r="K189" s="277" t="s">
        <v>476</v>
      </c>
      <c r="L189" s="297"/>
      <c r="M189" s="308"/>
      <c r="N189" s="308"/>
      <c r="O189" s="308"/>
      <c r="P189" s="552"/>
      <c r="Q189" s="552"/>
      <c r="R189" s="552"/>
      <c r="S189" s="552"/>
      <c r="T189" s="552"/>
      <c r="U189" s="552"/>
      <c r="V189" s="552"/>
      <c r="W189" s="552"/>
      <c r="X189" s="552"/>
      <c r="Y189" s="552"/>
      <c r="Z189" s="552"/>
      <c r="AA189" s="308"/>
      <c r="AB189" s="308"/>
      <c r="AC189" s="308"/>
      <c r="AD189" s="308"/>
      <c r="AE189" s="308"/>
      <c r="AF189" s="308"/>
      <c r="AG189" s="308"/>
      <c r="AH189" s="308"/>
      <c r="AI189" s="308"/>
      <c r="AJ189" s="296"/>
      <c r="AK189" s="299"/>
      <c r="AL189" s="534"/>
      <c r="AM189" s="305"/>
      <c r="AN189" s="297"/>
      <c r="AO189" s="334"/>
      <c r="AP189" s="334"/>
      <c r="AQ189" s="277" t="s">
        <v>476</v>
      </c>
      <c r="AR189" s="277" t="s">
        <v>476</v>
      </c>
      <c r="AS189" s="277" t="s">
        <v>476</v>
      </c>
      <c r="AT189" s="334"/>
      <c r="AU189" s="334"/>
      <c r="AV189" s="277" t="s">
        <v>476</v>
      </c>
    </row>
    <row r="190" spans="1:48" ht="51" x14ac:dyDescent="0.2">
      <c r="A190" s="335"/>
      <c r="B190" s="268" t="s">
        <v>52</v>
      </c>
      <c r="C190" s="269" t="s">
        <v>92</v>
      </c>
      <c r="D190" s="270" t="s">
        <v>56</v>
      </c>
      <c r="E190" s="271" t="s">
        <v>45</v>
      </c>
      <c r="F190" s="306" t="s">
        <v>49</v>
      </c>
      <c r="G190" s="273" t="s">
        <v>50</v>
      </c>
      <c r="H190" s="269" t="s">
        <v>43</v>
      </c>
      <c r="I190" s="320" t="s">
        <v>114</v>
      </c>
      <c r="J190" s="277" t="s">
        <v>476</v>
      </c>
      <c r="K190" s="277" t="s">
        <v>476</v>
      </c>
      <c r="L190" s="276" t="s">
        <v>117</v>
      </c>
      <c r="M190" s="546"/>
      <c r="N190" s="546"/>
      <c r="O190" s="546"/>
      <c r="P190" s="550"/>
      <c r="Q190" s="550"/>
      <c r="R190" s="550"/>
      <c r="S190" s="550"/>
      <c r="T190" s="550"/>
      <c r="U190" s="550"/>
      <c r="V190" s="550"/>
      <c r="W190" s="550"/>
      <c r="X190" s="550"/>
      <c r="Y190" s="550"/>
      <c r="Z190" s="550"/>
      <c r="AA190" s="546"/>
      <c r="AB190" s="546"/>
      <c r="AC190" s="546"/>
      <c r="AD190" s="546"/>
      <c r="AE190" s="546"/>
      <c r="AF190" s="546"/>
      <c r="AG190" s="546"/>
      <c r="AH190" s="546"/>
      <c r="AI190" s="546"/>
      <c r="AJ190" s="274" t="s">
        <v>42</v>
      </c>
      <c r="AK190" s="279"/>
      <c r="AL190" s="534"/>
      <c r="AM190" s="300" t="s">
        <v>61</v>
      </c>
      <c r="AN190" s="276"/>
      <c r="AO190" s="334"/>
      <c r="AP190" s="334"/>
      <c r="AQ190" s="277" t="s">
        <v>476</v>
      </c>
      <c r="AR190" s="277" t="s">
        <v>476</v>
      </c>
      <c r="AS190" s="277" t="s">
        <v>476</v>
      </c>
      <c r="AT190" s="334"/>
      <c r="AU190" s="334"/>
      <c r="AV190" s="277" t="s">
        <v>476</v>
      </c>
    </row>
    <row r="191" spans="1:48" x14ac:dyDescent="0.2">
      <c r="A191" s="335"/>
      <c r="B191" s="291"/>
      <c r="C191" s="292"/>
      <c r="D191" s="293"/>
      <c r="E191" s="294"/>
      <c r="F191" s="272"/>
      <c r="G191" s="295"/>
      <c r="H191" s="292"/>
      <c r="I191" s="322"/>
      <c r="J191" s="277" t="s">
        <v>476</v>
      </c>
      <c r="K191" s="277" t="s">
        <v>476</v>
      </c>
      <c r="L191" s="297"/>
      <c r="M191" s="308"/>
      <c r="N191" s="308"/>
      <c r="O191" s="308"/>
      <c r="P191" s="552"/>
      <c r="Q191" s="552"/>
      <c r="R191" s="552"/>
      <c r="S191" s="552"/>
      <c r="T191" s="552"/>
      <c r="U191" s="552"/>
      <c r="V191" s="552"/>
      <c r="W191" s="552"/>
      <c r="X191" s="552"/>
      <c r="Y191" s="552"/>
      <c r="Z191" s="552"/>
      <c r="AA191" s="308"/>
      <c r="AB191" s="308"/>
      <c r="AC191" s="308"/>
      <c r="AD191" s="308"/>
      <c r="AE191" s="308"/>
      <c r="AF191" s="308"/>
      <c r="AG191" s="308"/>
      <c r="AH191" s="308"/>
      <c r="AI191" s="308"/>
      <c r="AJ191" s="296"/>
      <c r="AK191" s="299"/>
      <c r="AL191" s="534"/>
      <c r="AM191" s="305"/>
      <c r="AN191" s="297"/>
      <c r="AO191" s="334"/>
      <c r="AP191" s="334"/>
      <c r="AQ191" s="277" t="s">
        <v>476</v>
      </c>
      <c r="AR191" s="277" t="s">
        <v>476</v>
      </c>
      <c r="AS191" s="277" t="s">
        <v>476</v>
      </c>
      <c r="AT191" s="334"/>
      <c r="AU191" s="334"/>
      <c r="AV191" s="277" t="s">
        <v>476</v>
      </c>
    </row>
    <row r="192" spans="1:48" ht="51" x14ac:dyDescent="0.2">
      <c r="A192" s="335"/>
      <c r="B192" s="268" t="s">
        <v>52</v>
      </c>
      <c r="C192" s="269" t="s">
        <v>37</v>
      </c>
      <c r="D192" s="270" t="s">
        <v>55</v>
      </c>
      <c r="E192" s="271" t="s">
        <v>45</v>
      </c>
      <c r="F192" s="306" t="s">
        <v>49</v>
      </c>
      <c r="G192" s="273" t="s">
        <v>50</v>
      </c>
      <c r="H192" s="269" t="s">
        <v>43</v>
      </c>
      <c r="I192" s="320" t="s">
        <v>137</v>
      </c>
      <c r="J192" s="277" t="s">
        <v>476</v>
      </c>
      <c r="K192" s="277" t="s">
        <v>476</v>
      </c>
      <c r="L192" s="276" t="s">
        <v>130</v>
      </c>
      <c r="M192" s="546"/>
      <c r="N192" s="546"/>
      <c r="O192" s="546"/>
      <c r="P192" s="550"/>
      <c r="Q192" s="550"/>
      <c r="R192" s="550"/>
      <c r="S192" s="550"/>
      <c r="T192" s="550"/>
      <c r="U192" s="550"/>
      <c r="V192" s="550"/>
      <c r="W192" s="550"/>
      <c r="X192" s="550"/>
      <c r="Y192" s="550"/>
      <c r="Z192" s="550"/>
      <c r="AA192" s="546"/>
      <c r="AB192" s="546"/>
      <c r="AC192" s="546"/>
      <c r="AD192" s="546"/>
      <c r="AE192" s="546"/>
      <c r="AF192" s="546"/>
      <c r="AG192" s="546"/>
      <c r="AH192" s="546"/>
      <c r="AI192" s="546"/>
      <c r="AJ192" s="274" t="s">
        <v>41</v>
      </c>
      <c r="AK192" s="279"/>
      <c r="AL192" s="534"/>
      <c r="AM192" s="300" t="s">
        <v>60</v>
      </c>
      <c r="AN192" s="276"/>
      <c r="AO192" s="334"/>
      <c r="AP192" s="334"/>
      <c r="AQ192" s="277" t="s">
        <v>476</v>
      </c>
      <c r="AR192" s="277" t="s">
        <v>476</v>
      </c>
      <c r="AS192" s="277" t="s">
        <v>476</v>
      </c>
      <c r="AT192" s="334"/>
      <c r="AU192" s="334"/>
      <c r="AV192" s="277" t="s">
        <v>476</v>
      </c>
    </row>
    <row r="193" spans="1:48" x14ac:dyDescent="0.2">
      <c r="A193" s="335"/>
      <c r="B193" s="291"/>
      <c r="C193" s="292"/>
      <c r="D193" s="293"/>
      <c r="E193" s="294"/>
      <c r="F193" s="272"/>
      <c r="G193" s="295"/>
      <c r="H193" s="292"/>
      <c r="I193" s="325"/>
      <c r="J193" s="277" t="s">
        <v>476</v>
      </c>
      <c r="K193" s="277" t="s">
        <v>476</v>
      </c>
      <c r="L193" s="297"/>
      <c r="M193" s="308"/>
      <c r="N193" s="308"/>
      <c r="O193" s="308"/>
      <c r="P193" s="552"/>
      <c r="Q193" s="552"/>
      <c r="R193" s="552"/>
      <c r="S193" s="552"/>
      <c r="T193" s="552"/>
      <c r="U193" s="552"/>
      <c r="V193" s="552"/>
      <c r="W193" s="552"/>
      <c r="X193" s="552"/>
      <c r="Y193" s="552"/>
      <c r="Z193" s="552"/>
      <c r="AA193" s="308"/>
      <c r="AB193" s="308"/>
      <c r="AC193" s="308"/>
      <c r="AD193" s="308"/>
      <c r="AE193" s="308"/>
      <c r="AF193" s="308"/>
      <c r="AG193" s="308"/>
      <c r="AH193" s="308"/>
      <c r="AI193" s="308"/>
      <c r="AJ193" s="296"/>
      <c r="AK193" s="299"/>
      <c r="AL193" s="534"/>
      <c r="AM193" s="305"/>
      <c r="AN193" s="297"/>
      <c r="AO193" s="334"/>
      <c r="AP193" s="334"/>
      <c r="AQ193" s="277" t="s">
        <v>476</v>
      </c>
      <c r="AR193" s="277" t="s">
        <v>476</v>
      </c>
      <c r="AS193" s="277" t="s">
        <v>476</v>
      </c>
      <c r="AT193" s="334"/>
      <c r="AU193" s="334"/>
      <c r="AV193" s="277" t="s">
        <v>476</v>
      </c>
    </row>
    <row r="194" spans="1:48" ht="51" x14ac:dyDescent="0.2">
      <c r="A194" s="335"/>
      <c r="B194" s="268" t="s">
        <v>54</v>
      </c>
      <c r="C194" s="269" t="s">
        <v>37</v>
      </c>
      <c r="D194" s="270" t="s">
        <v>56</v>
      </c>
      <c r="E194" s="271" t="s">
        <v>46</v>
      </c>
      <c r="F194" s="306" t="s">
        <v>48</v>
      </c>
      <c r="G194" s="273" t="s">
        <v>50</v>
      </c>
      <c r="H194" s="269" t="s">
        <v>43</v>
      </c>
      <c r="I194" s="320" t="s">
        <v>137</v>
      </c>
      <c r="J194" s="277" t="s">
        <v>476</v>
      </c>
      <c r="K194" s="277" t="s">
        <v>476</v>
      </c>
      <c r="L194" s="276" t="s">
        <v>130</v>
      </c>
      <c r="M194" s="546"/>
      <c r="N194" s="546"/>
      <c r="O194" s="546"/>
      <c r="P194" s="550"/>
      <c r="Q194" s="550"/>
      <c r="R194" s="550"/>
      <c r="S194" s="550"/>
      <c r="T194" s="550"/>
      <c r="U194" s="550"/>
      <c r="V194" s="550"/>
      <c r="W194" s="550"/>
      <c r="X194" s="550"/>
      <c r="Y194" s="550"/>
      <c r="Z194" s="550"/>
      <c r="AA194" s="546"/>
      <c r="AB194" s="546"/>
      <c r="AC194" s="546"/>
      <c r="AD194" s="546"/>
      <c r="AE194" s="546"/>
      <c r="AF194" s="546"/>
      <c r="AG194" s="546"/>
      <c r="AH194" s="546"/>
      <c r="AI194" s="546"/>
      <c r="AJ194" s="274" t="s">
        <v>42</v>
      </c>
      <c r="AK194" s="279"/>
      <c r="AL194" s="534"/>
      <c r="AM194" s="300" t="s">
        <v>60</v>
      </c>
      <c r="AN194" s="276"/>
      <c r="AO194" s="334"/>
      <c r="AP194" s="334"/>
      <c r="AQ194" s="277" t="s">
        <v>476</v>
      </c>
      <c r="AR194" s="277" t="s">
        <v>476</v>
      </c>
      <c r="AS194" s="277" t="s">
        <v>476</v>
      </c>
      <c r="AT194" s="334"/>
      <c r="AU194" s="334"/>
      <c r="AV194" s="277" t="s">
        <v>476</v>
      </c>
    </row>
    <row r="195" spans="1:48" x14ac:dyDescent="0.2">
      <c r="A195" s="335"/>
      <c r="B195" s="291"/>
      <c r="C195" s="292"/>
      <c r="D195" s="293"/>
      <c r="E195" s="294"/>
      <c r="F195" s="272"/>
      <c r="G195" s="295"/>
      <c r="H195" s="292"/>
      <c r="I195" s="325"/>
      <c r="J195" s="277" t="s">
        <v>476</v>
      </c>
      <c r="K195" s="277" t="s">
        <v>476</v>
      </c>
      <c r="L195" s="297"/>
      <c r="M195" s="308"/>
      <c r="N195" s="308"/>
      <c r="O195" s="308"/>
      <c r="P195" s="552"/>
      <c r="Q195" s="552"/>
      <c r="R195" s="552"/>
      <c r="S195" s="552"/>
      <c r="T195" s="552"/>
      <c r="U195" s="552"/>
      <c r="V195" s="552"/>
      <c r="W195" s="552"/>
      <c r="X195" s="552"/>
      <c r="Y195" s="552"/>
      <c r="Z195" s="552"/>
      <c r="AA195" s="308"/>
      <c r="AB195" s="308"/>
      <c r="AC195" s="308"/>
      <c r="AD195" s="308"/>
      <c r="AE195" s="308"/>
      <c r="AF195" s="308"/>
      <c r="AG195" s="308"/>
      <c r="AH195" s="308"/>
      <c r="AI195" s="308"/>
      <c r="AJ195" s="296"/>
      <c r="AK195" s="299"/>
      <c r="AL195" s="534"/>
      <c r="AM195" s="305"/>
      <c r="AN195" s="297"/>
      <c r="AO195" s="334"/>
      <c r="AP195" s="334"/>
      <c r="AQ195" s="277" t="s">
        <v>476</v>
      </c>
      <c r="AR195" s="277" t="s">
        <v>476</v>
      </c>
      <c r="AS195" s="277" t="s">
        <v>476</v>
      </c>
      <c r="AT195" s="334"/>
      <c r="AU195" s="334"/>
      <c r="AV195" s="277" t="s">
        <v>476</v>
      </c>
    </row>
    <row r="196" spans="1:48" ht="51" x14ac:dyDescent="0.2">
      <c r="A196" s="335"/>
      <c r="B196" s="268" t="s">
        <v>52</v>
      </c>
      <c r="C196" s="269" t="s">
        <v>37</v>
      </c>
      <c r="D196" s="270" t="s">
        <v>55</v>
      </c>
      <c r="E196" s="271" t="s">
        <v>45</v>
      </c>
      <c r="F196" s="306" t="s">
        <v>49</v>
      </c>
      <c r="G196" s="273" t="s">
        <v>51</v>
      </c>
      <c r="H196" s="269" t="s">
        <v>40</v>
      </c>
      <c r="I196" s="320" t="s">
        <v>114</v>
      </c>
      <c r="J196" s="277" t="s">
        <v>476</v>
      </c>
      <c r="K196" s="277" t="s">
        <v>476</v>
      </c>
      <c r="L196" s="276" t="s">
        <v>131</v>
      </c>
      <c r="M196" s="546"/>
      <c r="N196" s="546"/>
      <c r="O196" s="546"/>
      <c r="P196" s="550"/>
      <c r="Q196" s="550"/>
      <c r="R196" s="550"/>
      <c r="S196" s="550"/>
      <c r="T196" s="550"/>
      <c r="U196" s="550"/>
      <c r="V196" s="550"/>
      <c r="W196" s="550"/>
      <c r="X196" s="550"/>
      <c r="Y196" s="550"/>
      <c r="Z196" s="550"/>
      <c r="AA196" s="546"/>
      <c r="AB196" s="546"/>
      <c r="AC196" s="546"/>
      <c r="AD196" s="546"/>
      <c r="AE196" s="546"/>
      <c r="AF196" s="546"/>
      <c r="AG196" s="546"/>
      <c r="AH196" s="546"/>
      <c r="AI196" s="546"/>
      <c r="AJ196" s="274" t="s">
        <v>41</v>
      </c>
      <c r="AK196" s="279"/>
      <c r="AL196" s="534"/>
      <c r="AM196" s="300" t="s">
        <v>134</v>
      </c>
      <c r="AN196" s="276"/>
      <c r="AO196" s="334"/>
      <c r="AP196" s="334"/>
      <c r="AQ196" s="277" t="s">
        <v>476</v>
      </c>
      <c r="AR196" s="277" t="s">
        <v>476</v>
      </c>
      <c r="AS196" s="277" t="s">
        <v>476</v>
      </c>
      <c r="AT196" s="334"/>
      <c r="AU196" s="334"/>
      <c r="AV196" s="277" t="s">
        <v>476</v>
      </c>
    </row>
    <row r="197" spans="1:48" x14ac:dyDescent="0.2">
      <c r="A197" s="335"/>
      <c r="B197" s="291"/>
      <c r="C197" s="292"/>
      <c r="D197" s="293"/>
      <c r="E197" s="294"/>
      <c r="F197" s="272"/>
      <c r="G197" s="329"/>
      <c r="H197" s="292"/>
      <c r="I197" s="325"/>
      <c r="J197" s="277" t="s">
        <v>476</v>
      </c>
      <c r="K197" s="277" t="s">
        <v>476</v>
      </c>
      <c r="L197" s="297"/>
      <c r="M197" s="308"/>
      <c r="N197" s="308"/>
      <c r="O197" s="308"/>
      <c r="P197" s="552"/>
      <c r="Q197" s="552"/>
      <c r="R197" s="552"/>
      <c r="S197" s="552"/>
      <c r="T197" s="552"/>
      <c r="U197" s="552"/>
      <c r="V197" s="552"/>
      <c r="W197" s="552"/>
      <c r="X197" s="552"/>
      <c r="Y197" s="552"/>
      <c r="Z197" s="552"/>
      <c r="AA197" s="308"/>
      <c r="AB197" s="308"/>
      <c r="AC197" s="308"/>
      <c r="AD197" s="308"/>
      <c r="AE197" s="308"/>
      <c r="AF197" s="308"/>
      <c r="AG197" s="308"/>
      <c r="AH197" s="308"/>
      <c r="AI197" s="308"/>
      <c r="AJ197" s="296"/>
      <c r="AK197" s="299"/>
      <c r="AL197" s="534"/>
      <c r="AM197" s="305"/>
      <c r="AN197" s="297"/>
      <c r="AO197" s="308"/>
      <c r="AP197" s="308"/>
      <c r="AQ197" s="277" t="s">
        <v>476</v>
      </c>
      <c r="AR197" s="277" t="s">
        <v>476</v>
      </c>
      <c r="AS197" s="277" t="s">
        <v>476</v>
      </c>
      <c r="AT197" s="334"/>
      <c r="AU197" s="334"/>
      <c r="AV197" s="277" t="s">
        <v>476</v>
      </c>
    </row>
    <row r="198" spans="1:48" ht="114.75" x14ac:dyDescent="0.2">
      <c r="A198" s="335"/>
      <c r="B198" s="268" t="s">
        <v>80</v>
      </c>
      <c r="C198" s="269" t="s">
        <v>37</v>
      </c>
      <c r="D198" s="270" t="s">
        <v>119</v>
      </c>
      <c r="E198" s="271" t="s">
        <v>16</v>
      </c>
      <c r="F198" s="306" t="s">
        <v>24</v>
      </c>
      <c r="G198" s="273" t="s">
        <v>22</v>
      </c>
      <c r="H198" s="269" t="s">
        <v>18</v>
      </c>
      <c r="I198" s="320" t="s">
        <v>121</v>
      </c>
      <c r="J198" s="277" t="s">
        <v>476</v>
      </c>
      <c r="K198" s="277" t="s">
        <v>476</v>
      </c>
      <c r="L198" s="276" t="s">
        <v>122</v>
      </c>
      <c r="M198" s="546"/>
      <c r="N198" s="546"/>
      <c r="O198" s="546"/>
      <c r="P198" s="550"/>
      <c r="Q198" s="550"/>
      <c r="R198" s="550"/>
      <c r="S198" s="550"/>
      <c r="T198" s="550"/>
      <c r="U198" s="550"/>
      <c r="V198" s="550"/>
      <c r="W198" s="550"/>
      <c r="X198" s="550"/>
      <c r="Y198" s="550"/>
      <c r="Z198" s="550"/>
      <c r="AA198" s="546"/>
      <c r="AB198" s="546"/>
      <c r="AC198" s="546"/>
      <c r="AD198" s="546"/>
      <c r="AE198" s="546"/>
      <c r="AF198" s="546"/>
      <c r="AG198" s="546"/>
      <c r="AH198" s="546"/>
      <c r="AI198" s="546"/>
      <c r="AJ198" s="274" t="s">
        <v>15</v>
      </c>
      <c r="AK198" s="279"/>
      <c r="AL198" s="534"/>
      <c r="AM198" s="300" t="s">
        <v>82</v>
      </c>
      <c r="AN198" s="276"/>
      <c r="AO198" s="334"/>
      <c r="AP198" s="334"/>
      <c r="AQ198" s="277" t="s">
        <v>476</v>
      </c>
      <c r="AR198" s="277" t="s">
        <v>476</v>
      </c>
      <c r="AS198" s="277" t="s">
        <v>476</v>
      </c>
      <c r="AT198" s="334"/>
      <c r="AU198" s="334"/>
      <c r="AV198" s="277" t="s">
        <v>476</v>
      </c>
    </row>
    <row r="199" spans="1:48" x14ac:dyDescent="0.2">
      <c r="A199" s="333"/>
      <c r="B199" s="326"/>
      <c r="C199" s="309"/>
      <c r="D199" s="327"/>
      <c r="E199" s="328"/>
      <c r="F199" s="272"/>
      <c r="G199" s="329"/>
      <c r="H199" s="309"/>
      <c r="I199" s="322"/>
      <c r="J199" s="277" t="s">
        <v>476</v>
      </c>
      <c r="K199" s="277" t="s">
        <v>476</v>
      </c>
      <c r="L199" s="332"/>
      <c r="M199" s="334"/>
      <c r="N199" s="334"/>
      <c r="O199" s="334"/>
      <c r="P199" s="553"/>
      <c r="Q199" s="553"/>
      <c r="R199" s="553"/>
      <c r="S199" s="553"/>
      <c r="T199" s="553"/>
      <c r="U199" s="553"/>
      <c r="V199" s="553"/>
      <c r="W199" s="553"/>
      <c r="X199" s="553"/>
      <c r="Y199" s="553"/>
      <c r="Z199" s="553"/>
      <c r="AA199" s="334"/>
      <c r="AB199" s="334"/>
      <c r="AC199" s="334"/>
      <c r="AD199" s="334"/>
      <c r="AE199" s="334"/>
      <c r="AF199" s="334"/>
      <c r="AG199" s="334"/>
      <c r="AH199" s="334"/>
      <c r="AI199" s="334"/>
      <c r="AJ199" s="330"/>
      <c r="AK199" s="500"/>
      <c r="AL199" s="534"/>
      <c r="AM199" s="331"/>
      <c r="AN199" s="332"/>
      <c r="AO199" s="334"/>
      <c r="AP199" s="334"/>
      <c r="AQ199" s="277" t="s">
        <v>476</v>
      </c>
      <c r="AR199" s="277" t="s">
        <v>476</v>
      </c>
      <c r="AS199" s="277" t="s">
        <v>476</v>
      </c>
      <c r="AT199" s="334"/>
      <c r="AU199" s="334"/>
      <c r="AV199" s="277" t="s">
        <v>476</v>
      </c>
    </row>
    <row r="200" spans="1:48" ht="114.75" x14ac:dyDescent="0.2">
      <c r="A200" s="335"/>
      <c r="B200" s="268" t="s">
        <v>74</v>
      </c>
      <c r="C200" s="269" t="s">
        <v>37</v>
      </c>
      <c r="D200" s="270" t="s">
        <v>119</v>
      </c>
      <c r="E200" s="271" t="s">
        <v>68</v>
      </c>
      <c r="F200" s="306" t="s">
        <v>72</v>
      </c>
      <c r="G200" s="273" t="s">
        <v>71</v>
      </c>
      <c r="H200" s="269" t="s">
        <v>69</v>
      </c>
      <c r="I200" s="320" t="s">
        <v>120</v>
      </c>
      <c r="J200" s="277" t="s">
        <v>476</v>
      </c>
      <c r="K200" s="277" t="s">
        <v>476</v>
      </c>
      <c r="L200" s="276" t="s">
        <v>97</v>
      </c>
      <c r="M200" s="546"/>
      <c r="N200" s="546"/>
      <c r="O200" s="546"/>
      <c r="P200" s="550"/>
      <c r="Q200" s="550"/>
      <c r="R200" s="550"/>
      <c r="S200" s="550"/>
      <c r="T200" s="550"/>
      <c r="U200" s="550"/>
      <c r="V200" s="550"/>
      <c r="W200" s="550"/>
      <c r="X200" s="550"/>
      <c r="Y200" s="550"/>
      <c r="Z200" s="550"/>
      <c r="AA200" s="546"/>
      <c r="AB200" s="546"/>
      <c r="AC200" s="546"/>
      <c r="AD200" s="546"/>
      <c r="AE200" s="546"/>
      <c r="AF200" s="546"/>
      <c r="AG200" s="546"/>
      <c r="AH200" s="546"/>
      <c r="AI200" s="546"/>
      <c r="AJ200" s="274" t="s">
        <v>78</v>
      </c>
      <c r="AK200" s="279"/>
      <c r="AL200" s="534"/>
      <c r="AM200" s="300" t="s">
        <v>76</v>
      </c>
      <c r="AN200" s="276"/>
      <c r="AO200" s="334"/>
      <c r="AP200" s="334"/>
      <c r="AQ200" s="277" t="s">
        <v>476</v>
      </c>
      <c r="AR200" s="277" t="s">
        <v>476</v>
      </c>
      <c r="AS200" s="277" t="s">
        <v>476</v>
      </c>
      <c r="AT200" s="334"/>
      <c r="AU200" s="334"/>
      <c r="AV200" s="277" t="s">
        <v>476</v>
      </c>
    </row>
    <row r="201" spans="1:48" x14ac:dyDescent="0.2">
      <c r="A201" s="335"/>
      <c r="B201" s="268"/>
      <c r="C201" s="292"/>
      <c r="D201" s="293"/>
      <c r="E201" s="294"/>
      <c r="F201" s="272"/>
      <c r="G201" s="295"/>
      <c r="H201" s="292"/>
      <c r="I201" s="322"/>
      <c r="J201" s="277" t="s">
        <v>476</v>
      </c>
      <c r="K201" s="277" t="s">
        <v>476</v>
      </c>
      <c r="L201" s="297"/>
      <c r="M201" s="308"/>
      <c r="N201" s="308"/>
      <c r="O201" s="308"/>
      <c r="P201" s="552"/>
      <c r="Q201" s="552"/>
      <c r="R201" s="552"/>
      <c r="S201" s="552"/>
      <c r="T201" s="552"/>
      <c r="U201" s="552"/>
      <c r="V201" s="552"/>
      <c r="W201" s="552"/>
      <c r="X201" s="552"/>
      <c r="Y201" s="552"/>
      <c r="Z201" s="552"/>
      <c r="AA201" s="308"/>
      <c r="AB201" s="308"/>
      <c r="AC201" s="308"/>
      <c r="AD201" s="308"/>
      <c r="AE201" s="308"/>
      <c r="AF201" s="308"/>
      <c r="AG201" s="308"/>
      <c r="AH201" s="308"/>
      <c r="AI201" s="308"/>
      <c r="AJ201" s="296"/>
      <c r="AK201" s="299"/>
      <c r="AL201" s="534"/>
      <c r="AM201" s="305"/>
      <c r="AN201" s="297"/>
      <c r="AO201" s="334"/>
      <c r="AP201" s="334"/>
      <c r="AQ201" s="277" t="s">
        <v>476</v>
      </c>
      <c r="AR201" s="277" t="s">
        <v>476</v>
      </c>
      <c r="AS201" s="277" t="s">
        <v>476</v>
      </c>
      <c r="AT201" s="334"/>
      <c r="AU201" s="334"/>
      <c r="AV201" s="277" t="s">
        <v>476</v>
      </c>
    </row>
    <row r="202" spans="1:48" ht="63.75" x14ac:dyDescent="0.2">
      <c r="A202" s="324"/>
      <c r="B202" s="268" t="s">
        <v>123</v>
      </c>
      <c r="C202" s="269" t="s">
        <v>84</v>
      </c>
      <c r="D202" s="270" t="s">
        <v>125</v>
      </c>
      <c r="E202" s="271" t="s">
        <v>126</v>
      </c>
      <c r="F202" s="306" t="s">
        <v>127</v>
      </c>
      <c r="G202" s="273" t="s">
        <v>129</v>
      </c>
      <c r="H202" s="269" t="s">
        <v>39</v>
      </c>
      <c r="I202" s="320" t="s">
        <v>138</v>
      </c>
      <c r="J202" s="277" t="s">
        <v>476</v>
      </c>
      <c r="K202" s="277" t="s">
        <v>476</v>
      </c>
      <c r="L202" s="276" t="s">
        <v>128</v>
      </c>
      <c r="M202" s="546"/>
      <c r="N202" s="546"/>
      <c r="O202" s="546"/>
      <c r="P202" s="550"/>
      <c r="Q202" s="550"/>
      <c r="R202" s="550"/>
      <c r="S202" s="550"/>
      <c r="T202" s="550"/>
      <c r="U202" s="550"/>
      <c r="V202" s="550"/>
      <c r="W202" s="550"/>
      <c r="X202" s="550"/>
      <c r="Y202" s="550"/>
      <c r="Z202" s="550"/>
      <c r="AA202" s="546"/>
      <c r="AB202" s="546"/>
      <c r="AC202" s="546"/>
      <c r="AD202" s="546"/>
      <c r="AE202" s="546"/>
      <c r="AF202" s="546"/>
      <c r="AG202" s="546"/>
      <c r="AH202" s="546"/>
      <c r="AI202" s="546"/>
      <c r="AJ202" s="274" t="s">
        <v>135</v>
      </c>
      <c r="AK202" s="279"/>
      <c r="AL202" s="534"/>
      <c r="AM202" s="300" t="s">
        <v>132</v>
      </c>
      <c r="AN202" s="276"/>
      <c r="AO202" s="334"/>
      <c r="AP202" s="334"/>
      <c r="AQ202" s="277" t="s">
        <v>476</v>
      </c>
      <c r="AR202" s="277" t="s">
        <v>476</v>
      </c>
      <c r="AS202" s="277" t="s">
        <v>476</v>
      </c>
      <c r="AT202" s="334"/>
      <c r="AU202" s="334"/>
      <c r="AV202" s="277" t="s">
        <v>476</v>
      </c>
    </row>
    <row r="203" spans="1:48" ht="25.5" x14ac:dyDescent="0.2">
      <c r="A203" s="333"/>
      <c r="B203" s="326"/>
      <c r="C203" s="309"/>
      <c r="D203" s="327"/>
      <c r="E203" s="328"/>
      <c r="F203" s="272"/>
      <c r="G203" s="329"/>
      <c r="H203" s="309"/>
      <c r="I203" s="320" t="s">
        <v>138</v>
      </c>
      <c r="J203" s="277" t="s">
        <v>476</v>
      </c>
      <c r="K203" s="277" t="s">
        <v>476</v>
      </c>
      <c r="L203" s="332"/>
      <c r="M203" s="334"/>
      <c r="N203" s="334"/>
      <c r="O203" s="334"/>
      <c r="P203" s="553"/>
      <c r="Q203" s="553"/>
      <c r="R203" s="553"/>
      <c r="S203" s="553"/>
      <c r="T203" s="553"/>
      <c r="U203" s="553"/>
      <c r="V203" s="553"/>
      <c r="W203" s="553"/>
      <c r="X203" s="553"/>
      <c r="Y203" s="553"/>
      <c r="Z203" s="553"/>
      <c r="AA203" s="334"/>
      <c r="AB203" s="334"/>
      <c r="AC203" s="334"/>
      <c r="AD203" s="334"/>
      <c r="AE203" s="334"/>
      <c r="AF203" s="334"/>
      <c r="AG203" s="334"/>
      <c r="AH203" s="334"/>
      <c r="AI203" s="334"/>
      <c r="AJ203" s="330"/>
      <c r="AK203" s="500"/>
      <c r="AL203" s="534"/>
      <c r="AM203" s="331"/>
      <c r="AN203" s="332"/>
      <c r="AO203" s="334"/>
      <c r="AP203" s="334"/>
      <c r="AQ203" s="277" t="s">
        <v>476</v>
      </c>
      <c r="AR203" s="277" t="s">
        <v>476</v>
      </c>
      <c r="AS203" s="277" t="s">
        <v>476</v>
      </c>
      <c r="AT203" s="334"/>
      <c r="AU203" s="334"/>
      <c r="AV203" s="277" t="s">
        <v>476</v>
      </c>
    </row>
    <row r="204" spans="1:48" ht="63.75" x14ac:dyDescent="0.2">
      <c r="A204" s="333"/>
      <c r="B204" s="268" t="s">
        <v>36</v>
      </c>
      <c r="C204" s="269" t="s">
        <v>123</v>
      </c>
      <c r="D204" s="270" t="s">
        <v>157</v>
      </c>
      <c r="E204" s="271" t="s">
        <v>126</v>
      </c>
      <c r="F204" s="306" t="s">
        <v>127</v>
      </c>
      <c r="G204" s="273" t="s">
        <v>129</v>
      </c>
      <c r="H204" s="269" t="s">
        <v>39</v>
      </c>
      <c r="I204" s="321">
        <v>26.5</v>
      </c>
      <c r="J204" s="277" t="s">
        <v>476</v>
      </c>
      <c r="K204" s="277" t="s">
        <v>476</v>
      </c>
      <c r="L204" s="276" t="s">
        <v>128</v>
      </c>
      <c r="M204" s="546"/>
      <c r="N204" s="546"/>
      <c r="O204" s="546"/>
      <c r="P204" s="550"/>
      <c r="Q204" s="550"/>
      <c r="R204" s="550"/>
      <c r="S204" s="550"/>
      <c r="T204" s="550"/>
      <c r="U204" s="550"/>
      <c r="V204" s="550"/>
      <c r="W204" s="550"/>
      <c r="X204" s="550"/>
      <c r="Y204" s="550"/>
      <c r="Z204" s="550"/>
      <c r="AA204" s="546"/>
      <c r="AB204" s="546"/>
      <c r="AC204" s="546"/>
      <c r="AD204" s="546"/>
      <c r="AE204" s="546"/>
      <c r="AF204" s="546"/>
      <c r="AG204" s="546"/>
      <c r="AH204" s="546"/>
      <c r="AI204" s="546"/>
      <c r="AJ204" s="274" t="s">
        <v>135</v>
      </c>
      <c r="AK204" s="279"/>
      <c r="AL204" s="534"/>
      <c r="AM204" s="300" t="s">
        <v>132</v>
      </c>
      <c r="AN204" s="276"/>
      <c r="AO204" s="334"/>
      <c r="AP204" s="334"/>
      <c r="AQ204" s="277" t="s">
        <v>476</v>
      </c>
      <c r="AR204" s="277" t="s">
        <v>476</v>
      </c>
      <c r="AS204" s="277" t="s">
        <v>476</v>
      </c>
      <c r="AT204" s="334"/>
      <c r="AU204" s="334"/>
      <c r="AV204" s="277" t="s">
        <v>476</v>
      </c>
    </row>
    <row r="205" spans="1:48" x14ac:dyDescent="0.2">
      <c r="A205" s="333"/>
      <c r="B205" s="326"/>
      <c r="C205" s="309"/>
      <c r="D205" s="327"/>
      <c r="E205" s="328"/>
      <c r="F205" s="272"/>
      <c r="G205" s="329"/>
      <c r="H205" s="309"/>
      <c r="I205" s="322"/>
      <c r="J205" s="277" t="s">
        <v>476</v>
      </c>
      <c r="K205" s="277" t="s">
        <v>476</v>
      </c>
      <c r="L205" s="332"/>
      <c r="M205" s="334"/>
      <c r="N205" s="334"/>
      <c r="O205" s="334"/>
      <c r="P205" s="553"/>
      <c r="Q205" s="553"/>
      <c r="R205" s="553"/>
      <c r="S205" s="553"/>
      <c r="T205" s="553"/>
      <c r="U205" s="553"/>
      <c r="V205" s="553"/>
      <c r="W205" s="553"/>
      <c r="X205" s="553"/>
      <c r="Y205" s="553"/>
      <c r="Z205" s="553"/>
      <c r="AA205" s="334"/>
      <c r="AB205" s="334"/>
      <c r="AC205" s="334"/>
      <c r="AD205" s="334"/>
      <c r="AE205" s="334"/>
      <c r="AF205" s="334"/>
      <c r="AG205" s="334"/>
      <c r="AH205" s="334"/>
      <c r="AI205" s="334"/>
      <c r="AJ205" s="330"/>
      <c r="AK205" s="500"/>
      <c r="AL205" s="534"/>
      <c r="AM205" s="331"/>
      <c r="AN205" s="332"/>
      <c r="AO205" s="334"/>
      <c r="AP205" s="334"/>
      <c r="AQ205" s="277" t="s">
        <v>476</v>
      </c>
      <c r="AR205" s="277" t="s">
        <v>476</v>
      </c>
      <c r="AS205" s="277" t="s">
        <v>476</v>
      </c>
      <c r="AT205" s="334"/>
      <c r="AU205" s="334"/>
      <c r="AV205" s="277" t="s">
        <v>476</v>
      </c>
    </row>
    <row r="206" spans="1:48" ht="102" x14ac:dyDescent="0.2">
      <c r="A206" s="333"/>
      <c r="B206" s="268" t="s">
        <v>143</v>
      </c>
      <c r="C206" s="269" t="s">
        <v>38</v>
      </c>
      <c r="D206" s="270" t="s">
        <v>140</v>
      </c>
      <c r="E206" s="271" t="s">
        <v>139</v>
      </c>
      <c r="F206" s="306" t="s">
        <v>141</v>
      </c>
      <c r="G206" s="273" t="s">
        <v>142</v>
      </c>
      <c r="H206" s="269" t="s">
        <v>144</v>
      </c>
      <c r="I206" s="320" t="s">
        <v>147</v>
      </c>
      <c r="J206" s="277" t="s">
        <v>476</v>
      </c>
      <c r="K206" s="277" t="s">
        <v>476</v>
      </c>
      <c r="L206" s="276" t="s">
        <v>148</v>
      </c>
      <c r="M206" s="546"/>
      <c r="N206" s="546"/>
      <c r="O206" s="546"/>
      <c r="P206" s="550"/>
      <c r="Q206" s="550"/>
      <c r="R206" s="550"/>
      <c r="S206" s="550"/>
      <c r="T206" s="550"/>
      <c r="U206" s="550"/>
      <c r="V206" s="550"/>
      <c r="W206" s="550"/>
      <c r="X206" s="550"/>
      <c r="Y206" s="550"/>
      <c r="Z206" s="550"/>
      <c r="AA206" s="546"/>
      <c r="AB206" s="546"/>
      <c r="AC206" s="546"/>
      <c r="AD206" s="546"/>
      <c r="AE206" s="546"/>
      <c r="AF206" s="546"/>
      <c r="AG206" s="546"/>
      <c r="AH206" s="546"/>
      <c r="AI206" s="546"/>
      <c r="AJ206" s="274" t="s">
        <v>145</v>
      </c>
      <c r="AK206" s="279"/>
      <c r="AL206" s="534"/>
      <c r="AM206" s="300" t="s">
        <v>146</v>
      </c>
      <c r="AN206" s="276"/>
      <c r="AO206" s="334"/>
      <c r="AP206" s="334"/>
      <c r="AQ206" s="277" t="s">
        <v>476</v>
      </c>
      <c r="AR206" s="277" t="s">
        <v>476</v>
      </c>
      <c r="AS206" s="277" t="s">
        <v>476</v>
      </c>
      <c r="AT206" s="334"/>
      <c r="AU206" s="334"/>
      <c r="AV206" s="277" t="s">
        <v>476</v>
      </c>
    </row>
    <row r="207" spans="1:48" x14ac:dyDescent="0.2">
      <c r="A207" s="333"/>
      <c r="B207" s="326"/>
      <c r="C207" s="309"/>
      <c r="D207" s="327"/>
      <c r="E207" s="328"/>
      <c r="F207" s="272"/>
      <c r="G207" s="329"/>
      <c r="H207" s="309"/>
      <c r="I207" s="322"/>
      <c r="J207" s="277" t="s">
        <v>476</v>
      </c>
      <c r="K207" s="277" t="s">
        <v>476</v>
      </c>
      <c r="L207" s="332"/>
      <c r="M207" s="334"/>
      <c r="N207" s="334"/>
      <c r="O207" s="334"/>
      <c r="P207" s="553"/>
      <c r="Q207" s="553"/>
      <c r="R207" s="553"/>
      <c r="S207" s="553"/>
      <c r="T207" s="553"/>
      <c r="U207" s="553"/>
      <c r="V207" s="553"/>
      <c r="W207" s="553"/>
      <c r="X207" s="553"/>
      <c r="Y207" s="553"/>
      <c r="Z207" s="553"/>
      <c r="AA207" s="334"/>
      <c r="AB207" s="334"/>
      <c r="AC207" s="334"/>
      <c r="AD207" s="334"/>
      <c r="AE207" s="334"/>
      <c r="AF207" s="334"/>
      <c r="AG207" s="334"/>
      <c r="AH207" s="334"/>
      <c r="AI207" s="334"/>
      <c r="AJ207" s="330"/>
      <c r="AK207" s="500"/>
      <c r="AL207" s="534"/>
      <c r="AM207" s="331"/>
      <c r="AN207" s="332"/>
      <c r="AO207" s="334"/>
      <c r="AP207" s="334"/>
      <c r="AQ207" s="277" t="s">
        <v>476</v>
      </c>
      <c r="AR207" s="277" t="s">
        <v>476</v>
      </c>
      <c r="AS207" s="277" t="s">
        <v>476</v>
      </c>
      <c r="AT207" s="334"/>
      <c r="AU207" s="334"/>
      <c r="AV207" s="277" t="s">
        <v>476</v>
      </c>
    </row>
    <row r="208" spans="1:48" ht="114.75" x14ac:dyDescent="0.2">
      <c r="A208" s="336"/>
      <c r="B208" s="268" t="s">
        <v>151</v>
      </c>
      <c r="C208" s="269" t="s">
        <v>156</v>
      </c>
      <c r="D208" s="270" t="s">
        <v>79</v>
      </c>
      <c r="E208" s="271" t="s">
        <v>16</v>
      </c>
      <c r="F208" s="306" t="s">
        <v>149</v>
      </c>
      <c r="G208" s="273" t="s">
        <v>150</v>
      </c>
      <c r="H208" s="269" t="s">
        <v>18</v>
      </c>
      <c r="I208" s="320" t="s">
        <v>100</v>
      </c>
      <c r="J208" s="277" t="s">
        <v>476</v>
      </c>
      <c r="K208" s="277" t="s">
        <v>476</v>
      </c>
      <c r="L208" s="276" t="s">
        <v>97</v>
      </c>
      <c r="M208" s="546"/>
      <c r="N208" s="546"/>
      <c r="O208" s="546"/>
      <c r="P208" s="550"/>
      <c r="Q208" s="550"/>
      <c r="R208" s="550"/>
      <c r="S208" s="550"/>
      <c r="T208" s="550"/>
      <c r="U208" s="550"/>
      <c r="V208" s="550"/>
      <c r="W208" s="550"/>
      <c r="X208" s="550"/>
      <c r="Y208" s="550"/>
      <c r="Z208" s="550"/>
      <c r="AA208" s="546"/>
      <c r="AB208" s="546"/>
      <c r="AC208" s="546"/>
      <c r="AD208" s="546"/>
      <c r="AE208" s="546"/>
      <c r="AF208" s="546"/>
      <c r="AG208" s="546"/>
      <c r="AH208" s="546"/>
      <c r="AI208" s="546"/>
      <c r="AJ208" s="274" t="s">
        <v>70</v>
      </c>
      <c r="AK208" s="279"/>
      <c r="AL208" s="534"/>
      <c r="AM208" s="300" t="s">
        <v>101</v>
      </c>
      <c r="AN208" s="276"/>
      <c r="AO208" s="334"/>
      <c r="AP208" s="334"/>
      <c r="AQ208" s="277" t="s">
        <v>476</v>
      </c>
      <c r="AR208" s="277" t="s">
        <v>476</v>
      </c>
      <c r="AS208" s="277" t="s">
        <v>476</v>
      </c>
      <c r="AT208" s="334"/>
      <c r="AU208" s="334"/>
      <c r="AV208" s="277" t="s">
        <v>476</v>
      </c>
    </row>
    <row r="209" spans="1:48" x14ac:dyDescent="0.2">
      <c r="A209" s="333"/>
      <c r="B209" s="326"/>
      <c r="C209" s="309"/>
      <c r="D209" s="327"/>
      <c r="E209" s="328"/>
      <c r="F209" s="272"/>
      <c r="G209" s="329"/>
      <c r="H209" s="309"/>
      <c r="I209" s="322"/>
      <c r="J209" s="277" t="s">
        <v>476</v>
      </c>
      <c r="K209" s="277" t="s">
        <v>476</v>
      </c>
      <c r="L209" s="332"/>
      <c r="M209" s="334"/>
      <c r="N209" s="334"/>
      <c r="O209" s="334"/>
      <c r="P209" s="553"/>
      <c r="Q209" s="553"/>
      <c r="R209" s="553"/>
      <c r="S209" s="553"/>
      <c r="T209" s="553"/>
      <c r="U209" s="553"/>
      <c r="V209" s="553"/>
      <c r="W209" s="553"/>
      <c r="X209" s="553"/>
      <c r="Y209" s="553"/>
      <c r="Z209" s="553"/>
      <c r="AA209" s="334"/>
      <c r="AB209" s="334"/>
      <c r="AC209" s="334"/>
      <c r="AD209" s="334"/>
      <c r="AE209" s="334"/>
      <c r="AF209" s="334"/>
      <c r="AG209" s="334"/>
      <c r="AH209" s="334"/>
      <c r="AI209" s="334"/>
      <c r="AJ209" s="330"/>
      <c r="AK209" s="500"/>
      <c r="AL209" s="534"/>
      <c r="AM209" s="331"/>
      <c r="AN209" s="332"/>
      <c r="AO209" s="334"/>
      <c r="AP209" s="334"/>
      <c r="AQ209" s="277" t="s">
        <v>476</v>
      </c>
      <c r="AR209" s="277" t="s">
        <v>476</v>
      </c>
      <c r="AS209" s="277" t="s">
        <v>476</v>
      </c>
      <c r="AT209" s="334"/>
      <c r="AU209" s="334"/>
      <c r="AV209" s="277" t="s">
        <v>476</v>
      </c>
    </row>
    <row r="210" spans="1:48" ht="114.75" x14ac:dyDescent="0.2">
      <c r="A210" s="335"/>
      <c r="B210" s="268" t="s">
        <v>154</v>
      </c>
      <c r="C210" s="269" t="s">
        <v>84</v>
      </c>
      <c r="D210" s="270" t="s">
        <v>152</v>
      </c>
      <c r="E210" s="271" t="s">
        <v>68</v>
      </c>
      <c r="F210" s="306" t="s">
        <v>149</v>
      </c>
      <c r="G210" s="273" t="s">
        <v>153</v>
      </c>
      <c r="H210" s="269" t="s">
        <v>69</v>
      </c>
      <c r="I210" s="320" t="s">
        <v>100</v>
      </c>
      <c r="J210" s="277" t="s">
        <v>476</v>
      </c>
      <c r="K210" s="277" t="s">
        <v>476</v>
      </c>
      <c r="L210" s="276" t="s">
        <v>155</v>
      </c>
      <c r="M210" s="546"/>
      <c r="N210" s="546"/>
      <c r="O210" s="546"/>
      <c r="P210" s="550"/>
      <c r="Q210" s="550"/>
      <c r="R210" s="550"/>
      <c r="S210" s="550"/>
      <c r="T210" s="550"/>
      <c r="U210" s="550"/>
      <c r="V210" s="550"/>
      <c r="W210" s="550"/>
      <c r="X210" s="550"/>
      <c r="Y210" s="550"/>
      <c r="Z210" s="550"/>
      <c r="AA210" s="546"/>
      <c r="AB210" s="546"/>
      <c r="AC210" s="546"/>
      <c r="AD210" s="546"/>
      <c r="AE210" s="546"/>
      <c r="AF210" s="546"/>
      <c r="AG210" s="546"/>
      <c r="AH210" s="546"/>
      <c r="AI210" s="546"/>
      <c r="AJ210" s="274" t="s">
        <v>70</v>
      </c>
      <c r="AK210" s="279"/>
      <c r="AL210" s="534"/>
      <c r="AM210" s="300" t="s">
        <v>101</v>
      </c>
      <c r="AN210" s="276"/>
      <c r="AO210" s="334"/>
      <c r="AP210" s="334"/>
      <c r="AQ210" s="277" t="s">
        <v>476</v>
      </c>
      <c r="AR210" s="277" t="s">
        <v>476</v>
      </c>
      <c r="AS210" s="277" t="s">
        <v>476</v>
      </c>
      <c r="AT210" s="334"/>
      <c r="AU210" s="334"/>
      <c r="AV210" s="277" t="s">
        <v>476</v>
      </c>
    </row>
    <row r="211" spans="1:48" x14ac:dyDescent="0.2">
      <c r="A211" s="338"/>
      <c r="B211" s="339"/>
      <c r="C211" s="340"/>
      <c r="D211" s="341"/>
      <c r="E211" s="342"/>
      <c r="F211" s="343"/>
      <c r="G211" s="344"/>
      <c r="H211" s="340"/>
      <c r="I211" s="348"/>
      <c r="J211" s="277" t="s">
        <v>476</v>
      </c>
      <c r="K211" s="277" t="s">
        <v>476</v>
      </c>
      <c r="L211" s="347"/>
      <c r="M211" s="349"/>
      <c r="N211" s="349"/>
      <c r="O211" s="349"/>
      <c r="P211" s="552"/>
      <c r="Q211" s="552"/>
      <c r="R211" s="552"/>
      <c r="S211" s="552"/>
      <c r="T211" s="552"/>
      <c r="U211" s="552"/>
      <c r="V211" s="552"/>
      <c r="W211" s="552"/>
      <c r="X211" s="552"/>
      <c r="Y211" s="552"/>
      <c r="Z211" s="552"/>
      <c r="AA211" s="349"/>
      <c r="AB211" s="349"/>
      <c r="AC211" s="349"/>
      <c r="AD211" s="349"/>
      <c r="AE211" s="349"/>
      <c r="AF211" s="349"/>
      <c r="AG211" s="349"/>
      <c r="AH211" s="349"/>
      <c r="AI211" s="349"/>
      <c r="AJ211" s="345"/>
      <c r="AK211" s="513"/>
      <c r="AL211" s="538"/>
      <c r="AM211" s="346"/>
      <c r="AN211" s="347"/>
      <c r="AO211" s="349"/>
      <c r="AP211" s="349"/>
      <c r="AQ211" s="277" t="s">
        <v>476</v>
      </c>
      <c r="AR211" s="277" t="s">
        <v>476</v>
      </c>
      <c r="AS211" s="277" t="s">
        <v>476</v>
      </c>
      <c r="AT211" s="275"/>
      <c r="AU211" s="275"/>
      <c r="AV211" s="277" t="s">
        <v>476</v>
      </c>
    </row>
    <row r="212" spans="1:48" ht="102" x14ac:dyDescent="0.2">
      <c r="A212" s="275"/>
      <c r="B212" s="350" t="s">
        <v>163</v>
      </c>
      <c r="C212" s="351" t="s">
        <v>38</v>
      </c>
      <c r="D212" s="352" t="s">
        <v>165</v>
      </c>
      <c r="E212" s="353" t="s">
        <v>166</v>
      </c>
      <c r="F212" s="354" t="s">
        <v>170</v>
      </c>
      <c r="G212" s="355" t="s">
        <v>172</v>
      </c>
      <c r="H212" s="351" t="s">
        <v>159</v>
      </c>
      <c r="I212" s="357" t="s">
        <v>175</v>
      </c>
      <c r="J212" s="277" t="s">
        <v>476</v>
      </c>
      <c r="K212" s="277" t="s">
        <v>476</v>
      </c>
      <c r="L212" s="356" t="s">
        <v>171</v>
      </c>
      <c r="M212" s="338"/>
      <c r="N212" s="338"/>
      <c r="O212" s="338"/>
      <c r="P212" s="550"/>
      <c r="Q212" s="550"/>
      <c r="R212" s="550"/>
      <c r="S212" s="550"/>
      <c r="T212" s="550"/>
      <c r="U212" s="550"/>
      <c r="V212" s="550"/>
      <c r="W212" s="550"/>
      <c r="X212" s="550"/>
      <c r="Y212" s="550"/>
      <c r="Z212" s="550"/>
      <c r="AA212" s="338"/>
      <c r="AB212" s="338"/>
      <c r="AC212" s="338"/>
      <c r="AD212" s="338"/>
      <c r="AE212" s="338"/>
      <c r="AF212" s="338"/>
      <c r="AG212" s="338"/>
      <c r="AH212" s="338"/>
      <c r="AI212" s="338"/>
      <c r="AJ212" s="274" t="s">
        <v>70</v>
      </c>
      <c r="AK212" s="279"/>
      <c r="AL212" s="534"/>
      <c r="AM212" s="346"/>
      <c r="AN212" s="356"/>
      <c r="AO212" s="358" t="s">
        <v>176</v>
      </c>
      <c r="AP212" s="358"/>
      <c r="AQ212" s="359" t="s">
        <v>179</v>
      </c>
      <c r="AR212" s="277" t="s">
        <v>476</v>
      </c>
      <c r="AS212" s="277" t="s">
        <v>476</v>
      </c>
      <c r="AT212" s="338"/>
      <c r="AU212" s="338"/>
      <c r="AV212" s="277" t="s">
        <v>476</v>
      </c>
    </row>
    <row r="213" spans="1:48" x14ac:dyDescent="0.2">
      <c r="A213" s="338"/>
      <c r="B213" s="339"/>
      <c r="C213" s="340"/>
      <c r="D213" s="341"/>
      <c r="E213" s="342"/>
      <c r="F213" s="343"/>
      <c r="G213" s="344"/>
      <c r="H213" s="340"/>
      <c r="I213" s="348"/>
      <c r="J213" s="277" t="s">
        <v>476</v>
      </c>
      <c r="K213" s="277" t="s">
        <v>476</v>
      </c>
      <c r="L213" s="347"/>
      <c r="M213" s="349"/>
      <c r="N213" s="349"/>
      <c r="O213" s="349"/>
      <c r="P213" s="552"/>
      <c r="Q213" s="552"/>
      <c r="R213" s="552"/>
      <c r="S213" s="552"/>
      <c r="T213" s="552"/>
      <c r="U213" s="552"/>
      <c r="V213" s="552"/>
      <c r="W213" s="552"/>
      <c r="X213" s="552"/>
      <c r="Y213" s="552"/>
      <c r="Z213" s="552"/>
      <c r="AA213" s="349"/>
      <c r="AB213" s="349"/>
      <c r="AC213" s="349"/>
      <c r="AD213" s="349"/>
      <c r="AE213" s="349"/>
      <c r="AF213" s="349"/>
      <c r="AG213" s="349"/>
      <c r="AH213" s="349"/>
      <c r="AI213" s="349"/>
      <c r="AJ213" s="345"/>
      <c r="AK213" s="513"/>
      <c r="AL213" s="538"/>
      <c r="AM213" s="346"/>
      <c r="AN213" s="347"/>
      <c r="AO213" s="363"/>
      <c r="AP213" s="363"/>
      <c r="AQ213" s="364"/>
      <c r="AR213" s="277" t="s">
        <v>476</v>
      </c>
      <c r="AS213" s="277" t="s">
        <v>476</v>
      </c>
      <c r="AT213" s="275"/>
      <c r="AU213" s="275"/>
      <c r="AV213" s="277" t="s">
        <v>476</v>
      </c>
    </row>
    <row r="214" spans="1:48" ht="63.75" x14ac:dyDescent="0.2">
      <c r="A214" s="275"/>
      <c r="B214" s="350" t="s">
        <v>163</v>
      </c>
      <c r="C214" s="351" t="s">
        <v>84</v>
      </c>
      <c r="D214" s="352" t="s">
        <v>158</v>
      </c>
      <c r="E214" s="353" t="s">
        <v>167</v>
      </c>
      <c r="F214" s="354" t="s">
        <v>161</v>
      </c>
      <c r="G214" s="355" t="s">
        <v>160</v>
      </c>
      <c r="H214" s="351" t="s">
        <v>159</v>
      </c>
      <c r="I214" s="357" t="s">
        <v>114</v>
      </c>
      <c r="J214" s="277" t="s">
        <v>476</v>
      </c>
      <c r="K214" s="277" t="s">
        <v>476</v>
      </c>
      <c r="L214" s="356" t="s">
        <v>131</v>
      </c>
      <c r="M214" s="338"/>
      <c r="N214" s="338"/>
      <c r="O214" s="338"/>
      <c r="P214" s="550"/>
      <c r="Q214" s="550"/>
      <c r="R214" s="550"/>
      <c r="S214" s="550"/>
      <c r="T214" s="550"/>
      <c r="U214" s="550"/>
      <c r="V214" s="550"/>
      <c r="W214" s="550"/>
      <c r="X214" s="550"/>
      <c r="Y214" s="550"/>
      <c r="Z214" s="550"/>
      <c r="AA214" s="338"/>
      <c r="AB214" s="338"/>
      <c r="AC214" s="338"/>
      <c r="AD214" s="338"/>
      <c r="AE214" s="338"/>
      <c r="AF214" s="338"/>
      <c r="AG214" s="338"/>
      <c r="AH214" s="338"/>
      <c r="AI214" s="338"/>
      <c r="AJ214" s="365" t="s">
        <v>173</v>
      </c>
      <c r="AK214" s="519"/>
      <c r="AL214" s="538"/>
      <c r="AM214" s="346"/>
      <c r="AN214" s="356"/>
      <c r="AO214" s="358" t="s">
        <v>177</v>
      </c>
      <c r="AP214" s="358"/>
      <c r="AQ214" s="359" t="s">
        <v>180</v>
      </c>
      <c r="AR214" s="277" t="s">
        <v>476</v>
      </c>
      <c r="AS214" s="277" t="s">
        <v>476</v>
      </c>
      <c r="AT214" s="275"/>
      <c r="AU214" s="275"/>
      <c r="AV214" s="277" t="s">
        <v>476</v>
      </c>
    </row>
    <row r="215" spans="1:48" x14ac:dyDescent="0.2">
      <c r="A215" s="335"/>
      <c r="B215" s="339"/>
      <c r="C215" s="340"/>
      <c r="D215" s="341"/>
      <c r="E215" s="342"/>
      <c r="F215" s="343"/>
      <c r="G215" s="344"/>
      <c r="H215" s="340"/>
      <c r="I215" s="348"/>
      <c r="J215" s="277" t="s">
        <v>476</v>
      </c>
      <c r="K215" s="277" t="s">
        <v>476</v>
      </c>
      <c r="L215" s="347"/>
      <c r="M215" s="349"/>
      <c r="N215" s="349"/>
      <c r="O215" s="349"/>
      <c r="P215" s="552"/>
      <c r="Q215" s="552"/>
      <c r="R215" s="552"/>
      <c r="S215" s="552"/>
      <c r="T215" s="552"/>
      <c r="U215" s="552"/>
      <c r="V215" s="552"/>
      <c r="W215" s="552"/>
      <c r="X215" s="552"/>
      <c r="Y215" s="552"/>
      <c r="Z215" s="552"/>
      <c r="AA215" s="349"/>
      <c r="AB215" s="349"/>
      <c r="AC215" s="349"/>
      <c r="AD215" s="349"/>
      <c r="AE215" s="349"/>
      <c r="AF215" s="349"/>
      <c r="AG215" s="349"/>
      <c r="AH215" s="349"/>
      <c r="AI215" s="349"/>
      <c r="AJ215" s="345"/>
      <c r="AK215" s="513"/>
      <c r="AL215" s="538"/>
      <c r="AM215" s="346"/>
      <c r="AN215" s="347"/>
      <c r="AO215" s="363"/>
      <c r="AP215" s="363"/>
      <c r="AQ215" s="364"/>
      <c r="AR215" s="277" t="s">
        <v>476</v>
      </c>
      <c r="AS215" s="277" t="s">
        <v>476</v>
      </c>
      <c r="AT215" s="275"/>
      <c r="AU215" s="275"/>
      <c r="AV215" s="277" t="s">
        <v>476</v>
      </c>
    </row>
    <row r="216" spans="1:48" ht="63.75" x14ac:dyDescent="0.2">
      <c r="A216" s="335"/>
      <c r="B216" s="350" t="s">
        <v>164</v>
      </c>
      <c r="C216" s="351" t="s">
        <v>110</v>
      </c>
      <c r="D216" s="352" t="s">
        <v>158</v>
      </c>
      <c r="E216" s="353" t="s">
        <v>168</v>
      </c>
      <c r="F216" s="354" t="s">
        <v>161</v>
      </c>
      <c r="G216" s="355" t="s">
        <v>160</v>
      </c>
      <c r="H216" s="351" t="s">
        <v>159</v>
      </c>
      <c r="I216" s="357" t="s">
        <v>114</v>
      </c>
      <c r="J216" s="277" t="s">
        <v>476</v>
      </c>
      <c r="K216" s="277" t="s">
        <v>476</v>
      </c>
      <c r="L216" s="356" t="s">
        <v>131</v>
      </c>
      <c r="M216" s="338"/>
      <c r="N216" s="338"/>
      <c r="O216" s="338"/>
      <c r="P216" s="550"/>
      <c r="Q216" s="550"/>
      <c r="R216" s="550"/>
      <c r="S216" s="550"/>
      <c r="T216" s="550"/>
      <c r="U216" s="550"/>
      <c r="V216" s="550"/>
      <c r="W216" s="550"/>
      <c r="X216" s="550"/>
      <c r="Y216" s="550"/>
      <c r="Z216" s="550"/>
      <c r="AA216" s="338"/>
      <c r="AB216" s="338"/>
      <c r="AC216" s="338"/>
      <c r="AD216" s="338"/>
      <c r="AE216" s="338"/>
      <c r="AF216" s="338"/>
      <c r="AG216" s="338"/>
      <c r="AH216" s="338"/>
      <c r="AI216" s="338"/>
      <c r="AJ216" s="365" t="s">
        <v>173</v>
      </c>
      <c r="AK216" s="519"/>
      <c r="AL216" s="538"/>
      <c r="AM216" s="346"/>
      <c r="AN216" s="356"/>
      <c r="AO216" s="358" t="s">
        <v>178</v>
      </c>
      <c r="AP216" s="358"/>
      <c r="AQ216" s="359" t="s">
        <v>181</v>
      </c>
      <c r="AR216" s="277" t="s">
        <v>476</v>
      </c>
      <c r="AS216" s="277" t="s">
        <v>476</v>
      </c>
      <c r="AT216" s="275"/>
      <c r="AU216" s="275"/>
      <c r="AV216" s="277" t="s">
        <v>476</v>
      </c>
    </row>
    <row r="217" spans="1:48" x14ac:dyDescent="0.2">
      <c r="A217" s="333"/>
      <c r="B217" s="368"/>
      <c r="C217" s="369"/>
      <c r="D217" s="370"/>
      <c r="E217" s="360"/>
      <c r="F217" s="343"/>
      <c r="G217" s="371"/>
      <c r="H217" s="369"/>
      <c r="I217" s="348"/>
      <c r="J217" s="277" t="s">
        <v>476</v>
      </c>
      <c r="K217" s="277" t="s">
        <v>476</v>
      </c>
      <c r="L217" s="372"/>
      <c r="M217" s="275"/>
      <c r="N217" s="275"/>
      <c r="O217" s="275"/>
      <c r="P217" s="553"/>
      <c r="Q217" s="553"/>
      <c r="R217" s="553"/>
      <c r="S217" s="553"/>
      <c r="T217" s="553"/>
      <c r="U217" s="553"/>
      <c r="V217" s="553"/>
      <c r="W217" s="553"/>
      <c r="X217" s="553"/>
      <c r="Y217" s="553"/>
      <c r="Z217" s="553"/>
      <c r="AA217" s="275"/>
      <c r="AB217" s="275"/>
      <c r="AC217" s="275"/>
      <c r="AD217" s="275"/>
      <c r="AE217" s="275"/>
      <c r="AF217" s="275"/>
      <c r="AG217" s="275"/>
      <c r="AH217" s="275"/>
      <c r="AI217" s="275"/>
      <c r="AJ217" s="361"/>
      <c r="AK217" s="499"/>
      <c r="AL217" s="538"/>
      <c r="AM217" s="346"/>
      <c r="AN217" s="372"/>
      <c r="AO217" s="373"/>
      <c r="AP217" s="373"/>
      <c r="AQ217" s="374"/>
      <c r="AR217" s="277" t="s">
        <v>476</v>
      </c>
      <c r="AS217" s="277" t="s">
        <v>476</v>
      </c>
      <c r="AT217" s="275"/>
      <c r="AU217" s="275"/>
      <c r="AV217" s="277" t="s">
        <v>476</v>
      </c>
    </row>
    <row r="218" spans="1:48" ht="63.75" x14ac:dyDescent="0.2">
      <c r="A218" s="335"/>
      <c r="B218" s="350" t="s">
        <v>163</v>
      </c>
      <c r="C218" s="351" t="s">
        <v>37</v>
      </c>
      <c r="D218" s="352" t="s">
        <v>158</v>
      </c>
      <c r="E218" s="353" t="s">
        <v>168</v>
      </c>
      <c r="F218" s="354" t="s">
        <v>161</v>
      </c>
      <c r="G218" s="355" t="s">
        <v>162</v>
      </c>
      <c r="H218" s="351" t="s">
        <v>159</v>
      </c>
      <c r="I218" s="357" t="s">
        <v>137</v>
      </c>
      <c r="J218" s="277" t="s">
        <v>476</v>
      </c>
      <c r="K218" s="277" t="s">
        <v>476</v>
      </c>
      <c r="L218" s="356" t="s">
        <v>171</v>
      </c>
      <c r="M218" s="338"/>
      <c r="N218" s="338"/>
      <c r="O218" s="338"/>
      <c r="P218" s="550"/>
      <c r="Q218" s="550"/>
      <c r="R218" s="550"/>
      <c r="S218" s="550"/>
      <c r="T218" s="550"/>
      <c r="U218" s="550"/>
      <c r="V218" s="550"/>
      <c r="W218" s="550"/>
      <c r="X218" s="550"/>
      <c r="Y218" s="550"/>
      <c r="Z218" s="550"/>
      <c r="AA218" s="338"/>
      <c r="AB218" s="338"/>
      <c r="AC218" s="338"/>
      <c r="AD218" s="338"/>
      <c r="AE218" s="338"/>
      <c r="AF218" s="338"/>
      <c r="AG218" s="338"/>
      <c r="AH218" s="338"/>
      <c r="AI218" s="338"/>
      <c r="AJ218" s="365" t="s">
        <v>173</v>
      </c>
      <c r="AK218" s="519"/>
      <c r="AL218" s="538"/>
      <c r="AM218" s="346"/>
      <c r="AN218" s="356"/>
      <c r="AO218" s="358" t="s">
        <v>178</v>
      </c>
      <c r="AP218" s="358"/>
      <c r="AQ218" s="359" t="s">
        <v>180</v>
      </c>
      <c r="AR218" s="277" t="s">
        <v>476</v>
      </c>
      <c r="AS218" s="277" t="s">
        <v>476</v>
      </c>
      <c r="AT218" s="275"/>
      <c r="AU218" s="275"/>
      <c r="AV218" s="277" t="s">
        <v>476</v>
      </c>
    </row>
    <row r="219" spans="1:48" x14ac:dyDescent="0.2">
      <c r="A219" s="333"/>
      <c r="B219" s="368"/>
      <c r="C219" s="369"/>
      <c r="D219" s="370"/>
      <c r="E219" s="360"/>
      <c r="F219" s="343"/>
      <c r="G219" s="371"/>
      <c r="H219" s="369"/>
      <c r="I219" s="348"/>
      <c r="J219" s="277" t="s">
        <v>476</v>
      </c>
      <c r="K219" s="277" t="s">
        <v>476</v>
      </c>
      <c r="L219" s="372"/>
      <c r="M219" s="275"/>
      <c r="N219" s="275"/>
      <c r="O219" s="275"/>
      <c r="P219" s="553"/>
      <c r="Q219" s="553"/>
      <c r="R219" s="553"/>
      <c r="S219" s="553"/>
      <c r="T219" s="553"/>
      <c r="U219" s="553"/>
      <c r="V219" s="553"/>
      <c r="W219" s="553"/>
      <c r="X219" s="553"/>
      <c r="Y219" s="553"/>
      <c r="Z219" s="553"/>
      <c r="AA219" s="275"/>
      <c r="AB219" s="275"/>
      <c r="AC219" s="275"/>
      <c r="AD219" s="275"/>
      <c r="AE219" s="275"/>
      <c r="AF219" s="275"/>
      <c r="AG219" s="275"/>
      <c r="AH219" s="275"/>
      <c r="AI219" s="275"/>
      <c r="AJ219" s="361"/>
      <c r="AK219" s="499"/>
      <c r="AL219" s="538"/>
      <c r="AM219" s="346"/>
      <c r="AN219" s="372"/>
      <c r="AO219" s="373"/>
      <c r="AP219" s="373"/>
      <c r="AQ219" s="374"/>
      <c r="AR219" s="277" t="s">
        <v>476</v>
      </c>
      <c r="AS219" s="277" t="s">
        <v>476</v>
      </c>
      <c r="AT219" s="275"/>
      <c r="AU219" s="275"/>
      <c r="AV219" s="277" t="s">
        <v>476</v>
      </c>
    </row>
    <row r="220" spans="1:48" ht="63.75" x14ac:dyDescent="0.2">
      <c r="A220" s="275"/>
      <c r="B220" s="350" t="s">
        <v>164</v>
      </c>
      <c r="C220" s="351" t="s">
        <v>92</v>
      </c>
      <c r="D220" s="352" t="s">
        <v>158</v>
      </c>
      <c r="E220" s="353" t="s">
        <v>169</v>
      </c>
      <c r="F220" s="354" t="s">
        <v>161</v>
      </c>
      <c r="G220" s="371"/>
      <c r="H220" s="351" t="s">
        <v>159</v>
      </c>
      <c r="I220" s="357" t="s">
        <v>137</v>
      </c>
      <c r="J220" s="277" t="s">
        <v>476</v>
      </c>
      <c r="K220" s="277" t="s">
        <v>476</v>
      </c>
      <c r="L220" s="356" t="s">
        <v>171</v>
      </c>
      <c r="M220" s="338"/>
      <c r="N220" s="338"/>
      <c r="O220" s="338"/>
      <c r="P220" s="550"/>
      <c r="Q220" s="550"/>
      <c r="R220" s="550"/>
      <c r="S220" s="550"/>
      <c r="T220" s="550"/>
      <c r="U220" s="550"/>
      <c r="V220" s="550"/>
      <c r="W220" s="550"/>
      <c r="X220" s="550"/>
      <c r="Y220" s="550"/>
      <c r="Z220" s="550"/>
      <c r="AA220" s="338"/>
      <c r="AB220" s="338"/>
      <c r="AC220" s="338"/>
      <c r="AD220" s="338"/>
      <c r="AE220" s="338"/>
      <c r="AF220" s="338"/>
      <c r="AG220" s="338"/>
      <c r="AH220" s="338"/>
      <c r="AI220" s="338"/>
      <c r="AJ220" s="365" t="s">
        <v>174</v>
      </c>
      <c r="AK220" s="519"/>
      <c r="AL220" s="538"/>
      <c r="AM220" s="346"/>
      <c r="AN220" s="356"/>
      <c r="AO220" s="358" t="s">
        <v>177</v>
      </c>
      <c r="AP220" s="358"/>
      <c r="AQ220" s="359" t="s">
        <v>180</v>
      </c>
      <c r="AR220" s="375" t="s">
        <v>182</v>
      </c>
      <c r="AS220" s="277" t="s">
        <v>476</v>
      </c>
      <c r="AT220" s="275"/>
      <c r="AU220" s="275"/>
      <c r="AV220" s="277" t="s">
        <v>476</v>
      </c>
    </row>
    <row r="221" spans="1:48" x14ac:dyDescent="0.2">
      <c r="A221" s="335"/>
      <c r="B221" s="339"/>
      <c r="C221" s="340"/>
      <c r="D221" s="341"/>
      <c r="E221" s="342"/>
      <c r="F221" s="343"/>
      <c r="G221" s="344"/>
      <c r="H221" s="340"/>
      <c r="I221" s="348"/>
      <c r="J221" s="277" t="s">
        <v>476</v>
      </c>
      <c r="K221" s="277" t="s">
        <v>476</v>
      </c>
      <c r="L221" s="347"/>
      <c r="M221" s="349"/>
      <c r="N221" s="349"/>
      <c r="O221" s="349"/>
      <c r="P221" s="552"/>
      <c r="Q221" s="552"/>
      <c r="R221" s="552"/>
      <c r="S221" s="552"/>
      <c r="T221" s="552"/>
      <c r="U221" s="552"/>
      <c r="V221" s="552"/>
      <c r="W221" s="552"/>
      <c r="X221" s="552"/>
      <c r="Y221" s="552"/>
      <c r="Z221" s="552"/>
      <c r="AA221" s="349"/>
      <c r="AB221" s="349"/>
      <c r="AC221" s="349"/>
      <c r="AD221" s="349"/>
      <c r="AE221" s="349"/>
      <c r="AF221" s="349"/>
      <c r="AG221" s="349"/>
      <c r="AH221" s="349"/>
      <c r="AI221" s="349"/>
      <c r="AJ221" s="345"/>
      <c r="AK221" s="513"/>
      <c r="AL221" s="538"/>
      <c r="AM221" s="346"/>
      <c r="AN221" s="347"/>
      <c r="AO221" s="363"/>
      <c r="AP221" s="363"/>
      <c r="AQ221" s="364"/>
      <c r="AR221" s="341"/>
      <c r="AS221" s="277" t="s">
        <v>476</v>
      </c>
      <c r="AT221" s="349"/>
      <c r="AU221" s="349"/>
      <c r="AV221" s="277" t="s">
        <v>476</v>
      </c>
    </row>
    <row r="222" spans="1:48" ht="102" x14ac:dyDescent="0.2">
      <c r="A222" s="376"/>
      <c r="B222" s="377" t="s">
        <v>200</v>
      </c>
      <c r="C222" s="378" t="s">
        <v>84</v>
      </c>
      <c r="D222" s="375" t="s">
        <v>205</v>
      </c>
      <c r="E222" s="379" t="s">
        <v>169</v>
      </c>
      <c r="F222" s="354" t="s">
        <v>161</v>
      </c>
      <c r="G222" s="355" t="s">
        <v>162</v>
      </c>
      <c r="H222" s="378" t="s">
        <v>208</v>
      </c>
      <c r="I222" s="383" t="s">
        <v>114</v>
      </c>
      <c r="J222" s="277" t="s">
        <v>476</v>
      </c>
      <c r="K222" s="277" t="s">
        <v>476</v>
      </c>
      <c r="L222" s="382" t="s">
        <v>171</v>
      </c>
      <c r="M222" s="405"/>
      <c r="N222" s="405"/>
      <c r="O222" s="405"/>
      <c r="P222" s="554"/>
      <c r="Q222" s="554"/>
      <c r="R222" s="554"/>
      <c r="S222" s="554"/>
      <c r="T222" s="554"/>
      <c r="U222" s="554"/>
      <c r="V222" s="554"/>
      <c r="W222" s="554"/>
      <c r="X222" s="554"/>
      <c r="Y222" s="554"/>
      <c r="Z222" s="554"/>
      <c r="AA222" s="405"/>
      <c r="AB222" s="405"/>
      <c r="AC222" s="405"/>
      <c r="AD222" s="405"/>
      <c r="AE222" s="405"/>
      <c r="AF222" s="405"/>
      <c r="AG222" s="405"/>
      <c r="AH222" s="405"/>
      <c r="AI222" s="405"/>
      <c r="AJ222" s="380"/>
      <c r="AK222" s="518"/>
      <c r="AL222" s="539"/>
      <c r="AM222" s="381"/>
      <c r="AN222" s="382"/>
      <c r="AO222" s="384" t="s">
        <v>178</v>
      </c>
      <c r="AP222" s="384"/>
      <c r="AQ222" s="385" t="s">
        <v>212</v>
      </c>
      <c r="AR222" s="375" t="s">
        <v>182</v>
      </c>
      <c r="AS222" s="277" t="s">
        <v>476</v>
      </c>
      <c r="AT222" s="275"/>
      <c r="AU222" s="275"/>
      <c r="AV222" s="277" t="s">
        <v>476</v>
      </c>
    </row>
    <row r="223" spans="1:48" x14ac:dyDescent="0.2">
      <c r="A223" s="333"/>
      <c r="B223" s="368"/>
      <c r="C223" s="369"/>
      <c r="D223" s="370"/>
      <c r="E223" s="360"/>
      <c r="F223" s="343"/>
      <c r="G223" s="371"/>
      <c r="H223" s="369"/>
      <c r="I223" s="367"/>
      <c r="J223" s="277" t="s">
        <v>476</v>
      </c>
      <c r="K223" s="277" t="s">
        <v>476</v>
      </c>
      <c r="L223" s="372"/>
      <c r="M223" s="275"/>
      <c r="N223" s="275"/>
      <c r="O223" s="275"/>
      <c r="P223" s="553"/>
      <c r="Q223" s="553"/>
      <c r="R223" s="553"/>
      <c r="S223" s="553"/>
      <c r="T223" s="553"/>
      <c r="U223" s="553"/>
      <c r="V223" s="553"/>
      <c r="W223" s="553"/>
      <c r="X223" s="553"/>
      <c r="Y223" s="553"/>
      <c r="Z223" s="553"/>
      <c r="AA223" s="275"/>
      <c r="AB223" s="275"/>
      <c r="AC223" s="275"/>
      <c r="AD223" s="275"/>
      <c r="AE223" s="275"/>
      <c r="AF223" s="275"/>
      <c r="AG223" s="275"/>
      <c r="AH223" s="275"/>
      <c r="AI223" s="275"/>
      <c r="AJ223" s="361"/>
      <c r="AK223" s="499"/>
      <c r="AL223" s="538"/>
      <c r="AM223" s="346"/>
      <c r="AN223" s="372"/>
      <c r="AO223" s="373"/>
      <c r="AP223" s="373"/>
      <c r="AQ223" s="374"/>
      <c r="AR223" s="341"/>
      <c r="AS223" s="277" t="s">
        <v>476</v>
      </c>
      <c r="AT223" s="275"/>
      <c r="AU223" s="275"/>
      <c r="AV223" s="277" t="s">
        <v>476</v>
      </c>
    </row>
    <row r="224" spans="1:48" ht="102" x14ac:dyDescent="0.2">
      <c r="A224" s="376"/>
      <c r="B224" s="377" t="s">
        <v>201</v>
      </c>
      <c r="C224" s="378" t="s">
        <v>38</v>
      </c>
      <c r="D224" s="375" t="s">
        <v>205</v>
      </c>
      <c r="E224" s="379" t="s">
        <v>183</v>
      </c>
      <c r="F224" s="354" t="s">
        <v>161</v>
      </c>
      <c r="G224" s="395"/>
      <c r="H224" s="378" t="s">
        <v>208</v>
      </c>
      <c r="I224" s="383" t="s">
        <v>186</v>
      </c>
      <c r="J224" s="277" t="s">
        <v>476</v>
      </c>
      <c r="K224" s="277" t="s">
        <v>476</v>
      </c>
      <c r="L224" s="382" t="s">
        <v>209</v>
      </c>
      <c r="M224" s="405"/>
      <c r="N224" s="405"/>
      <c r="O224" s="405"/>
      <c r="P224" s="554"/>
      <c r="Q224" s="554"/>
      <c r="R224" s="554"/>
      <c r="S224" s="554"/>
      <c r="T224" s="554"/>
      <c r="U224" s="554"/>
      <c r="V224" s="554"/>
      <c r="W224" s="554"/>
      <c r="X224" s="554"/>
      <c r="Y224" s="554"/>
      <c r="Z224" s="554"/>
      <c r="AA224" s="405"/>
      <c r="AB224" s="405"/>
      <c r="AC224" s="405"/>
      <c r="AD224" s="405"/>
      <c r="AE224" s="405"/>
      <c r="AF224" s="405"/>
      <c r="AG224" s="405"/>
      <c r="AH224" s="405"/>
      <c r="AI224" s="405"/>
      <c r="AJ224" s="380"/>
      <c r="AK224" s="518"/>
      <c r="AL224" s="539"/>
      <c r="AM224" s="346"/>
      <c r="AN224" s="382"/>
      <c r="AO224" s="384" t="s">
        <v>185</v>
      </c>
      <c r="AP224" s="384"/>
      <c r="AQ224" s="385" t="s">
        <v>184</v>
      </c>
      <c r="AR224" s="375" t="s">
        <v>187</v>
      </c>
      <c r="AS224" s="396" t="s">
        <v>188</v>
      </c>
      <c r="AT224" s="275"/>
      <c r="AU224" s="275"/>
      <c r="AV224" s="277" t="s">
        <v>476</v>
      </c>
    </row>
    <row r="225" spans="1:48" x14ac:dyDescent="0.2">
      <c r="A225" s="333"/>
      <c r="B225" s="398"/>
      <c r="C225" s="399"/>
      <c r="D225" s="400"/>
      <c r="E225" s="379"/>
      <c r="F225" s="343"/>
      <c r="G225" s="371"/>
      <c r="H225" s="399"/>
      <c r="I225" s="403"/>
      <c r="J225" s="277" t="s">
        <v>476</v>
      </c>
      <c r="K225" s="277" t="s">
        <v>476</v>
      </c>
      <c r="L225" s="402"/>
      <c r="M225" s="376"/>
      <c r="N225" s="376"/>
      <c r="O225" s="376"/>
      <c r="P225" s="555"/>
      <c r="Q225" s="555"/>
      <c r="R225" s="555"/>
      <c r="S225" s="555"/>
      <c r="T225" s="555"/>
      <c r="U225" s="555"/>
      <c r="V225" s="555"/>
      <c r="W225" s="555"/>
      <c r="X225" s="555"/>
      <c r="Y225" s="555"/>
      <c r="Z225" s="555"/>
      <c r="AA225" s="376"/>
      <c r="AB225" s="376"/>
      <c r="AC225" s="376"/>
      <c r="AD225" s="376"/>
      <c r="AE225" s="376"/>
      <c r="AF225" s="376"/>
      <c r="AG225" s="376"/>
      <c r="AH225" s="376"/>
      <c r="AI225" s="376"/>
      <c r="AJ225" s="401"/>
      <c r="AK225" s="520"/>
      <c r="AL225" s="540"/>
      <c r="AM225" s="346"/>
      <c r="AN225" s="402"/>
      <c r="AO225" s="384"/>
      <c r="AP225" s="384"/>
      <c r="AQ225" s="364"/>
      <c r="AR225" s="341"/>
      <c r="AS225" s="404"/>
      <c r="AT225" s="376"/>
      <c r="AU225" s="376"/>
      <c r="AV225" s="277" t="s">
        <v>476</v>
      </c>
    </row>
    <row r="226" spans="1:48" ht="102" x14ac:dyDescent="0.2">
      <c r="A226" s="376"/>
      <c r="B226" s="377" t="s">
        <v>163</v>
      </c>
      <c r="C226" s="378" t="s">
        <v>36</v>
      </c>
      <c r="D226" s="375" t="s">
        <v>205</v>
      </c>
      <c r="E226" s="379" t="s">
        <v>206</v>
      </c>
      <c r="F226" s="354" t="s">
        <v>161</v>
      </c>
      <c r="G226" s="395"/>
      <c r="H226" s="378" t="s">
        <v>208</v>
      </c>
      <c r="I226" s="383" t="s">
        <v>137</v>
      </c>
      <c r="J226" s="277" t="s">
        <v>476</v>
      </c>
      <c r="K226" s="277" t="s">
        <v>476</v>
      </c>
      <c r="L226" s="406" t="s">
        <v>131</v>
      </c>
      <c r="M226" s="405"/>
      <c r="N226" s="405"/>
      <c r="O226" s="405"/>
      <c r="P226" s="554"/>
      <c r="Q226" s="554"/>
      <c r="R226" s="554"/>
      <c r="S226" s="554"/>
      <c r="T226" s="554"/>
      <c r="U226" s="554"/>
      <c r="V226" s="554"/>
      <c r="W226" s="554"/>
      <c r="X226" s="554"/>
      <c r="Y226" s="554"/>
      <c r="Z226" s="554"/>
      <c r="AA226" s="405"/>
      <c r="AB226" s="405"/>
      <c r="AC226" s="405"/>
      <c r="AD226" s="405"/>
      <c r="AE226" s="405"/>
      <c r="AF226" s="405"/>
      <c r="AG226" s="405"/>
      <c r="AH226" s="405"/>
      <c r="AI226" s="405"/>
      <c r="AJ226" s="380"/>
      <c r="AK226" s="518"/>
      <c r="AL226" s="539"/>
      <c r="AM226" s="346"/>
      <c r="AN226" s="406"/>
      <c r="AO226" s="384" t="s">
        <v>178</v>
      </c>
      <c r="AP226" s="384"/>
      <c r="AQ226" s="385" t="s">
        <v>212</v>
      </c>
      <c r="AR226" s="375" t="s">
        <v>213</v>
      </c>
      <c r="AS226" s="396" t="s">
        <v>215</v>
      </c>
      <c r="AT226" s="376"/>
      <c r="AU226" s="376"/>
      <c r="AV226" s="277" t="s">
        <v>476</v>
      </c>
    </row>
    <row r="227" spans="1:48" x14ac:dyDescent="0.2">
      <c r="A227" s="333"/>
      <c r="B227" s="368"/>
      <c r="C227" s="369"/>
      <c r="D227" s="370"/>
      <c r="E227" s="360"/>
      <c r="F227" s="343"/>
      <c r="G227" s="371"/>
      <c r="H227" s="369"/>
      <c r="I227" s="367"/>
      <c r="J227" s="277" t="s">
        <v>476</v>
      </c>
      <c r="K227" s="277" t="s">
        <v>476</v>
      </c>
      <c r="L227" s="408"/>
      <c r="M227" s="275"/>
      <c r="N227" s="275"/>
      <c r="O227" s="275"/>
      <c r="P227" s="553"/>
      <c r="Q227" s="553"/>
      <c r="R227" s="553"/>
      <c r="S227" s="553"/>
      <c r="T227" s="553"/>
      <c r="U227" s="553"/>
      <c r="V227" s="553"/>
      <c r="W227" s="553"/>
      <c r="X227" s="553"/>
      <c r="Y227" s="553"/>
      <c r="Z227" s="553"/>
      <c r="AA227" s="275"/>
      <c r="AB227" s="275"/>
      <c r="AC227" s="275"/>
      <c r="AD227" s="275"/>
      <c r="AE227" s="275"/>
      <c r="AF227" s="275"/>
      <c r="AG227" s="275"/>
      <c r="AH227" s="275"/>
      <c r="AI227" s="275"/>
      <c r="AJ227" s="361"/>
      <c r="AK227" s="499"/>
      <c r="AL227" s="538"/>
      <c r="AM227" s="346"/>
      <c r="AN227" s="408"/>
      <c r="AO227" s="373"/>
      <c r="AP227" s="373"/>
      <c r="AQ227" s="374"/>
      <c r="AR227" s="370"/>
      <c r="AS227" s="409"/>
      <c r="AT227" s="275"/>
      <c r="AU227" s="275"/>
      <c r="AV227" s="277" t="s">
        <v>476</v>
      </c>
    </row>
    <row r="228" spans="1:48" ht="102" x14ac:dyDescent="0.2">
      <c r="A228" s="275"/>
      <c r="B228" s="377" t="s">
        <v>202</v>
      </c>
      <c r="C228" s="378" t="s">
        <v>203</v>
      </c>
      <c r="D228" s="375" t="s">
        <v>205</v>
      </c>
      <c r="E228" s="379" t="s">
        <v>207</v>
      </c>
      <c r="F228" s="354" t="s">
        <v>161</v>
      </c>
      <c r="G228" s="371"/>
      <c r="H228" s="378" t="s">
        <v>208</v>
      </c>
      <c r="I228" s="383" t="s">
        <v>210</v>
      </c>
      <c r="J228" s="277" t="s">
        <v>476</v>
      </c>
      <c r="K228" s="277" t="s">
        <v>476</v>
      </c>
      <c r="L228" s="406" t="s">
        <v>131</v>
      </c>
      <c r="M228" s="405"/>
      <c r="N228" s="405"/>
      <c r="O228" s="405"/>
      <c r="P228" s="554"/>
      <c r="Q228" s="554"/>
      <c r="R228" s="554"/>
      <c r="S228" s="554"/>
      <c r="T228" s="554"/>
      <c r="U228" s="554"/>
      <c r="V228" s="554"/>
      <c r="W228" s="554"/>
      <c r="X228" s="554"/>
      <c r="Y228" s="554"/>
      <c r="Z228" s="554"/>
      <c r="AA228" s="405"/>
      <c r="AB228" s="405"/>
      <c r="AC228" s="405"/>
      <c r="AD228" s="405"/>
      <c r="AE228" s="405"/>
      <c r="AF228" s="405"/>
      <c r="AG228" s="405"/>
      <c r="AH228" s="405"/>
      <c r="AI228" s="405"/>
      <c r="AJ228" s="380"/>
      <c r="AK228" s="518"/>
      <c r="AL228" s="539"/>
      <c r="AM228" s="381"/>
      <c r="AN228" s="406"/>
      <c r="AO228" s="384" t="s">
        <v>211</v>
      </c>
      <c r="AP228" s="384"/>
      <c r="AQ228" s="385" t="s">
        <v>212</v>
      </c>
      <c r="AR228" s="375" t="s">
        <v>214</v>
      </c>
      <c r="AS228" s="396" t="s">
        <v>216</v>
      </c>
      <c r="AT228" s="275"/>
      <c r="AU228" s="275"/>
      <c r="AV228" s="277" t="s">
        <v>476</v>
      </c>
    </row>
    <row r="229" spans="1:48" x14ac:dyDescent="0.2">
      <c r="A229" s="333"/>
      <c r="B229" s="368"/>
      <c r="C229" s="369"/>
      <c r="D229" s="370"/>
      <c r="E229" s="360"/>
      <c r="F229" s="343"/>
      <c r="G229" s="371"/>
      <c r="H229" s="369"/>
      <c r="I229" s="367"/>
      <c r="J229" s="277" t="s">
        <v>476</v>
      </c>
      <c r="K229" s="277" t="s">
        <v>476</v>
      </c>
      <c r="L229" s="408"/>
      <c r="M229" s="275"/>
      <c r="N229" s="275"/>
      <c r="O229" s="275"/>
      <c r="P229" s="553"/>
      <c r="Q229" s="553"/>
      <c r="R229" s="553"/>
      <c r="S229" s="553"/>
      <c r="T229" s="553"/>
      <c r="U229" s="553"/>
      <c r="V229" s="553"/>
      <c r="W229" s="553"/>
      <c r="X229" s="553"/>
      <c r="Y229" s="553"/>
      <c r="Z229" s="553"/>
      <c r="AA229" s="275"/>
      <c r="AB229" s="275"/>
      <c r="AC229" s="275"/>
      <c r="AD229" s="275"/>
      <c r="AE229" s="275"/>
      <c r="AF229" s="275"/>
      <c r="AG229" s="275"/>
      <c r="AH229" s="275"/>
      <c r="AI229" s="275"/>
      <c r="AJ229" s="361"/>
      <c r="AK229" s="499"/>
      <c r="AL229" s="538"/>
      <c r="AM229" s="346"/>
      <c r="AN229" s="408"/>
      <c r="AO229" s="373"/>
      <c r="AP229" s="373"/>
      <c r="AQ229" s="374"/>
      <c r="AR229" s="370"/>
      <c r="AS229" s="409"/>
      <c r="AT229" s="275"/>
      <c r="AU229" s="275"/>
      <c r="AV229" s="277" t="s">
        <v>476</v>
      </c>
    </row>
    <row r="230" spans="1:48" ht="102" x14ac:dyDescent="0.2">
      <c r="A230" s="275"/>
      <c r="B230" s="377" t="s">
        <v>202</v>
      </c>
      <c r="C230" s="378" t="s">
        <v>204</v>
      </c>
      <c r="D230" s="375" t="s">
        <v>205</v>
      </c>
      <c r="E230" s="379" t="s">
        <v>190</v>
      </c>
      <c r="F230" s="354" t="s">
        <v>161</v>
      </c>
      <c r="G230" s="371"/>
      <c r="H230" s="378" t="s">
        <v>193</v>
      </c>
      <c r="I230" s="383" t="s">
        <v>195</v>
      </c>
      <c r="J230" s="277" t="s">
        <v>476</v>
      </c>
      <c r="K230" s="412" t="s">
        <v>198</v>
      </c>
      <c r="L230" s="406" t="s">
        <v>191</v>
      </c>
      <c r="M230" s="405"/>
      <c r="N230" s="405"/>
      <c r="O230" s="405"/>
      <c r="P230" s="554"/>
      <c r="Q230" s="554"/>
      <c r="R230" s="554"/>
      <c r="S230" s="554"/>
      <c r="T230" s="554"/>
      <c r="U230" s="554"/>
      <c r="V230" s="554"/>
      <c r="W230" s="554"/>
      <c r="X230" s="554"/>
      <c r="Y230" s="554"/>
      <c r="Z230" s="554"/>
      <c r="AA230" s="405"/>
      <c r="AB230" s="405"/>
      <c r="AC230" s="405"/>
      <c r="AD230" s="405"/>
      <c r="AE230" s="405"/>
      <c r="AF230" s="405"/>
      <c r="AG230" s="405"/>
      <c r="AH230" s="405"/>
      <c r="AI230" s="405"/>
      <c r="AJ230" s="380" t="s">
        <v>199</v>
      </c>
      <c r="AK230" s="518"/>
      <c r="AL230" s="539"/>
      <c r="AM230" s="346"/>
      <c r="AN230" s="406"/>
      <c r="AO230" s="384" t="s">
        <v>194</v>
      </c>
      <c r="AP230" s="384"/>
      <c r="AQ230" s="385" t="s">
        <v>192</v>
      </c>
      <c r="AR230" s="375" t="s">
        <v>196</v>
      </c>
      <c r="AS230" s="396" t="s">
        <v>197</v>
      </c>
      <c r="AT230" s="405"/>
      <c r="AU230" s="405"/>
      <c r="AV230" s="277" t="s">
        <v>476</v>
      </c>
    </row>
    <row r="231" spans="1:48" x14ac:dyDescent="0.2">
      <c r="A231" s="275"/>
      <c r="B231" s="386"/>
      <c r="C231" s="387"/>
      <c r="D231" s="416"/>
      <c r="E231" s="417"/>
      <c r="F231" s="410"/>
      <c r="G231" s="390"/>
      <c r="H231" s="387"/>
      <c r="I231" s="392"/>
      <c r="J231" s="277" t="s">
        <v>476</v>
      </c>
      <c r="K231" s="414"/>
      <c r="L231" s="407"/>
      <c r="M231" s="415"/>
      <c r="N231" s="415"/>
      <c r="O231" s="415"/>
      <c r="P231" s="555"/>
      <c r="Q231" s="555"/>
      <c r="R231" s="555"/>
      <c r="S231" s="555"/>
      <c r="T231" s="555"/>
      <c r="U231" s="555"/>
      <c r="V231" s="555"/>
      <c r="W231" s="555"/>
      <c r="X231" s="555"/>
      <c r="Y231" s="555"/>
      <c r="Z231" s="555"/>
      <c r="AA231" s="415"/>
      <c r="AB231" s="415"/>
      <c r="AC231" s="415"/>
      <c r="AD231" s="415"/>
      <c r="AE231" s="415"/>
      <c r="AF231" s="415"/>
      <c r="AG231" s="415"/>
      <c r="AH231" s="415"/>
      <c r="AI231" s="415"/>
      <c r="AJ231" s="413"/>
      <c r="AK231" s="514"/>
      <c r="AL231" s="541"/>
      <c r="AM231" s="418"/>
      <c r="AN231" s="407"/>
      <c r="AO231" s="393"/>
      <c r="AP231" s="393"/>
      <c r="AQ231" s="394"/>
      <c r="AR231" s="388"/>
      <c r="AS231" s="397"/>
      <c r="AT231" s="415"/>
      <c r="AU231" s="415"/>
      <c r="AV231" s="277" t="s">
        <v>476</v>
      </c>
    </row>
    <row r="232" spans="1:48" ht="114.75" x14ac:dyDescent="0.2">
      <c r="A232" s="419"/>
      <c r="B232" s="377" t="s">
        <v>202</v>
      </c>
      <c r="C232" s="378" t="s">
        <v>256</v>
      </c>
      <c r="D232" s="375" t="s">
        <v>205</v>
      </c>
      <c r="E232" s="379" t="s">
        <v>218</v>
      </c>
      <c r="F232" s="420" t="s">
        <v>219</v>
      </c>
      <c r="G232" s="395" t="s">
        <v>228</v>
      </c>
      <c r="H232" s="378" t="s">
        <v>222</v>
      </c>
      <c r="I232" s="383" t="s">
        <v>224</v>
      </c>
      <c r="J232" s="277" t="s">
        <v>476</v>
      </c>
      <c r="K232" s="412" t="s">
        <v>227</v>
      </c>
      <c r="L232" s="406" t="s">
        <v>220</v>
      </c>
      <c r="M232" s="405"/>
      <c r="N232" s="405"/>
      <c r="O232" s="405"/>
      <c r="P232" s="554"/>
      <c r="Q232" s="554"/>
      <c r="R232" s="554"/>
      <c r="S232" s="554"/>
      <c r="T232" s="554"/>
      <c r="U232" s="554"/>
      <c r="V232" s="554"/>
      <c r="W232" s="554"/>
      <c r="X232" s="554"/>
      <c r="Y232" s="554"/>
      <c r="Z232" s="554"/>
      <c r="AA232" s="405"/>
      <c r="AB232" s="405"/>
      <c r="AC232" s="405"/>
      <c r="AD232" s="405"/>
      <c r="AE232" s="405"/>
      <c r="AF232" s="405"/>
      <c r="AG232" s="405"/>
      <c r="AH232" s="405"/>
      <c r="AI232" s="405"/>
      <c r="AJ232" s="380" t="s">
        <v>229</v>
      </c>
      <c r="AK232" s="518"/>
      <c r="AL232" s="539"/>
      <c r="AM232" s="346"/>
      <c r="AN232" s="406"/>
      <c r="AO232" s="384" t="s">
        <v>223</v>
      </c>
      <c r="AP232" s="384"/>
      <c r="AQ232" s="385" t="s">
        <v>221</v>
      </c>
      <c r="AR232" s="375" t="s">
        <v>225</v>
      </c>
      <c r="AS232" s="396" t="s">
        <v>226</v>
      </c>
      <c r="AT232" s="275"/>
      <c r="AU232" s="275"/>
      <c r="AV232" s="277" t="s">
        <v>476</v>
      </c>
    </row>
    <row r="233" spans="1:48" x14ac:dyDescent="0.2">
      <c r="A233" s="405"/>
      <c r="B233" s="386"/>
      <c r="C233" s="387"/>
      <c r="D233" s="421"/>
      <c r="E233" s="389"/>
      <c r="F233" s="343"/>
      <c r="G233" s="390"/>
      <c r="H233" s="369"/>
      <c r="I233" s="392"/>
      <c r="J233" s="277" t="s">
        <v>476</v>
      </c>
      <c r="K233" s="414"/>
      <c r="L233" s="408"/>
      <c r="M233" s="275"/>
      <c r="N233" s="275"/>
      <c r="O233" s="275"/>
      <c r="P233" s="553"/>
      <c r="Q233" s="553"/>
      <c r="R233" s="553"/>
      <c r="S233" s="553"/>
      <c r="T233" s="553"/>
      <c r="U233" s="553"/>
      <c r="V233" s="553"/>
      <c r="W233" s="553"/>
      <c r="X233" s="553"/>
      <c r="Y233" s="553"/>
      <c r="Z233" s="553"/>
      <c r="AA233" s="275"/>
      <c r="AB233" s="275"/>
      <c r="AC233" s="275"/>
      <c r="AD233" s="275"/>
      <c r="AE233" s="275"/>
      <c r="AF233" s="275"/>
      <c r="AG233" s="275"/>
      <c r="AH233" s="275"/>
      <c r="AI233" s="275"/>
      <c r="AJ233" s="413"/>
      <c r="AK233" s="514"/>
      <c r="AL233" s="541"/>
      <c r="AM233" s="418"/>
      <c r="AN233" s="408"/>
      <c r="AO233" s="393"/>
      <c r="AP233" s="393"/>
      <c r="AQ233" s="394"/>
      <c r="AR233" s="388"/>
      <c r="AS233" s="397"/>
      <c r="AT233" s="415"/>
      <c r="AU233" s="415"/>
      <c r="AV233" s="277" t="s">
        <v>476</v>
      </c>
    </row>
    <row r="234" spans="1:48" ht="102" x14ac:dyDescent="0.2">
      <c r="A234" s="422"/>
      <c r="B234" s="377" t="s">
        <v>202</v>
      </c>
      <c r="C234" s="423" t="s">
        <v>204</v>
      </c>
      <c r="D234" s="375" t="s">
        <v>205</v>
      </c>
      <c r="E234" s="379" t="s">
        <v>168</v>
      </c>
      <c r="F234" s="420" t="s">
        <v>496</v>
      </c>
      <c r="G234" s="395" t="s">
        <v>497</v>
      </c>
      <c r="H234" s="378" t="s">
        <v>498</v>
      </c>
      <c r="I234" s="383" t="s">
        <v>137</v>
      </c>
      <c r="J234" s="277" t="s">
        <v>476</v>
      </c>
      <c r="K234" s="412" t="s">
        <v>482</v>
      </c>
      <c r="L234" s="406" t="s">
        <v>171</v>
      </c>
      <c r="M234" s="405"/>
      <c r="N234" s="405"/>
      <c r="O234" s="405"/>
      <c r="P234" s="554"/>
      <c r="Q234" s="554"/>
      <c r="R234" s="554"/>
      <c r="S234" s="554"/>
      <c r="T234" s="554"/>
      <c r="U234" s="554"/>
      <c r="V234" s="554"/>
      <c r="W234" s="554"/>
      <c r="X234" s="554"/>
      <c r="Y234" s="554"/>
      <c r="Z234" s="554"/>
      <c r="AA234" s="405"/>
      <c r="AB234" s="405"/>
      <c r="AC234" s="405"/>
      <c r="AD234" s="405"/>
      <c r="AE234" s="405"/>
      <c r="AF234" s="405"/>
      <c r="AG234" s="405"/>
      <c r="AH234" s="405"/>
      <c r="AI234" s="405"/>
      <c r="AJ234" s="380" t="s">
        <v>173</v>
      </c>
      <c r="AK234" s="518"/>
      <c r="AL234" s="539"/>
      <c r="AM234" s="346"/>
      <c r="AN234" s="406"/>
      <c r="AO234" s="384" t="s">
        <v>178</v>
      </c>
      <c r="AP234" s="384"/>
      <c r="AQ234" s="385" t="s">
        <v>480</v>
      </c>
      <c r="AR234" s="375" t="s">
        <v>182</v>
      </c>
      <c r="AS234" s="396" t="s">
        <v>481</v>
      </c>
      <c r="AT234" s="405"/>
      <c r="AU234" s="405"/>
      <c r="AV234" s="277" t="s">
        <v>476</v>
      </c>
    </row>
    <row r="235" spans="1:48" x14ac:dyDescent="0.2">
      <c r="A235" s="333"/>
      <c r="B235" s="368"/>
      <c r="C235" s="369"/>
      <c r="D235" s="370"/>
      <c r="E235" s="360"/>
      <c r="F235" s="343"/>
      <c r="G235" s="371"/>
      <c r="H235" s="369"/>
      <c r="I235" s="367"/>
      <c r="J235" s="277" t="s">
        <v>476</v>
      </c>
      <c r="K235" s="304"/>
      <c r="L235" s="408"/>
      <c r="M235" s="275"/>
      <c r="N235" s="275"/>
      <c r="O235" s="275"/>
      <c r="P235" s="553"/>
      <c r="Q235" s="553"/>
      <c r="R235" s="553"/>
      <c r="S235" s="553"/>
      <c r="T235" s="553"/>
      <c r="U235" s="553"/>
      <c r="V235" s="553"/>
      <c r="W235" s="553"/>
      <c r="X235" s="553"/>
      <c r="Y235" s="553"/>
      <c r="Z235" s="553"/>
      <c r="AA235" s="275"/>
      <c r="AB235" s="275"/>
      <c r="AC235" s="275"/>
      <c r="AD235" s="275"/>
      <c r="AE235" s="275"/>
      <c r="AF235" s="275"/>
      <c r="AG235" s="275"/>
      <c r="AH235" s="275"/>
      <c r="AI235" s="275"/>
      <c r="AJ235" s="361"/>
      <c r="AK235" s="499"/>
      <c r="AL235" s="538"/>
      <c r="AM235" s="346"/>
      <c r="AN235" s="408"/>
      <c r="AO235" s="373"/>
      <c r="AP235" s="373"/>
      <c r="AQ235" s="374"/>
      <c r="AR235" s="370"/>
      <c r="AS235" s="409"/>
      <c r="AT235" s="275"/>
      <c r="AU235" s="275"/>
      <c r="AV235" s="277" t="s">
        <v>476</v>
      </c>
    </row>
    <row r="236" spans="1:48" ht="102" x14ac:dyDescent="0.2">
      <c r="A236" s="422"/>
      <c r="B236" s="377" t="s">
        <v>492</v>
      </c>
      <c r="C236" s="378" t="s">
        <v>493</v>
      </c>
      <c r="D236" s="375" t="s">
        <v>205</v>
      </c>
      <c r="E236" s="379" t="s">
        <v>169</v>
      </c>
      <c r="F236" s="420" t="s">
        <v>494</v>
      </c>
      <c r="G236" s="395" t="s">
        <v>499</v>
      </c>
      <c r="H236" s="378" t="s">
        <v>208</v>
      </c>
      <c r="I236" s="383" t="s">
        <v>136</v>
      </c>
      <c r="J236" s="277" t="s">
        <v>476</v>
      </c>
      <c r="K236" s="412" t="s">
        <v>477</v>
      </c>
      <c r="L236" s="406" t="s">
        <v>171</v>
      </c>
      <c r="M236" s="405"/>
      <c r="N236" s="405"/>
      <c r="O236" s="405"/>
      <c r="P236" s="554"/>
      <c r="Q236" s="554"/>
      <c r="R236" s="554"/>
      <c r="S236" s="554"/>
      <c r="T236" s="554"/>
      <c r="U236" s="554"/>
      <c r="V236" s="554"/>
      <c r="W236" s="554"/>
      <c r="X236" s="554"/>
      <c r="Y236" s="554"/>
      <c r="Z236" s="554"/>
      <c r="AA236" s="405"/>
      <c r="AB236" s="405"/>
      <c r="AC236" s="405"/>
      <c r="AD236" s="405"/>
      <c r="AE236" s="405"/>
      <c r="AF236" s="405"/>
      <c r="AG236" s="405"/>
      <c r="AH236" s="405"/>
      <c r="AI236" s="405"/>
      <c r="AJ236" s="380" t="s">
        <v>173</v>
      </c>
      <c r="AK236" s="518"/>
      <c r="AL236" s="539"/>
      <c r="AM236" s="346"/>
      <c r="AN236" s="406"/>
      <c r="AO236" s="384" t="s">
        <v>177</v>
      </c>
      <c r="AP236" s="384"/>
      <c r="AQ236" s="385" t="s">
        <v>180</v>
      </c>
      <c r="AR236" s="375" t="s">
        <v>213</v>
      </c>
      <c r="AS236" s="396" t="s">
        <v>215</v>
      </c>
      <c r="AT236" s="405"/>
      <c r="AU236" s="405"/>
      <c r="AV236" s="277" t="s">
        <v>476</v>
      </c>
    </row>
    <row r="237" spans="1:48" x14ac:dyDescent="0.2">
      <c r="A237" s="333"/>
      <c r="B237" s="368"/>
      <c r="C237" s="369"/>
      <c r="D237" s="370"/>
      <c r="E237" s="360"/>
      <c r="F237" s="343"/>
      <c r="G237" s="371"/>
      <c r="H237" s="369"/>
      <c r="I237" s="367"/>
      <c r="J237" s="277" t="s">
        <v>476</v>
      </c>
      <c r="K237" s="304"/>
      <c r="L237" s="408"/>
      <c r="M237" s="275"/>
      <c r="N237" s="275"/>
      <c r="O237" s="275"/>
      <c r="P237" s="553"/>
      <c r="Q237" s="553"/>
      <c r="R237" s="553"/>
      <c r="S237" s="553"/>
      <c r="T237" s="553"/>
      <c r="U237" s="553"/>
      <c r="V237" s="553"/>
      <c r="W237" s="553"/>
      <c r="X237" s="553"/>
      <c r="Y237" s="553"/>
      <c r="Z237" s="553"/>
      <c r="AA237" s="275"/>
      <c r="AB237" s="275"/>
      <c r="AC237" s="275"/>
      <c r="AD237" s="275"/>
      <c r="AE237" s="275"/>
      <c r="AF237" s="275"/>
      <c r="AG237" s="275"/>
      <c r="AH237" s="275"/>
      <c r="AI237" s="275"/>
      <c r="AJ237" s="361"/>
      <c r="AK237" s="499"/>
      <c r="AL237" s="538"/>
      <c r="AM237" s="346"/>
      <c r="AN237" s="408"/>
      <c r="AO237" s="373"/>
      <c r="AP237" s="373"/>
      <c r="AQ237" s="374"/>
      <c r="AR237" s="370"/>
      <c r="AS237" s="409"/>
      <c r="AT237" s="275"/>
      <c r="AU237" s="275"/>
      <c r="AV237" s="277" t="s">
        <v>476</v>
      </c>
    </row>
    <row r="238" spans="1:48" ht="102" x14ac:dyDescent="0.2">
      <c r="A238" s="422"/>
      <c r="B238" s="377" t="s">
        <v>492</v>
      </c>
      <c r="C238" s="378" t="s">
        <v>493</v>
      </c>
      <c r="D238" s="375" t="s">
        <v>205</v>
      </c>
      <c r="E238" s="379" t="s">
        <v>169</v>
      </c>
      <c r="F238" s="420" t="s">
        <v>494</v>
      </c>
      <c r="G238" s="395" t="s">
        <v>499</v>
      </c>
      <c r="H238" s="378" t="s">
        <v>208</v>
      </c>
      <c r="I238" s="383" t="s">
        <v>136</v>
      </c>
      <c r="J238" s="277" t="s">
        <v>476</v>
      </c>
      <c r="K238" s="412" t="s">
        <v>477</v>
      </c>
      <c r="L238" s="406" t="s">
        <v>171</v>
      </c>
      <c r="M238" s="405"/>
      <c r="N238" s="405"/>
      <c r="O238" s="405"/>
      <c r="P238" s="554"/>
      <c r="Q238" s="554"/>
      <c r="R238" s="554"/>
      <c r="S238" s="554"/>
      <c r="T238" s="554"/>
      <c r="U238" s="554"/>
      <c r="V238" s="554"/>
      <c r="W238" s="554"/>
      <c r="X238" s="554"/>
      <c r="Y238" s="554"/>
      <c r="Z238" s="554"/>
      <c r="AA238" s="405"/>
      <c r="AB238" s="405"/>
      <c r="AC238" s="405"/>
      <c r="AD238" s="405"/>
      <c r="AE238" s="405"/>
      <c r="AF238" s="405"/>
      <c r="AG238" s="405"/>
      <c r="AH238" s="405"/>
      <c r="AI238" s="405"/>
      <c r="AJ238" s="380" t="s">
        <v>173</v>
      </c>
      <c r="AK238" s="518"/>
      <c r="AL238" s="539"/>
      <c r="AM238" s="346"/>
      <c r="AN238" s="406"/>
      <c r="AO238" s="384" t="s">
        <v>177</v>
      </c>
      <c r="AP238" s="384"/>
      <c r="AQ238" s="385" t="s">
        <v>180</v>
      </c>
      <c r="AR238" s="375" t="s">
        <v>213</v>
      </c>
      <c r="AS238" s="396" t="s">
        <v>215</v>
      </c>
      <c r="AT238" s="405"/>
      <c r="AU238" s="405"/>
      <c r="AV238" s="277" t="s">
        <v>476</v>
      </c>
    </row>
    <row r="239" spans="1:48" x14ac:dyDescent="0.2">
      <c r="A239" s="333"/>
      <c r="B239" s="368"/>
      <c r="C239" s="369"/>
      <c r="D239" s="370"/>
      <c r="E239" s="360"/>
      <c r="F239" s="343"/>
      <c r="G239" s="371"/>
      <c r="H239" s="369"/>
      <c r="I239" s="367"/>
      <c r="J239" s="277" t="s">
        <v>476</v>
      </c>
      <c r="K239" s="304"/>
      <c r="L239" s="408"/>
      <c r="M239" s="275"/>
      <c r="N239" s="275"/>
      <c r="O239" s="275"/>
      <c r="P239" s="553"/>
      <c r="Q239" s="553"/>
      <c r="R239" s="553"/>
      <c r="S239" s="553"/>
      <c r="T239" s="553"/>
      <c r="U239" s="553"/>
      <c r="V239" s="553"/>
      <c r="W239" s="553"/>
      <c r="X239" s="553"/>
      <c r="Y239" s="553"/>
      <c r="Z239" s="553"/>
      <c r="AA239" s="275"/>
      <c r="AB239" s="275"/>
      <c r="AC239" s="275"/>
      <c r="AD239" s="275"/>
      <c r="AE239" s="275"/>
      <c r="AF239" s="275"/>
      <c r="AG239" s="275"/>
      <c r="AH239" s="275"/>
      <c r="AI239" s="275"/>
      <c r="AJ239" s="361"/>
      <c r="AK239" s="499"/>
      <c r="AL239" s="538"/>
      <c r="AM239" s="346"/>
      <c r="AN239" s="408"/>
      <c r="AO239" s="373"/>
      <c r="AP239" s="373"/>
      <c r="AQ239" s="374"/>
      <c r="AR239" s="370"/>
      <c r="AS239" s="409"/>
      <c r="AT239" s="275"/>
      <c r="AU239" s="275"/>
      <c r="AV239" s="277" t="s">
        <v>476</v>
      </c>
    </row>
    <row r="240" spans="1:48" x14ac:dyDescent="0.2">
      <c r="A240" s="405"/>
      <c r="B240" s="425"/>
      <c r="C240" s="426"/>
      <c r="D240" s="427"/>
      <c r="E240" s="428"/>
      <c r="F240" s="429"/>
      <c r="G240" s="430"/>
      <c r="H240" s="426"/>
      <c r="I240" s="433"/>
      <c r="J240" s="277" t="s">
        <v>476</v>
      </c>
      <c r="K240" s="304"/>
      <c r="L240" s="432"/>
      <c r="M240" s="419"/>
      <c r="N240" s="419"/>
      <c r="O240" s="419"/>
      <c r="P240" s="556"/>
      <c r="Q240" s="556"/>
      <c r="R240" s="556"/>
      <c r="S240" s="556"/>
      <c r="T240" s="556"/>
      <c r="U240" s="556"/>
      <c r="V240" s="556"/>
      <c r="W240" s="556"/>
      <c r="X240" s="556"/>
      <c r="Y240" s="556"/>
      <c r="Z240" s="556"/>
      <c r="AA240" s="419"/>
      <c r="AB240" s="419"/>
      <c r="AC240" s="419"/>
      <c r="AD240" s="419"/>
      <c r="AE240" s="419"/>
      <c r="AF240" s="419"/>
      <c r="AG240" s="419"/>
      <c r="AH240" s="419"/>
      <c r="AI240" s="419"/>
      <c r="AJ240" s="431"/>
      <c r="AK240" s="521"/>
      <c r="AL240" s="539"/>
      <c r="AM240" s="381"/>
      <c r="AN240" s="432"/>
      <c r="AO240" s="373"/>
      <c r="AP240" s="373"/>
      <c r="AQ240" s="374"/>
      <c r="AR240" s="370"/>
      <c r="AS240" s="409"/>
      <c r="AT240" s="419"/>
      <c r="AU240" s="419"/>
      <c r="AV240" s="277" t="s">
        <v>476</v>
      </c>
    </row>
    <row r="241" spans="1:48" ht="102" x14ac:dyDescent="0.2">
      <c r="A241" s="275"/>
      <c r="B241" s="377" t="s">
        <v>492</v>
      </c>
      <c r="C241" s="378"/>
      <c r="D241" s="375" t="s">
        <v>205</v>
      </c>
      <c r="E241" s="379" t="s">
        <v>206</v>
      </c>
      <c r="F241" s="420" t="s">
        <v>500</v>
      </c>
      <c r="G241" s="395" t="s">
        <v>501</v>
      </c>
      <c r="H241" s="378" t="s">
        <v>208</v>
      </c>
      <c r="I241" s="383" t="s">
        <v>114</v>
      </c>
      <c r="J241" s="277" t="s">
        <v>476</v>
      </c>
      <c r="K241" s="412" t="s">
        <v>485</v>
      </c>
      <c r="L241" s="406" t="s">
        <v>483</v>
      </c>
      <c r="M241" s="405"/>
      <c r="N241" s="405"/>
      <c r="O241" s="405"/>
      <c r="P241" s="554"/>
      <c r="Q241" s="554"/>
      <c r="R241" s="554"/>
      <c r="S241" s="554"/>
      <c r="T241" s="554"/>
      <c r="U241" s="554"/>
      <c r="V241" s="554"/>
      <c r="W241" s="554"/>
      <c r="X241" s="554"/>
      <c r="Y241" s="554"/>
      <c r="Z241" s="554"/>
      <c r="AA241" s="405"/>
      <c r="AB241" s="405"/>
      <c r="AC241" s="405"/>
      <c r="AD241" s="405"/>
      <c r="AE241" s="405"/>
      <c r="AF241" s="405"/>
      <c r="AG241" s="405"/>
      <c r="AH241" s="405"/>
      <c r="AI241" s="405"/>
      <c r="AJ241" s="380" t="s">
        <v>173</v>
      </c>
      <c r="AK241" s="518"/>
      <c r="AL241" s="539"/>
      <c r="AM241" s="346"/>
      <c r="AN241" s="406"/>
      <c r="AO241" s="384" t="s">
        <v>484</v>
      </c>
      <c r="AP241" s="384"/>
      <c r="AQ241" s="385" t="s">
        <v>480</v>
      </c>
      <c r="AR241" s="375" t="s">
        <v>182</v>
      </c>
      <c r="AS241" s="396" t="s">
        <v>481</v>
      </c>
      <c r="AT241" s="405"/>
      <c r="AU241" s="405"/>
      <c r="AV241" s="277" t="s">
        <v>476</v>
      </c>
    </row>
    <row r="242" spans="1:48" x14ac:dyDescent="0.2">
      <c r="A242" s="405"/>
      <c r="B242" s="377"/>
      <c r="C242" s="426"/>
      <c r="D242" s="427"/>
      <c r="E242" s="428"/>
      <c r="F242" s="429"/>
      <c r="G242" s="430"/>
      <c r="H242" s="426"/>
      <c r="I242" s="433"/>
      <c r="J242" s="277" t="s">
        <v>476</v>
      </c>
      <c r="K242" s="437"/>
      <c r="L242" s="432"/>
      <c r="M242" s="419"/>
      <c r="N242" s="419"/>
      <c r="O242" s="419"/>
      <c r="P242" s="556"/>
      <c r="Q242" s="556"/>
      <c r="R242" s="556"/>
      <c r="S242" s="556"/>
      <c r="T242" s="556"/>
      <c r="U242" s="556"/>
      <c r="V242" s="556"/>
      <c r="W242" s="556"/>
      <c r="X242" s="556"/>
      <c r="Y242" s="556"/>
      <c r="Z242" s="556"/>
      <c r="AA242" s="419"/>
      <c r="AB242" s="419"/>
      <c r="AC242" s="419"/>
      <c r="AD242" s="419"/>
      <c r="AE242" s="419"/>
      <c r="AF242" s="419"/>
      <c r="AG242" s="419"/>
      <c r="AH242" s="419"/>
      <c r="AI242" s="419"/>
      <c r="AJ242" s="431"/>
      <c r="AK242" s="521"/>
      <c r="AL242" s="539"/>
      <c r="AM242" s="381"/>
      <c r="AN242" s="432"/>
      <c r="AO242" s="434"/>
      <c r="AP242" s="434"/>
      <c r="AQ242" s="435"/>
      <c r="AR242" s="427"/>
      <c r="AS242" s="436"/>
      <c r="AT242" s="419"/>
      <c r="AU242" s="419"/>
      <c r="AV242" s="277" t="s">
        <v>476</v>
      </c>
    </row>
    <row r="243" spans="1:48" ht="102" x14ac:dyDescent="0.2">
      <c r="A243" s="422"/>
      <c r="B243" s="377" t="s">
        <v>492</v>
      </c>
      <c r="C243" s="378" t="s">
        <v>502</v>
      </c>
      <c r="D243" s="375" t="s">
        <v>205</v>
      </c>
      <c r="E243" s="379" t="s">
        <v>166</v>
      </c>
      <c r="F243" s="420" t="s">
        <v>503</v>
      </c>
      <c r="G243" s="395" t="s">
        <v>504</v>
      </c>
      <c r="H243" s="378" t="s">
        <v>505</v>
      </c>
      <c r="I243" s="383" t="s">
        <v>137</v>
      </c>
      <c r="J243" s="277" t="s">
        <v>476</v>
      </c>
      <c r="K243" s="412" t="s">
        <v>477</v>
      </c>
      <c r="L243" s="406" t="s">
        <v>171</v>
      </c>
      <c r="M243" s="405"/>
      <c r="N243" s="405"/>
      <c r="O243" s="405"/>
      <c r="P243" s="554"/>
      <c r="Q243" s="554"/>
      <c r="R243" s="554"/>
      <c r="S243" s="554"/>
      <c r="T243" s="554"/>
      <c r="U243" s="554"/>
      <c r="V243" s="554"/>
      <c r="W243" s="554"/>
      <c r="X243" s="554"/>
      <c r="Y243" s="554"/>
      <c r="Z243" s="554"/>
      <c r="AA243" s="405"/>
      <c r="AB243" s="405"/>
      <c r="AC243" s="405"/>
      <c r="AD243" s="405"/>
      <c r="AE243" s="405"/>
      <c r="AF243" s="405"/>
      <c r="AG243" s="405"/>
      <c r="AH243" s="405"/>
      <c r="AI243" s="405"/>
      <c r="AJ243" s="380" t="s">
        <v>174</v>
      </c>
      <c r="AK243" s="518"/>
      <c r="AL243" s="539"/>
      <c r="AM243" s="346"/>
      <c r="AN243" s="406"/>
      <c r="AO243" s="384" t="s">
        <v>177</v>
      </c>
      <c r="AP243" s="384"/>
      <c r="AQ243" s="385" t="s">
        <v>486</v>
      </c>
      <c r="AR243" s="375" t="s">
        <v>213</v>
      </c>
      <c r="AS243" s="396" t="s">
        <v>215</v>
      </c>
      <c r="AT243" s="405"/>
      <c r="AU243" s="405"/>
      <c r="AV243" s="277" t="s">
        <v>476</v>
      </c>
    </row>
    <row r="244" spans="1:48" x14ac:dyDescent="0.2">
      <c r="A244" s="333"/>
      <c r="B244" s="368"/>
      <c r="C244" s="369"/>
      <c r="D244" s="370"/>
      <c r="E244" s="360"/>
      <c r="F244" s="438"/>
      <c r="G244" s="344"/>
      <c r="H244" s="369"/>
      <c r="I244" s="367"/>
      <c r="J244" s="277" t="s">
        <v>476</v>
      </c>
      <c r="K244" s="304"/>
      <c r="L244" s="408"/>
      <c r="M244" s="275"/>
      <c r="N244" s="275"/>
      <c r="O244" s="275"/>
      <c r="P244" s="553"/>
      <c r="Q244" s="553"/>
      <c r="R244" s="553"/>
      <c r="S244" s="553"/>
      <c r="T244" s="553"/>
      <c r="U244" s="553"/>
      <c r="V244" s="553"/>
      <c r="W244" s="553"/>
      <c r="X244" s="553"/>
      <c r="Y244" s="553"/>
      <c r="Z244" s="553"/>
      <c r="AA244" s="275"/>
      <c r="AB244" s="275"/>
      <c r="AC244" s="275"/>
      <c r="AD244" s="275"/>
      <c r="AE244" s="275"/>
      <c r="AF244" s="275"/>
      <c r="AG244" s="275"/>
      <c r="AH244" s="275"/>
      <c r="AI244" s="275"/>
      <c r="AJ244" s="361"/>
      <c r="AK244" s="499"/>
      <c r="AL244" s="538"/>
      <c r="AM244" s="346"/>
      <c r="AN244" s="408"/>
      <c r="AO244" s="373"/>
      <c r="AP244" s="373"/>
      <c r="AQ244" s="374"/>
      <c r="AR244" s="370"/>
      <c r="AS244" s="409"/>
      <c r="AT244" s="275"/>
      <c r="AU244" s="275"/>
      <c r="AV244" s="277" t="s">
        <v>476</v>
      </c>
    </row>
    <row r="245" spans="1:48" ht="102" x14ac:dyDescent="0.2">
      <c r="A245" s="405"/>
      <c r="B245" s="377" t="s">
        <v>492</v>
      </c>
      <c r="C245" s="378" t="s">
        <v>493</v>
      </c>
      <c r="D245" s="375" t="s">
        <v>205</v>
      </c>
      <c r="E245" s="379" t="s">
        <v>168</v>
      </c>
      <c r="F245" s="420" t="s">
        <v>496</v>
      </c>
      <c r="G245" s="395" t="s">
        <v>501</v>
      </c>
      <c r="H245" s="378" t="s">
        <v>506</v>
      </c>
      <c r="I245" s="383" t="s">
        <v>138</v>
      </c>
      <c r="J245" s="277" t="s">
        <v>476</v>
      </c>
      <c r="K245" s="412" t="s">
        <v>482</v>
      </c>
      <c r="L245" s="406" t="s">
        <v>171</v>
      </c>
      <c r="M245" s="405"/>
      <c r="N245" s="405"/>
      <c r="O245" s="405"/>
      <c r="P245" s="554"/>
      <c r="Q245" s="554"/>
      <c r="R245" s="554"/>
      <c r="S245" s="554"/>
      <c r="T245" s="554"/>
      <c r="U245" s="554"/>
      <c r="V245" s="554"/>
      <c r="W245" s="554"/>
      <c r="X245" s="554"/>
      <c r="Y245" s="554"/>
      <c r="Z245" s="554"/>
      <c r="AA245" s="405"/>
      <c r="AB245" s="405"/>
      <c r="AC245" s="405"/>
      <c r="AD245" s="405"/>
      <c r="AE245" s="405"/>
      <c r="AF245" s="405"/>
      <c r="AG245" s="405"/>
      <c r="AH245" s="405"/>
      <c r="AI245" s="405"/>
      <c r="AJ245" s="380" t="s">
        <v>173</v>
      </c>
      <c r="AK245" s="518"/>
      <c r="AL245" s="539"/>
      <c r="AM245" s="346"/>
      <c r="AN245" s="406"/>
      <c r="AO245" s="384" t="s">
        <v>178</v>
      </c>
      <c r="AP245" s="384"/>
      <c r="AQ245" s="385" t="s">
        <v>487</v>
      </c>
      <c r="AR245" s="375" t="s">
        <v>182</v>
      </c>
      <c r="AS245" s="396" t="s">
        <v>481</v>
      </c>
      <c r="AT245" s="405"/>
      <c r="AU245" s="405"/>
      <c r="AV245" s="277" t="s">
        <v>476</v>
      </c>
    </row>
    <row r="246" spans="1:48" x14ac:dyDescent="0.2">
      <c r="A246" s="333"/>
      <c r="B246" s="368"/>
      <c r="C246" s="369"/>
      <c r="D246" s="370"/>
      <c r="E246" s="360"/>
      <c r="F246" s="343"/>
      <c r="G246" s="344"/>
      <c r="H246" s="369"/>
      <c r="I246" s="367"/>
      <c r="J246" s="277" t="s">
        <v>476</v>
      </c>
      <c r="K246" s="304"/>
      <c r="L246" s="408"/>
      <c r="M246" s="275"/>
      <c r="N246" s="275"/>
      <c r="O246" s="275"/>
      <c r="P246" s="553"/>
      <c r="Q246" s="553"/>
      <c r="R246" s="553"/>
      <c r="S246" s="553"/>
      <c r="T246" s="553"/>
      <c r="U246" s="553"/>
      <c r="V246" s="553"/>
      <c r="W246" s="553"/>
      <c r="X246" s="553"/>
      <c r="Y246" s="553"/>
      <c r="Z246" s="553"/>
      <c r="AA246" s="275"/>
      <c r="AB246" s="275"/>
      <c r="AC246" s="275"/>
      <c r="AD246" s="275"/>
      <c r="AE246" s="275"/>
      <c r="AF246" s="275"/>
      <c r="AG246" s="275"/>
      <c r="AH246" s="275"/>
      <c r="AI246" s="275"/>
      <c r="AJ246" s="361"/>
      <c r="AK246" s="499"/>
      <c r="AL246" s="538"/>
      <c r="AM246" s="346"/>
      <c r="AN246" s="408"/>
      <c r="AO246" s="373"/>
      <c r="AP246" s="373"/>
      <c r="AQ246" s="374"/>
      <c r="AR246" s="370"/>
      <c r="AS246" s="409"/>
      <c r="AT246" s="275"/>
      <c r="AU246" s="275"/>
      <c r="AV246" s="277" t="s">
        <v>476</v>
      </c>
    </row>
    <row r="247" spans="1:48" ht="102" x14ac:dyDescent="0.2">
      <c r="A247" s="405"/>
      <c r="B247" s="377" t="s">
        <v>492</v>
      </c>
      <c r="C247" s="378" t="s">
        <v>493</v>
      </c>
      <c r="D247" s="375" t="s">
        <v>205</v>
      </c>
      <c r="E247" s="379" t="s">
        <v>169</v>
      </c>
      <c r="F247" s="420" t="s">
        <v>500</v>
      </c>
      <c r="G247" s="395" t="s">
        <v>501</v>
      </c>
      <c r="H247" s="378" t="s">
        <v>505</v>
      </c>
      <c r="I247" s="383" t="s">
        <v>114</v>
      </c>
      <c r="J247" s="277" t="s">
        <v>476</v>
      </c>
      <c r="K247" s="412" t="s">
        <v>482</v>
      </c>
      <c r="L247" s="406" t="s">
        <v>171</v>
      </c>
      <c r="M247" s="405"/>
      <c r="N247" s="405"/>
      <c r="O247" s="405"/>
      <c r="P247" s="554"/>
      <c r="Q247" s="554"/>
      <c r="R247" s="554"/>
      <c r="S247" s="554"/>
      <c r="T247" s="554"/>
      <c r="U247" s="554"/>
      <c r="V247" s="554"/>
      <c r="W247" s="554"/>
      <c r="X247" s="554"/>
      <c r="Y247" s="554"/>
      <c r="Z247" s="554"/>
      <c r="AA247" s="405"/>
      <c r="AB247" s="405"/>
      <c r="AC247" s="405"/>
      <c r="AD247" s="405"/>
      <c r="AE247" s="405"/>
      <c r="AF247" s="405"/>
      <c r="AG247" s="405"/>
      <c r="AH247" s="405"/>
      <c r="AI247" s="405"/>
      <c r="AJ247" s="275"/>
      <c r="AK247" s="499"/>
      <c r="AL247" s="538"/>
      <c r="AM247" s="346"/>
      <c r="AN247" s="406"/>
      <c r="AO247" s="384" t="s">
        <v>178</v>
      </c>
      <c r="AP247" s="384"/>
      <c r="AQ247" s="385" t="s">
        <v>487</v>
      </c>
      <c r="AR247" s="375" t="s">
        <v>182</v>
      </c>
      <c r="AS247" s="396" t="s">
        <v>481</v>
      </c>
      <c r="AT247" s="275"/>
      <c r="AU247" s="275"/>
      <c r="AV247" s="277" t="s">
        <v>476</v>
      </c>
    </row>
    <row r="248" spans="1:48" x14ac:dyDescent="0.2">
      <c r="A248" s="333"/>
      <c r="B248" s="368"/>
      <c r="C248" s="369"/>
      <c r="D248" s="370"/>
      <c r="E248" s="360"/>
      <c r="F248" s="438"/>
      <c r="G248" s="344"/>
      <c r="H248" s="369"/>
      <c r="I248" s="367"/>
      <c r="J248" s="277" t="s">
        <v>476</v>
      </c>
      <c r="K248" s="304"/>
      <c r="L248" s="408"/>
      <c r="M248" s="275"/>
      <c r="N248" s="275"/>
      <c r="O248" s="275"/>
      <c r="P248" s="553"/>
      <c r="Q248" s="553"/>
      <c r="R248" s="553"/>
      <c r="S248" s="553"/>
      <c r="T248" s="553"/>
      <c r="U248" s="553"/>
      <c r="V248" s="553"/>
      <c r="W248" s="553"/>
      <c r="X248" s="553"/>
      <c r="Y248" s="553"/>
      <c r="Z248" s="553"/>
      <c r="AA248" s="275"/>
      <c r="AB248" s="275"/>
      <c r="AC248" s="275"/>
      <c r="AD248" s="275"/>
      <c r="AE248" s="275"/>
      <c r="AF248" s="275"/>
      <c r="AG248" s="275"/>
      <c r="AH248" s="275"/>
      <c r="AI248" s="275"/>
      <c r="AJ248" s="275"/>
      <c r="AK248" s="499"/>
      <c r="AL248" s="538"/>
      <c r="AM248" s="346"/>
      <c r="AN248" s="408"/>
      <c r="AO248" s="373"/>
      <c r="AP248" s="373"/>
      <c r="AQ248" s="374"/>
      <c r="AR248" s="370"/>
      <c r="AS248" s="409"/>
      <c r="AT248" s="275"/>
      <c r="AU248" s="275"/>
      <c r="AV248" s="277" t="s">
        <v>476</v>
      </c>
    </row>
    <row r="249" spans="1:48" ht="102" x14ac:dyDescent="0.2">
      <c r="A249" s="275"/>
      <c r="B249" s="377" t="s">
        <v>3</v>
      </c>
      <c r="C249" s="378" t="s">
        <v>493</v>
      </c>
      <c r="D249" s="375" t="s">
        <v>205</v>
      </c>
      <c r="E249" s="379" t="s">
        <v>168</v>
      </c>
      <c r="F249" s="420" t="s">
        <v>507</v>
      </c>
      <c r="G249" s="395" t="s">
        <v>508</v>
      </c>
      <c r="H249" s="378" t="s">
        <v>509</v>
      </c>
      <c r="I249" s="383" t="s">
        <v>138</v>
      </c>
      <c r="J249" s="277" t="s">
        <v>476</v>
      </c>
      <c r="K249" s="412" t="s">
        <v>477</v>
      </c>
      <c r="L249" s="408"/>
      <c r="M249" s="405"/>
      <c r="N249" s="405"/>
      <c r="O249" s="405"/>
      <c r="P249" s="554"/>
      <c r="Q249" s="554"/>
      <c r="R249" s="554"/>
      <c r="S249" s="554"/>
      <c r="T249" s="554"/>
      <c r="U249" s="554"/>
      <c r="V249" s="554"/>
      <c r="W249" s="554"/>
      <c r="X249" s="554"/>
      <c r="Y249" s="554"/>
      <c r="Z249" s="554"/>
      <c r="AA249" s="405"/>
      <c r="AB249" s="405"/>
      <c r="AC249" s="405"/>
      <c r="AD249" s="405"/>
      <c r="AE249" s="405"/>
      <c r="AF249" s="405"/>
      <c r="AG249" s="405"/>
      <c r="AH249" s="405"/>
      <c r="AI249" s="405"/>
      <c r="AJ249" s="381" t="s">
        <v>173</v>
      </c>
      <c r="AK249" s="522"/>
      <c r="AL249" s="539"/>
      <c r="AM249" s="346"/>
      <c r="AN249" s="408"/>
      <c r="AO249" s="384" t="s">
        <v>488</v>
      </c>
      <c r="AP249" s="384"/>
      <c r="AQ249" s="385" t="s">
        <v>489</v>
      </c>
      <c r="AR249" s="375" t="s">
        <v>490</v>
      </c>
      <c r="AS249" s="396" t="s">
        <v>481</v>
      </c>
      <c r="AT249" s="275"/>
      <c r="AU249" s="275"/>
      <c r="AV249" s="277" t="s">
        <v>476</v>
      </c>
    </row>
    <row r="250" spans="1:48" x14ac:dyDescent="0.2">
      <c r="A250" s="405"/>
      <c r="B250" s="425"/>
      <c r="C250" s="426"/>
      <c r="D250" s="427"/>
      <c r="E250" s="428"/>
      <c r="F250" s="429"/>
      <c r="G250" s="430"/>
      <c r="H250" s="426"/>
      <c r="I250" s="367"/>
      <c r="J250" s="277" t="s">
        <v>476</v>
      </c>
      <c r="K250" s="437"/>
      <c r="L250" s="432"/>
      <c r="M250" s="419"/>
      <c r="N250" s="419"/>
      <c r="O250" s="419"/>
      <c r="P250" s="556"/>
      <c r="Q250" s="556"/>
      <c r="R250" s="556"/>
      <c r="S250" s="556"/>
      <c r="T250" s="556"/>
      <c r="U250" s="556"/>
      <c r="V250" s="556"/>
      <c r="W250" s="556"/>
      <c r="X250" s="556"/>
      <c r="Y250" s="556"/>
      <c r="Z250" s="556"/>
      <c r="AA250" s="419"/>
      <c r="AB250" s="419"/>
      <c r="AC250" s="419"/>
      <c r="AD250" s="419"/>
      <c r="AE250" s="419"/>
      <c r="AF250" s="419"/>
      <c r="AG250" s="419"/>
      <c r="AH250" s="419"/>
      <c r="AI250" s="419"/>
      <c r="AJ250" s="381"/>
      <c r="AK250" s="522"/>
      <c r="AL250" s="539"/>
      <c r="AM250" s="381"/>
      <c r="AN250" s="432"/>
      <c r="AO250" s="434"/>
      <c r="AP250" s="434"/>
      <c r="AQ250" s="435"/>
      <c r="AR250" s="427"/>
      <c r="AS250" s="436"/>
      <c r="AT250" s="419"/>
      <c r="AU250" s="419"/>
      <c r="AV250" s="277" t="s">
        <v>476</v>
      </c>
    </row>
    <row r="251" spans="1:48" ht="114.75" x14ac:dyDescent="0.2">
      <c r="A251" s="405"/>
      <c r="B251" s="377" t="s">
        <v>307</v>
      </c>
      <c r="C251" s="378" t="s">
        <v>37</v>
      </c>
      <c r="D251" s="375" t="s">
        <v>205</v>
      </c>
      <c r="E251" s="379" t="s">
        <v>304</v>
      </c>
      <c r="F251" s="420" t="s">
        <v>305</v>
      </c>
      <c r="G251" s="395" t="s">
        <v>315</v>
      </c>
      <c r="H251" s="378" t="s">
        <v>308</v>
      </c>
      <c r="I251" s="383" t="s">
        <v>310</v>
      </c>
      <c r="J251" s="277" t="s">
        <v>476</v>
      </c>
      <c r="K251" s="412" t="s">
        <v>313</v>
      </c>
      <c r="L251" s="406" t="s">
        <v>306</v>
      </c>
      <c r="M251" s="405"/>
      <c r="N251" s="405"/>
      <c r="O251" s="405"/>
      <c r="P251" s="554"/>
      <c r="Q251" s="554"/>
      <c r="R251" s="554"/>
      <c r="S251" s="554"/>
      <c r="T251" s="554"/>
      <c r="U251" s="554"/>
      <c r="V251" s="554"/>
      <c r="W251" s="554"/>
      <c r="X251" s="554"/>
      <c r="Y251" s="554"/>
      <c r="Z251" s="554"/>
      <c r="AA251" s="405"/>
      <c r="AB251" s="405"/>
      <c r="AC251" s="405"/>
      <c r="AD251" s="405"/>
      <c r="AE251" s="405"/>
      <c r="AF251" s="405"/>
      <c r="AG251" s="405"/>
      <c r="AH251" s="405"/>
      <c r="AI251" s="405"/>
      <c r="AJ251" s="346"/>
      <c r="AK251" s="516"/>
      <c r="AL251" s="538"/>
      <c r="AM251" s="346"/>
      <c r="AN251" s="406"/>
      <c r="AO251" s="384" t="s">
        <v>311</v>
      </c>
      <c r="AP251" s="384"/>
      <c r="AQ251" s="385" t="s">
        <v>309</v>
      </c>
      <c r="AR251" s="375" t="s">
        <v>314</v>
      </c>
      <c r="AS251" s="396" t="s">
        <v>312</v>
      </c>
      <c r="AT251" s="405"/>
      <c r="AU251" s="405"/>
      <c r="AV251" s="277" t="s">
        <v>476</v>
      </c>
    </row>
    <row r="252" spans="1:48" x14ac:dyDescent="0.2">
      <c r="A252" s="405"/>
      <c r="B252" s="425"/>
      <c r="C252" s="426"/>
      <c r="D252" s="427"/>
      <c r="E252" s="428"/>
      <c r="F252" s="429"/>
      <c r="G252" s="430"/>
      <c r="H252" s="426"/>
      <c r="I252" s="433"/>
      <c r="J252" s="277" t="s">
        <v>476</v>
      </c>
      <c r="K252" s="437"/>
      <c r="L252" s="432"/>
      <c r="M252" s="419"/>
      <c r="N252" s="419"/>
      <c r="O252" s="419"/>
      <c r="P252" s="556"/>
      <c r="Q252" s="556"/>
      <c r="R252" s="556"/>
      <c r="S252" s="556"/>
      <c r="T252" s="556"/>
      <c r="U252" s="556"/>
      <c r="V252" s="556"/>
      <c r="W252" s="556"/>
      <c r="X252" s="556"/>
      <c r="Y252" s="556"/>
      <c r="Z252" s="556"/>
      <c r="AA252" s="419"/>
      <c r="AB252" s="419"/>
      <c r="AC252" s="419"/>
      <c r="AD252" s="419"/>
      <c r="AE252" s="419"/>
      <c r="AF252" s="419"/>
      <c r="AG252" s="419"/>
      <c r="AH252" s="419"/>
      <c r="AI252" s="419"/>
      <c r="AJ252" s="381"/>
      <c r="AK252" s="522"/>
      <c r="AL252" s="539"/>
      <c r="AM252" s="381"/>
      <c r="AN252" s="432"/>
      <c r="AO252" s="434"/>
      <c r="AP252" s="434"/>
      <c r="AQ252" s="435"/>
      <c r="AR252" s="427"/>
      <c r="AS252" s="436"/>
      <c r="AT252" s="419"/>
      <c r="AU252" s="419"/>
      <c r="AV252" s="277" t="s">
        <v>476</v>
      </c>
    </row>
    <row r="253" spans="1:48" x14ac:dyDescent="0.2">
      <c r="A253" s="405"/>
      <c r="B253" s="425"/>
      <c r="C253" s="426"/>
      <c r="D253" s="427"/>
      <c r="E253" s="428"/>
      <c r="F253" s="429"/>
      <c r="G253" s="430"/>
      <c r="H253" s="426"/>
      <c r="I253" s="439"/>
      <c r="J253" s="277" t="s">
        <v>476</v>
      </c>
      <c r="K253" s="304"/>
      <c r="L253" s="432"/>
      <c r="M253" s="419"/>
      <c r="N253" s="419"/>
      <c r="O253" s="419"/>
      <c r="P253" s="556"/>
      <c r="Q253" s="556"/>
      <c r="R253" s="556"/>
      <c r="S253" s="556"/>
      <c r="T253" s="556"/>
      <c r="U253" s="556"/>
      <c r="V253" s="556"/>
      <c r="W253" s="556"/>
      <c r="X253" s="556"/>
      <c r="Y253" s="556"/>
      <c r="Z253" s="556"/>
      <c r="AA253" s="419"/>
      <c r="AB253" s="419"/>
      <c r="AC253" s="419"/>
      <c r="AD253" s="419"/>
      <c r="AE253" s="419"/>
      <c r="AF253" s="419"/>
      <c r="AG253" s="419"/>
      <c r="AH253" s="419"/>
      <c r="AI253" s="419"/>
      <c r="AJ253" s="381"/>
      <c r="AK253" s="522"/>
      <c r="AL253" s="539"/>
      <c r="AM253" s="381"/>
      <c r="AN253" s="432"/>
      <c r="AO253" s="384"/>
      <c r="AP253" s="384"/>
      <c r="AQ253" s="394"/>
      <c r="AR253" s="370"/>
      <c r="AS253" s="409"/>
      <c r="AT253" s="275"/>
      <c r="AU253" s="275"/>
      <c r="AV253" s="277" t="s">
        <v>476</v>
      </c>
    </row>
    <row r="254" spans="1:48" x14ac:dyDescent="0.2">
      <c r="A254" s="405"/>
      <c r="B254" s="425"/>
      <c r="C254" s="426"/>
      <c r="D254" s="427"/>
      <c r="E254" s="428"/>
      <c r="F254" s="429"/>
      <c r="G254" s="430"/>
      <c r="H254" s="426"/>
      <c r="I254" s="433"/>
      <c r="J254" s="277" t="s">
        <v>476</v>
      </c>
      <c r="K254" s="437"/>
      <c r="L254" s="432"/>
      <c r="M254" s="419"/>
      <c r="N254" s="419"/>
      <c r="O254" s="419"/>
      <c r="P254" s="556"/>
      <c r="Q254" s="556"/>
      <c r="R254" s="556"/>
      <c r="S254" s="556"/>
      <c r="T254" s="556"/>
      <c r="U254" s="556"/>
      <c r="V254" s="556"/>
      <c r="W254" s="556"/>
      <c r="X254" s="556"/>
      <c r="Y254" s="556"/>
      <c r="Z254" s="556"/>
      <c r="AA254" s="419"/>
      <c r="AB254" s="419"/>
      <c r="AC254" s="419"/>
      <c r="AD254" s="419"/>
      <c r="AE254" s="419"/>
      <c r="AF254" s="419"/>
      <c r="AG254" s="419"/>
      <c r="AH254" s="419"/>
      <c r="AI254" s="419"/>
      <c r="AJ254" s="381"/>
      <c r="AK254" s="522"/>
      <c r="AL254" s="539"/>
      <c r="AM254" s="381"/>
      <c r="AN254" s="432"/>
      <c r="AO254" s="384"/>
      <c r="AP254" s="384"/>
      <c r="AQ254" s="435"/>
      <c r="AR254" s="427"/>
      <c r="AS254" s="436"/>
      <c r="AT254" s="419"/>
      <c r="AU254" s="419"/>
      <c r="AV254" s="277" t="s">
        <v>476</v>
      </c>
    </row>
    <row r="255" spans="1:48" x14ac:dyDescent="0.2">
      <c r="A255" s="405"/>
      <c r="B255" s="425"/>
      <c r="C255" s="426"/>
      <c r="D255" s="427"/>
      <c r="E255" s="428"/>
      <c r="F255" s="429"/>
      <c r="G255" s="430"/>
      <c r="H255" s="426"/>
      <c r="I255" s="367"/>
      <c r="J255" s="277" t="s">
        <v>476</v>
      </c>
      <c r="K255" s="437"/>
      <c r="L255" s="432"/>
      <c r="M255" s="419"/>
      <c r="N255" s="419"/>
      <c r="O255" s="419"/>
      <c r="P255" s="556"/>
      <c r="Q255" s="556"/>
      <c r="R255" s="556"/>
      <c r="S255" s="556"/>
      <c r="T255" s="556"/>
      <c r="U255" s="556"/>
      <c r="V255" s="556"/>
      <c r="W255" s="556"/>
      <c r="X255" s="556"/>
      <c r="Y255" s="556"/>
      <c r="Z255" s="556"/>
      <c r="AA255" s="419"/>
      <c r="AB255" s="419"/>
      <c r="AC255" s="419"/>
      <c r="AD255" s="419"/>
      <c r="AE255" s="419"/>
      <c r="AF255" s="419"/>
      <c r="AG255" s="419"/>
      <c r="AH255" s="419"/>
      <c r="AI255" s="419"/>
      <c r="AJ255" s="381"/>
      <c r="AK255" s="522"/>
      <c r="AL255" s="539"/>
      <c r="AM255" s="381"/>
      <c r="AN255" s="432"/>
      <c r="AO255" s="384"/>
      <c r="AP255" s="384"/>
      <c r="AQ255" s="435"/>
      <c r="AR255" s="427"/>
      <c r="AS255" s="436"/>
      <c r="AT255" s="419"/>
      <c r="AU255" s="419"/>
      <c r="AV255" s="277" t="s">
        <v>476</v>
      </c>
    </row>
    <row r="256" spans="1:48" ht="165.75" x14ac:dyDescent="0.2">
      <c r="A256" s="422"/>
      <c r="B256" s="377" t="s">
        <v>307</v>
      </c>
      <c r="C256" s="378" t="s">
        <v>37</v>
      </c>
      <c r="D256" s="375" t="s">
        <v>205</v>
      </c>
      <c r="E256" s="379" t="s">
        <v>340</v>
      </c>
      <c r="F256" s="420" t="s">
        <v>337</v>
      </c>
      <c r="G256" s="371"/>
      <c r="H256" s="378" t="s">
        <v>336</v>
      </c>
      <c r="I256" s="383" t="s">
        <v>321</v>
      </c>
      <c r="J256" s="277" t="s">
        <v>476</v>
      </c>
      <c r="K256" s="412"/>
      <c r="L256" s="406" t="s">
        <v>341</v>
      </c>
      <c r="M256" s="405"/>
      <c r="N256" s="405"/>
      <c r="O256" s="405"/>
      <c r="P256" s="554"/>
      <c r="Q256" s="554"/>
      <c r="R256" s="554"/>
      <c r="S256" s="554"/>
      <c r="T256" s="554"/>
      <c r="U256" s="554"/>
      <c r="V256" s="554"/>
      <c r="W256" s="554"/>
      <c r="X256" s="554"/>
      <c r="Y256" s="554"/>
      <c r="Z256" s="554"/>
      <c r="AA256" s="405"/>
      <c r="AB256" s="405"/>
      <c r="AC256" s="405"/>
      <c r="AD256" s="405"/>
      <c r="AE256" s="405"/>
      <c r="AF256" s="405"/>
      <c r="AG256" s="405"/>
      <c r="AH256" s="405"/>
      <c r="AI256" s="405"/>
      <c r="AJ256" s="346"/>
      <c r="AK256" s="516"/>
      <c r="AL256" s="538"/>
      <c r="AM256" s="346"/>
      <c r="AN256" s="406"/>
      <c r="AO256" s="384" t="s">
        <v>342</v>
      </c>
      <c r="AP256" s="384"/>
      <c r="AQ256" s="385" t="s">
        <v>320</v>
      </c>
      <c r="AR256" s="370"/>
      <c r="AS256" s="396" t="s">
        <v>312</v>
      </c>
      <c r="AT256" s="405"/>
      <c r="AU256" s="405"/>
      <c r="AV256" s="277" t="s">
        <v>476</v>
      </c>
    </row>
    <row r="257" spans="1:48" x14ac:dyDescent="0.2">
      <c r="A257" s="333"/>
      <c r="B257" s="368"/>
      <c r="C257" s="369"/>
      <c r="D257" s="370"/>
      <c r="E257" s="360"/>
      <c r="F257" s="343"/>
      <c r="G257" s="371"/>
      <c r="H257" s="369"/>
      <c r="I257" s="367"/>
      <c r="J257" s="277" t="s">
        <v>476</v>
      </c>
      <c r="K257" s="304"/>
      <c r="L257" s="408"/>
      <c r="M257" s="275"/>
      <c r="N257" s="275"/>
      <c r="O257" s="275"/>
      <c r="P257" s="553"/>
      <c r="Q257" s="553"/>
      <c r="R257" s="553"/>
      <c r="S257" s="553"/>
      <c r="T257" s="553"/>
      <c r="U257" s="553"/>
      <c r="V257" s="553"/>
      <c r="W257" s="553"/>
      <c r="X257" s="553"/>
      <c r="Y257" s="553"/>
      <c r="Z257" s="553"/>
      <c r="AA257" s="275"/>
      <c r="AB257" s="275"/>
      <c r="AC257" s="275"/>
      <c r="AD257" s="275"/>
      <c r="AE257" s="275"/>
      <c r="AF257" s="275"/>
      <c r="AG257" s="275"/>
      <c r="AH257" s="275"/>
      <c r="AI257" s="275"/>
      <c r="AJ257" s="346"/>
      <c r="AK257" s="516"/>
      <c r="AL257" s="538"/>
      <c r="AM257" s="346"/>
      <c r="AN257" s="408"/>
      <c r="AO257" s="373"/>
      <c r="AP257" s="373"/>
      <c r="AQ257" s="374"/>
      <c r="AR257" s="370"/>
      <c r="AS257" s="409"/>
      <c r="AT257" s="275"/>
      <c r="AU257" s="275"/>
      <c r="AV257" s="277" t="s">
        <v>476</v>
      </c>
    </row>
    <row r="258" spans="1:48" ht="165.75" x14ac:dyDescent="0.2">
      <c r="A258" s="405"/>
      <c r="B258" s="377" t="s">
        <v>345</v>
      </c>
      <c r="C258" s="378" t="s">
        <v>84</v>
      </c>
      <c r="D258" s="375" t="s">
        <v>205</v>
      </c>
      <c r="E258" s="379" t="s">
        <v>340</v>
      </c>
      <c r="F258" s="420" t="s">
        <v>343</v>
      </c>
      <c r="G258" s="371"/>
      <c r="H258" s="378" t="s">
        <v>346</v>
      </c>
      <c r="I258" s="383" t="s">
        <v>347</v>
      </c>
      <c r="J258" s="277" t="s">
        <v>476</v>
      </c>
      <c r="K258" s="412"/>
      <c r="L258" s="406" t="s">
        <v>344</v>
      </c>
      <c r="M258" s="405"/>
      <c r="N258" s="405"/>
      <c r="O258" s="405"/>
      <c r="P258" s="554"/>
      <c r="Q258" s="554"/>
      <c r="R258" s="554"/>
      <c r="S258" s="554"/>
      <c r="T258" s="554"/>
      <c r="U258" s="554"/>
      <c r="V258" s="554"/>
      <c r="W258" s="554"/>
      <c r="X258" s="554"/>
      <c r="Y258" s="554"/>
      <c r="Z258" s="554"/>
      <c r="AA258" s="405"/>
      <c r="AB258" s="405"/>
      <c r="AC258" s="405"/>
      <c r="AD258" s="405"/>
      <c r="AE258" s="405"/>
      <c r="AF258" s="405"/>
      <c r="AG258" s="405"/>
      <c r="AH258" s="405"/>
      <c r="AI258" s="405"/>
      <c r="AJ258" s="346"/>
      <c r="AK258" s="516"/>
      <c r="AL258" s="538"/>
      <c r="AM258" s="346"/>
      <c r="AN258" s="406"/>
      <c r="AO258" s="384" t="s">
        <v>349</v>
      </c>
      <c r="AP258" s="384"/>
      <c r="AQ258" s="385" t="s">
        <v>350</v>
      </c>
      <c r="AR258" s="375"/>
      <c r="AS258" s="396" t="s">
        <v>348</v>
      </c>
      <c r="AT258" s="275"/>
      <c r="AU258" s="275"/>
      <c r="AV258" s="277" t="s">
        <v>476</v>
      </c>
    </row>
    <row r="259" spans="1:48" x14ac:dyDescent="0.2">
      <c r="A259" s="405"/>
      <c r="B259" s="377"/>
      <c r="C259" s="426"/>
      <c r="D259" s="427"/>
      <c r="E259" s="428"/>
      <c r="F259" s="429"/>
      <c r="G259" s="430"/>
      <c r="H259" s="426"/>
      <c r="I259" s="433"/>
      <c r="J259" s="277" t="s">
        <v>476</v>
      </c>
      <c r="K259" s="437"/>
      <c r="L259" s="432"/>
      <c r="M259" s="419"/>
      <c r="N259" s="419"/>
      <c r="O259" s="419"/>
      <c r="P259" s="556"/>
      <c r="Q259" s="556"/>
      <c r="R259" s="556"/>
      <c r="S259" s="556"/>
      <c r="T259" s="556"/>
      <c r="U259" s="556"/>
      <c r="V259" s="556"/>
      <c r="W259" s="556"/>
      <c r="X259" s="556"/>
      <c r="Y259" s="556"/>
      <c r="Z259" s="556"/>
      <c r="AA259" s="419"/>
      <c r="AB259" s="419"/>
      <c r="AC259" s="419"/>
      <c r="AD259" s="419"/>
      <c r="AE259" s="419"/>
      <c r="AF259" s="419"/>
      <c r="AG259" s="419"/>
      <c r="AH259" s="419"/>
      <c r="AI259" s="419"/>
      <c r="AJ259" s="381"/>
      <c r="AK259" s="522"/>
      <c r="AL259" s="539"/>
      <c r="AM259" s="381"/>
      <c r="AN259" s="432"/>
      <c r="AO259" s="434"/>
      <c r="AP259" s="434"/>
      <c r="AQ259" s="385"/>
      <c r="AR259" s="427"/>
      <c r="AS259" s="436"/>
      <c r="AT259" s="419"/>
      <c r="AU259" s="419"/>
      <c r="AV259" s="277" t="s">
        <v>476</v>
      </c>
    </row>
    <row r="260" spans="1:48" ht="114.75" x14ac:dyDescent="0.2">
      <c r="A260" s="275"/>
      <c r="B260" s="377" t="s">
        <v>352</v>
      </c>
      <c r="C260" s="378" t="s">
        <v>360</v>
      </c>
      <c r="D260" s="375" t="s">
        <v>205</v>
      </c>
      <c r="E260" s="379" t="s">
        <v>354</v>
      </c>
      <c r="F260" s="420" t="s">
        <v>351</v>
      </c>
      <c r="G260" s="371"/>
      <c r="H260" s="378" t="s">
        <v>346</v>
      </c>
      <c r="I260" s="383" t="s">
        <v>355</v>
      </c>
      <c r="J260" s="277" t="s">
        <v>476</v>
      </c>
      <c r="K260" s="412" t="s">
        <v>358</v>
      </c>
      <c r="L260" s="406" t="s">
        <v>344</v>
      </c>
      <c r="M260" s="405"/>
      <c r="N260" s="405"/>
      <c r="O260" s="405"/>
      <c r="P260" s="554"/>
      <c r="Q260" s="554"/>
      <c r="R260" s="554"/>
      <c r="S260" s="554"/>
      <c r="T260" s="554"/>
      <c r="U260" s="554"/>
      <c r="V260" s="554"/>
      <c r="W260" s="554"/>
      <c r="X260" s="554"/>
      <c r="Y260" s="554"/>
      <c r="Z260" s="554"/>
      <c r="AA260" s="405"/>
      <c r="AB260" s="405"/>
      <c r="AC260" s="405"/>
      <c r="AD260" s="405"/>
      <c r="AE260" s="405"/>
      <c r="AF260" s="405"/>
      <c r="AG260" s="405"/>
      <c r="AH260" s="405"/>
      <c r="AI260" s="405"/>
      <c r="AJ260" s="346"/>
      <c r="AK260" s="516"/>
      <c r="AL260" s="538"/>
      <c r="AM260" s="381"/>
      <c r="AN260" s="406"/>
      <c r="AO260" s="384" t="s">
        <v>357</v>
      </c>
      <c r="AP260" s="384"/>
      <c r="AQ260" s="385" t="s">
        <v>350</v>
      </c>
      <c r="AR260" s="375"/>
      <c r="AS260" s="396" t="s">
        <v>356</v>
      </c>
      <c r="AT260" s="405"/>
      <c r="AU260" s="405"/>
      <c r="AV260" s="277" t="s">
        <v>476</v>
      </c>
    </row>
    <row r="261" spans="1:48" x14ac:dyDescent="0.2">
      <c r="A261" s="442"/>
      <c r="B261" s="425"/>
      <c r="C261" s="426"/>
      <c r="D261" s="427"/>
      <c r="E261" s="360"/>
      <c r="F261" s="429"/>
      <c r="G261" s="430"/>
      <c r="H261" s="426"/>
      <c r="I261" s="433"/>
      <c r="J261" s="277" t="s">
        <v>476</v>
      </c>
      <c r="K261" s="437"/>
      <c r="L261" s="432"/>
      <c r="M261" s="419"/>
      <c r="N261" s="419"/>
      <c r="O261" s="419"/>
      <c r="P261" s="556"/>
      <c r="Q261" s="556"/>
      <c r="R261" s="556"/>
      <c r="S261" s="556"/>
      <c r="T261" s="556"/>
      <c r="U261" s="556"/>
      <c r="V261" s="556"/>
      <c r="W261" s="556"/>
      <c r="X261" s="556"/>
      <c r="Y261" s="556"/>
      <c r="Z261" s="556"/>
      <c r="AA261" s="419"/>
      <c r="AB261" s="419"/>
      <c r="AC261" s="419"/>
      <c r="AD261" s="419"/>
      <c r="AE261" s="419"/>
      <c r="AF261" s="419"/>
      <c r="AG261" s="419"/>
      <c r="AH261" s="419"/>
      <c r="AI261" s="419"/>
      <c r="AJ261" s="381"/>
      <c r="AK261" s="522"/>
      <c r="AL261" s="539"/>
      <c r="AM261" s="381"/>
      <c r="AN261" s="432"/>
      <c r="AO261" s="434"/>
      <c r="AP261" s="434"/>
      <c r="AQ261" s="443"/>
      <c r="AR261" s="427"/>
      <c r="AS261" s="436"/>
      <c r="AT261" s="419"/>
      <c r="AU261" s="419"/>
      <c r="AV261" s="277" t="s">
        <v>476</v>
      </c>
    </row>
    <row r="262" spans="1:48" ht="153" x14ac:dyDescent="0.2">
      <c r="A262" s="444"/>
      <c r="B262" s="445" t="s">
        <v>363</v>
      </c>
      <c r="C262" s="378" t="s">
        <v>360</v>
      </c>
      <c r="D262" s="375" t="s">
        <v>205</v>
      </c>
      <c r="E262" s="446" t="s">
        <v>361</v>
      </c>
      <c r="F262" s="447" t="s">
        <v>362</v>
      </c>
      <c r="G262" s="371"/>
      <c r="H262" s="378" t="s">
        <v>365</v>
      </c>
      <c r="I262" s="450" t="s">
        <v>366</v>
      </c>
      <c r="J262" s="277" t="s">
        <v>476</v>
      </c>
      <c r="K262" s="454" t="s">
        <v>369</v>
      </c>
      <c r="L262" s="449" t="s">
        <v>364</v>
      </c>
      <c r="M262" s="405"/>
      <c r="N262" s="405"/>
      <c r="O262" s="405"/>
      <c r="P262" s="554"/>
      <c r="Q262" s="554"/>
      <c r="R262" s="554"/>
      <c r="S262" s="554"/>
      <c r="T262" s="554"/>
      <c r="U262" s="554"/>
      <c r="V262" s="554"/>
      <c r="W262" s="554"/>
      <c r="X262" s="554"/>
      <c r="Y262" s="554"/>
      <c r="Z262" s="554"/>
      <c r="AA262" s="405"/>
      <c r="AB262" s="405"/>
      <c r="AC262" s="405"/>
      <c r="AD262" s="405"/>
      <c r="AE262" s="405"/>
      <c r="AF262" s="405"/>
      <c r="AG262" s="405"/>
      <c r="AH262" s="405"/>
      <c r="AI262" s="405"/>
      <c r="AJ262" s="346"/>
      <c r="AK262" s="516"/>
      <c r="AL262" s="538"/>
      <c r="AM262" s="448"/>
      <c r="AN262" s="449"/>
      <c r="AO262" s="451" t="s">
        <v>368</v>
      </c>
      <c r="AP262" s="451"/>
      <c r="AQ262" s="452" t="s">
        <v>370</v>
      </c>
      <c r="AR262" s="370"/>
      <c r="AS262" s="453" t="s">
        <v>367</v>
      </c>
      <c r="AT262" s="275"/>
      <c r="AU262" s="275"/>
      <c r="AV262" s="277" t="s">
        <v>476</v>
      </c>
    </row>
    <row r="263" spans="1:48" x14ac:dyDescent="0.2">
      <c r="A263" s="455"/>
      <c r="B263" s="425"/>
      <c r="C263" s="426"/>
      <c r="D263" s="427"/>
      <c r="E263" s="428"/>
      <c r="F263" s="429"/>
      <c r="G263" s="430"/>
      <c r="H263" s="426"/>
      <c r="I263" s="433"/>
      <c r="J263" s="277" t="s">
        <v>476</v>
      </c>
      <c r="K263" s="304"/>
      <c r="L263" s="432"/>
      <c r="M263" s="419"/>
      <c r="N263" s="419"/>
      <c r="O263" s="419"/>
      <c r="P263" s="556"/>
      <c r="Q263" s="556"/>
      <c r="R263" s="556"/>
      <c r="S263" s="556"/>
      <c r="T263" s="556"/>
      <c r="U263" s="556"/>
      <c r="V263" s="556"/>
      <c r="W263" s="556"/>
      <c r="X263" s="556"/>
      <c r="Y263" s="556"/>
      <c r="Z263" s="556"/>
      <c r="AA263" s="419"/>
      <c r="AB263" s="419"/>
      <c r="AC263" s="419"/>
      <c r="AD263" s="419"/>
      <c r="AE263" s="419"/>
      <c r="AF263" s="419"/>
      <c r="AG263" s="419"/>
      <c r="AH263" s="419"/>
      <c r="AI263" s="419"/>
      <c r="AJ263" s="381"/>
      <c r="AK263" s="522"/>
      <c r="AL263" s="539"/>
      <c r="AM263" s="381"/>
      <c r="AN263" s="432"/>
      <c r="AO263" s="434"/>
      <c r="AP263" s="434"/>
      <c r="AQ263" s="466"/>
      <c r="AR263" s="370"/>
      <c r="AS263" s="409"/>
      <c r="AT263" s="275"/>
      <c r="AU263" s="275"/>
      <c r="AV263" s="277" t="s">
        <v>476</v>
      </c>
    </row>
    <row r="264" spans="1:48" ht="114.75" x14ac:dyDescent="0.2">
      <c r="A264" s="275"/>
      <c r="B264" s="377" t="s">
        <v>373</v>
      </c>
      <c r="C264" s="378" t="s">
        <v>84</v>
      </c>
      <c r="D264" s="375" t="s">
        <v>205</v>
      </c>
      <c r="E264" s="379" t="s">
        <v>371</v>
      </c>
      <c r="F264" s="420" t="s">
        <v>343</v>
      </c>
      <c r="G264" s="371"/>
      <c r="H264" s="378" t="s">
        <v>374</v>
      </c>
      <c r="I264" s="383" t="s">
        <v>375</v>
      </c>
      <c r="J264" s="277" t="s">
        <v>476</v>
      </c>
      <c r="K264" s="412" t="s">
        <v>359</v>
      </c>
      <c r="L264" s="406" t="s">
        <v>372</v>
      </c>
      <c r="M264" s="405"/>
      <c r="N264" s="405"/>
      <c r="O264" s="405"/>
      <c r="P264" s="554"/>
      <c r="Q264" s="554"/>
      <c r="R264" s="554"/>
      <c r="S264" s="554"/>
      <c r="T264" s="554"/>
      <c r="U264" s="554"/>
      <c r="V264" s="554"/>
      <c r="W264" s="554"/>
      <c r="X264" s="554"/>
      <c r="Y264" s="554"/>
      <c r="Z264" s="554"/>
      <c r="AA264" s="405"/>
      <c r="AB264" s="405"/>
      <c r="AC264" s="405"/>
      <c r="AD264" s="405"/>
      <c r="AE264" s="405"/>
      <c r="AF264" s="405"/>
      <c r="AG264" s="405"/>
      <c r="AH264" s="405"/>
      <c r="AI264" s="405"/>
      <c r="AJ264" s="346"/>
      <c r="AK264" s="516"/>
      <c r="AL264" s="538"/>
      <c r="AM264" s="346"/>
      <c r="AN264" s="406"/>
      <c r="AO264" s="384" t="s">
        <v>353</v>
      </c>
      <c r="AP264" s="384"/>
      <c r="AQ264" s="385" t="s">
        <v>376</v>
      </c>
      <c r="AR264" s="467" t="s">
        <v>35</v>
      </c>
      <c r="AS264" s="396" t="s">
        <v>348</v>
      </c>
      <c r="AT264" s="275"/>
      <c r="AU264" s="275"/>
      <c r="AV264" s="277" t="s">
        <v>476</v>
      </c>
    </row>
    <row r="265" spans="1:48" x14ac:dyDescent="0.2">
      <c r="A265" s="419"/>
      <c r="B265" s="425"/>
      <c r="C265" s="426"/>
      <c r="D265" s="427"/>
      <c r="E265" s="428"/>
      <c r="F265" s="429"/>
      <c r="G265" s="430"/>
      <c r="H265" s="426"/>
      <c r="I265" s="433"/>
      <c r="J265" s="277" t="s">
        <v>476</v>
      </c>
      <c r="K265" s="304"/>
      <c r="L265" s="432"/>
      <c r="M265" s="419"/>
      <c r="N265" s="419"/>
      <c r="O265" s="419"/>
      <c r="P265" s="556"/>
      <c r="Q265" s="556"/>
      <c r="R265" s="556"/>
      <c r="S265" s="556"/>
      <c r="T265" s="556"/>
      <c r="U265" s="556"/>
      <c r="V265" s="556"/>
      <c r="W265" s="556"/>
      <c r="X265" s="556"/>
      <c r="Y265" s="556"/>
      <c r="Z265" s="556"/>
      <c r="AA265" s="419"/>
      <c r="AB265" s="419"/>
      <c r="AC265" s="419"/>
      <c r="AD265" s="419"/>
      <c r="AE265" s="419"/>
      <c r="AF265" s="419"/>
      <c r="AG265" s="419"/>
      <c r="AH265" s="419"/>
      <c r="AI265" s="419"/>
      <c r="AJ265" s="381"/>
      <c r="AK265" s="522"/>
      <c r="AL265" s="539"/>
      <c r="AM265" s="381"/>
      <c r="AN265" s="432"/>
      <c r="AO265" s="434"/>
      <c r="AP265" s="434"/>
      <c r="AQ265" s="374"/>
      <c r="AR265" s="467"/>
      <c r="AS265" s="396"/>
      <c r="AT265" s="275"/>
      <c r="AU265" s="275"/>
      <c r="AV265" s="277" t="s">
        <v>476</v>
      </c>
    </row>
    <row r="266" spans="1:48" ht="165.75" x14ac:dyDescent="0.2">
      <c r="A266" s="422"/>
      <c r="B266" s="377" t="s">
        <v>307</v>
      </c>
      <c r="C266" s="423" t="s">
        <v>84</v>
      </c>
      <c r="D266" s="375" t="s">
        <v>377</v>
      </c>
      <c r="E266" s="379" t="s">
        <v>304</v>
      </c>
      <c r="F266" s="420" t="s">
        <v>337</v>
      </c>
      <c r="G266" s="371"/>
      <c r="H266" s="378" t="s">
        <v>336</v>
      </c>
      <c r="I266" s="383" t="s">
        <v>321</v>
      </c>
      <c r="J266" s="277" t="s">
        <v>476</v>
      </c>
      <c r="K266" s="412" t="s">
        <v>313</v>
      </c>
      <c r="L266" s="406" t="s">
        <v>338</v>
      </c>
      <c r="M266" s="405"/>
      <c r="N266" s="405"/>
      <c r="O266" s="405"/>
      <c r="P266" s="554"/>
      <c r="Q266" s="554"/>
      <c r="R266" s="554"/>
      <c r="S266" s="554"/>
      <c r="T266" s="554"/>
      <c r="U266" s="554"/>
      <c r="V266" s="554"/>
      <c r="W266" s="554"/>
      <c r="X266" s="554"/>
      <c r="Y266" s="554"/>
      <c r="Z266" s="554"/>
      <c r="AA266" s="405"/>
      <c r="AB266" s="405"/>
      <c r="AC266" s="405"/>
      <c r="AD266" s="405"/>
      <c r="AE266" s="405"/>
      <c r="AF266" s="405"/>
      <c r="AG266" s="405"/>
      <c r="AH266" s="405"/>
      <c r="AI266" s="405"/>
      <c r="AJ266" s="346"/>
      <c r="AK266" s="516"/>
      <c r="AL266" s="538"/>
      <c r="AM266" s="346"/>
      <c r="AN266" s="406"/>
      <c r="AO266" s="384" t="s">
        <v>342</v>
      </c>
      <c r="AP266" s="384"/>
      <c r="AQ266" s="385" t="s">
        <v>339</v>
      </c>
      <c r="AR266" s="375"/>
      <c r="AS266" s="396" t="s">
        <v>312</v>
      </c>
      <c r="AT266" s="405"/>
      <c r="AU266" s="405"/>
      <c r="AV266" s="277" t="s">
        <v>476</v>
      </c>
    </row>
    <row r="267" spans="1:48" x14ac:dyDescent="0.2">
      <c r="A267" s="333"/>
      <c r="B267" s="368"/>
      <c r="C267" s="369"/>
      <c r="D267" s="370"/>
      <c r="E267" s="360"/>
      <c r="F267" s="343"/>
      <c r="G267" s="371"/>
      <c r="H267" s="369"/>
      <c r="I267" s="367"/>
      <c r="J267" s="277" t="s">
        <v>476</v>
      </c>
      <c r="K267" s="304"/>
      <c r="L267" s="408"/>
      <c r="M267" s="275"/>
      <c r="N267" s="275"/>
      <c r="O267" s="275"/>
      <c r="P267" s="553"/>
      <c r="Q267" s="553"/>
      <c r="R267" s="553"/>
      <c r="S267" s="553"/>
      <c r="T267" s="553"/>
      <c r="U267" s="553"/>
      <c r="V267" s="553"/>
      <c r="W267" s="553"/>
      <c r="X267" s="553"/>
      <c r="Y267" s="553"/>
      <c r="Z267" s="553"/>
      <c r="AA267" s="275"/>
      <c r="AB267" s="275"/>
      <c r="AC267" s="275"/>
      <c r="AD267" s="275"/>
      <c r="AE267" s="275"/>
      <c r="AF267" s="275"/>
      <c r="AG267" s="275"/>
      <c r="AH267" s="275"/>
      <c r="AI267" s="275"/>
      <c r="AJ267" s="346"/>
      <c r="AK267" s="516"/>
      <c r="AL267" s="538"/>
      <c r="AM267" s="346"/>
      <c r="AN267" s="408"/>
      <c r="AO267" s="373"/>
      <c r="AP267" s="373"/>
      <c r="AQ267" s="374"/>
      <c r="AR267" s="370"/>
      <c r="AS267" s="409"/>
      <c r="AT267" s="275"/>
      <c r="AU267" s="275"/>
      <c r="AV267" s="277" t="s">
        <v>476</v>
      </c>
    </row>
    <row r="268" spans="1:48" ht="165.75" x14ac:dyDescent="0.2">
      <c r="A268" s="275"/>
      <c r="B268" s="445" t="s">
        <v>383</v>
      </c>
      <c r="C268" s="378" t="s">
        <v>378</v>
      </c>
      <c r="D268" s="375" t="s">
        <v>377</v>
      </c>
      <c r="E268" s="379" t="s">
        <v>379</v>
      </c>
      <c r="F268" s="420" t="s">
        <v>381</v>
      </c>
      <c r="G268" s="395" t="s">
        <v>391</v>
      </c>
      <c r="H268" s="378" t="s">
        <v>385</v>
      </c>
      <c r="I268" s="383" t="s">
        <v>386</v>
      </c>
      <c r="J268" s="277" t="s">
        <v>476</v>
      </c>
      <c r="K268" s="412" t="s">
        <v>389</v>
      </c>
      <c r="L268" s="449" t="s">
        <v>382</v>
      </c>
      <c r="M268" s="405"/>
      <c r="N268" s="405"/>
      <c r="O268" s="405"/>
      <c r="P268" s="554"/>
      <c r="Q268" s="554"/>
      <c r="R268" s="554"/>
      <c r="S268" s="554"/>
      <c r="T268" s="554"/>
      <c r="U268" s="554"/>
      <c r="V268" s="554"/>
      <c r="W268" s="554"/>
      <c r="X268" s="554"/>
      <c r="Y268" s="554"/>
      <c r="Z268" s="554"/>
      <c r="AA268" s="405"/>
      <c r="AB268" s="405"/>
      <c r="AC268" s="405"/>
      <c r="AD268" s="405"/>
      <c r="AE268" s="405"/>
      <c r="AF268" s="405"/>
      <c r="AG268" s="405"/>
      <c r="AH268" s="405"/>
      <c r="AI268" s="405"/>
      <c r="AJ268" s="346"/>
      <c r="AK268" s="516"/>
      <c r="AL268" s="538"/>
      <c r="AM268" s="346"/>
      <c r="AN268" s="449"/>
      <c r="AO268" s="384" t="s">
        <v>388</v>
      </c>
      <c r="AP268" s="384"/>
      <c r="AQ268" s="385" t="s">
        <v>390</v>
      </c>
      <c r="AR268" s="375" t="s">
        <v>392</v>
      </c>
      <c r="AS268" s="409"/>
      <c r="AT268" s="496" t="s">
        <v>393</v>
      </c>
      <c r="AU268" s="496"/>
      <c r="AV268" s="277" t="s">
        <v>476</v>
      </c>
    </row>
    <row r="269" spans="1:48" x14ac:dyDescent="0.2">
      <c r="A269" s="419"/>
      <c r="B269" s="425"/>
      <c r="C269" s="426"/>
      <c r="D269" s="427"/>
      <c r="E269" s="428"/>
      <c r="F269" s="429"/>
      <c r="G269" s="430"/>
      <c r="H269" s="426"/>
      <c r="I269" s="433"/>
      <c r="J269" s="277" t="s">
        <v>476</v>
      </c>
      <c r="K269" s="468"/>
      <c r="L269" s="432"/>
      <c r="M269" s="419"/>
      <c r="N269" s="419"/>
      <c r="O269" s="419"/>
      <c r="P269" s="556"/>
      <c r="Q269" s="556"/>
      <c r="R269" s="556"/>
      <c r="S269" s="556"/>
      <c r="T269" s="556"/>
      <c r="U269" s="556"/>
      <c r="V269" s="556"/>
      <c r="W269" s="556"/>
      <c r="X269" s="556"/>
      <c r="Y269" s="556"/>
      <c r="Z269" s="556"/>
      <c r="AA269" s="419"/>
      <c r="AB269" s="419"/>
      <c r="AC269" s="419"/>
      <c r="AD269" s="419"/>
      <c r="AE269" s="419"/>
      <c r="AF269" s="419"/>
      <c r="AG269" s="419"/>
      <c r="AH269" s="419"/>
      <c r="AI269" s="419"/>
      <c r="AJ269" s="381"/>
      <c r="AK269" s="522"/>
      <c r="AL269" s="539"/>
      <c r="AM269" s="381"/>
      <c r="AN269" s="432"/>
      <c r="AO269" s="434"/>
      <c r="AP269" s="434"/>
      <c r="AQ269" s="435"/>
      <c r="AR269" s="427"/>
      <c r="AS269" s="436"/>
      <c r="AT269" s="498"/>
      <c r="AU269" s="498"/>
      <c r="AV269" s="277" t="s">
        <v>476</v>
      </c>
    </row>
    <row r="270" spans="1:48" ht="165.75" x14ac:dyDescent="0.2">
      <c r="A270" s="275"/>
      <c r="B270" s="377" t="s">
        <v>399</v>
      </c>
      <c r="C270" s="378" t="s">
        <v>378</v>
      </c>
      <c r="D270" s="375" t="s">
        <v>377</v>
      </c>
      <c r="E270" s="379" t="s">
        <v>379</v>
      </c>
      <c r="F270" s="420" t="s">
        <v>381</v>
      </c>
      <c r="G270" s="395" t="s">
        <v>391</v>
      </c>
      <c r="H270" s="378" t="s">
        <v>385</v>
      </c>
      <c r="I270" s="383" t="s">
        <v>386</v>
      </c>
      <c r="J270" s="492" t="s">
        <v>384</v>
      </c>
      <c r="K270" s="412" t="s">
        <v>400</v>
      </c>
      <c r="L270" s="406" t="s">
        <v>395</v>
      </c>
      <c r="M270" s="405"/>
      <c r="N270" s="405"/>
      <c r="O270" s="405"/>
      <c r="P270" s="554"/>
      <c r="Q270" s="554"/>
      <c r="R270" s="554"/>
      <c r="S270" s="554"/>
      <c r="T270" s="554"/>
      <c r="U270" s="554"/>
      <c r="V270" s="554"/>
      <c r="W270" s="554"/>
      <c r="X270" s="554"/>
      <c r="Y270" s="554"/>
      <c r="Z270" s="554"/>
      <c r="AA270" s="405"/>
      <c r="AB270" s="405"/>
      <c r="AC270" s="405"/>
      <c r="AD270" s="405"/>
      <c r="AE270" s="405"/>
      <c r="AF270" s="405"/>
      <c r="AG270" s="405"/>
      <c r="AH270" s="405"/>
      <c r="AI270" s="405"/>
      <c r="AJ270" s="346"/>
      <c r="AK270" s="516"/>
      <c r="AL270" s="538"/>
      <c r="AM270" s="346"/>
      <c r="AN270" s="406"/>
      <c r="AO270" s="384" t="s">
        <v>388</v>
      </c>
      <c r="AP270" s="384"/>
      <c r="AQ270" s="385" t="s">
        <v>401</v>
      </c>
      <c r="AR270" s="375" t="s">
        <v>402</v>
      </c>
      <c r="AS270" s="396" t="s">
        <v>387</v>
      </c>
      <c r="AT270" s="496" t="s">
        <v>403</v>
      </c>
      <c r="AU270" s="496"/>
      <c r="AV270" s="277" t="s">
        <v>476</v>
      </c>
    </row>
    <row r="271" spans="1:48" x14ac:dyDescent="0.2">
      <c r="A271" s="275"/>
      <c r="B271" s="425"/>
      <c r="C271" s="426"/>
      <c r="D271" s="427"/>
      <c r="E271" s="428"/>
      <c r="F271" s="429"/>
      <c r="G271" s="430"/>
      <c r="H271" s="426"/>
      <c r="I271" s="433"/>
      <c r="J271" s="494"/>
      <c r="K271" s="437"/>
      <c r="L271" s="432"/>
      <c r="M271" s="419"/>
      <c r="N271" s="419"/>
      <c r="O271" s="419"/>
      <c r="P271" s="556"/>
      <c r="Q271" s="556"/>
      <c r="R271" s="556"/>
      <c r="S271" s="556"/>
      <c r="T271" s="556"/>
      <c r="U271" s="556"/>
      <c r="V271" s="556"/>
      <c r="W271" s="556"/>
      <c r="X271" s="556"/>
      <c r="Y271" s="556"/>
      <c r="Z271" s="556"/>
      <c r="AA271" s="419"/>
      <c r="AB271" s="419"/>
      <c r="AC271" s="419"/>
      <c r="AD271" s="419"/>
      <c r="AE271" s="419"/>
      <c r="AF271" s="419"/>
      <c r="AG271" s="419"/>
      <c r="AH271" s="419"/>
      <c r="AI271" s="419"/>
      <c r="AJ271" s="381"/>
      <c r="AK271" s="522"/>
      <c r="AL271" s="539"/>
      <c r="AM271" s="381"/>
      <c r="AN271" s="432"/>
      <c r="AO271" s="434"/>
      <c r="AP271" s="434"/>
      <c r="AQ271" s="435"/>
      <c r="AR271" s="427"/>
      <c r="AS271" s="409"/>
      <c r="AT271" s="498"/>
      <c r="AU271" s="498"/>
      <c r="AV271" s="277" t="s">
        <v>476</v>
      </c>
    </row>
    <row r="272" spans="1:48" ht="165.75" x14ac:dyDescent="0.2">
      <c r="A272" s="275"/>
      <c r="B272" s="445" t="s">
        <v>399</v>
      </c>
      <c r="C272" s="378" t="s">
        <v>378</v>
      </c>
      <c r="D272" s="375" t="s">
        <v>377</v>
      </c>
      <c r="E272" s="379" t="s">
        <v>417</v>
      </c>
      <c r="F272" s="420" t="s">
        <v>381</v>
      </c>
      <c r="G272" s="395" t="s">
        <v>391</v>
      </c>
      <c r="H272" s="378" t="s">
        <v>385</v>
      </c>
      <c r="I272" s="383" t="s">
        <v>386</v>
      </c>
      <c r="J272" s="492" t="s">
        <v>384</v>
      </c>
      <c r="K272" s="412" t="s">
        <v>389</v>
      </c>
      <c r="L272" s="449" t="s">
        <v>395</v>
      </c>
      <c r="M272" s="405"/>
      <c r="N272" s="405"/>
      <c r="O272" s="405"/>
      <c r="P272" s="554"/>
      <c r="Q272" s="554"/>
      <c r="R272" s="554"/>
      <c r="S272" s="554"/>
      <c r="T272" s="554"/>
      <c r="U272" s="554"/>
      <c r="V272" s="554"/>
      <c r="W272" s="554"/>
      <c r="X272" s="554"/>
      <c r="Y272" s="554"/>
      <c r="Z272" s="554"/>
      <c r="AA272" s="405"/>
      <c r="AB272" s="405"/>
      <c r="AC272" s="405"/>
      <c r="AD272" s="405"/>
      <c r="AE272" s="405"/>
      <c r="AF272" s="405"/>
      <c r="AG272" s="405"/>
      <c r="AH272" s="405"/>
      <c r="AI272" s="405"/>
      <c r="AJ272" s="346"/>
      <c r="AK272" s="516"/>
      <c r="AL272" s="538"/>
      <c r="AM272" s="346"/>
      <c r="AN272" s="449"/>
      <c r="AO272" s="384" t="s">
        <v>388</v>
      </c>
      <c r="AP272" s="384"/>
      <c r="AQ272" s="385" t="s">
        <v>418</v>
      </c>
      <c r="AR272" s="375" t="s">
        <v>392</v>
      </c>
      <c r="AS272" s="396" t="s">
        <v>387</v>
      </c>
      <c r="AT272" s="496" t="s">
        <v>393</v>
      </c>
      <c r="AU272" s="496"/>
      <c r="AV272" s="277" t="s">
        <v>476</v>
      </c>
    </row>
    <row r="273" spans="1:48" x14ac:dyDescent="0.2">
      <c r="A273" s="419"/>
      <c r="B273" s="425"/>
      <c r="C273" s="426"/>
      <c r="D273" s="427"/>
      <c r="E273" s="428"/>
      <c r="F273" s="429"/>
      <c r="G273" s="430"/>
      <c r="H273" s="426"/>
      <c r="I273" s="433"/>
      <c r="J273" s="495"/>
      <c r="K273" s="304"/>
      <c r="L273" s="432"/>
      <c r="M273" s="419"/>
      <c r="N273" s="419"/>
      <c r="O273" s="419"/>
      <c r="P273" s="556"/>
      <c r="Q273" s="556"/>
      <c r="R273" s="556"/>
      <c r="S273" s="556"/>
      <c r="T273" s="556"/>
      <c r="U273" s="556"/>
      <c r="V273" s="556"/>
      <c r="W273" s="556"/>
      <c r="X273" s="556"/>
      <c r="Y273" s="556"/>
      <c r="Z273" s="556"/>
      <c r="AA273" s="419"/>
      <c r="AB273" s="419"/>
      <c r="AC273" s="419"/>
      <c r="AD273" s="419"/>
      <c r="AE273" s="419"/>
      <c r="AF273" s="419"/>
      <c r="AG273" s="419"/>
      <c r="AH273" s="419"/>
      <c r="AI273" s="419"/>
      <c r="AJ273" s="381"/>
      <c r="AK273" s="522"/>
      <c r="AL273" s="539"/>
      <c r="AM273" s="381"/>
      <c r="AN273" s="432"/>
      <c r="AO273" s="434"/>
      <c r="AP273" s="434"/>
      <c r="AQ273" s="374"/>
      <c r="AR273" s="370"/>
      <c r="AS273" s="436"/>
      <c r="AT273" s="498"/>
      <c r="AU273" s="498"/>
      <c r="AV273" s="277" t="s">
        <v>476</v>
      </c>
    </row>
    <row r="274" spans="1:48" x14ac:dyDescent="0.2">
      <c r="A274" s="469"/>
      <c r="B274" s="425"/>
      <c r="C274" s="426"/>
      <c r="D274" s="427"/>
      <c r="E274" s="428"/>
      <c r="F274" s="429"/>
      <c r="G274" s="430"/>
      <c r="H274" s="426"/>
      <c r="I274" s="433"/>
      <c r="J274" s="495"/>
      <c r="K274" s="437"/>
      <c r="L274" s="432"/>
      <c r="M274" s="419"/>
      <c r="N274" s="419"/>
      <c r="O274" s="419"/>
      <c r="P274" s="556"/>
      <c r="Q274" s="556"/>
      <c r="R274" s="556"/>
      <c r="S274" s="556"/>
      <c r="T274" s="556"/>
      <c r="U274" s="556"/>
      <c r="V274" s="556"/>
      <c r="W274" s="556"/>
      <c r="X274" s="556"/>
      <c r="Y274" s="556"/>
      <c r="Z274" s="556"/>
      <c r="AA274" s="419"/>
      <c r="AB274" s="419"/>
      <c r="AC274" s="419"/>
      <c r="AD274" s="419"/>
      <c r="AE274" s="419"/>
      <c r="AF274" s="419"/>
      <c r="AG274" s="419"/>
      <c r="AH274" s="419"/>
      <c r="AI274" s="419"/>
      <c r="AJ274" s="381"/>
      <c r="AK274" s="522"/>
      <c r="AL274" s="539"/>
      <c r="AM274" s="381"/>
      <c r="AN274" s="432"/>
      <c r="AO274" s="434"/>
      <c r="AP274" s="434"/>
      <c r="AQ274" s="435"/>
      <c r="AR274" s="427"/>
      <c r="AS274" s="436"/>
      <c r="AT274" s="498"/>
      <c r="AU274" s="498"/>
      <c r="AV274" s="277" t="s">
        <v>476</v>
      </c>
    </row>
    <row r="275" spans="1:48" ht="140.25" x14ac:dyDescent="0.2">
      <c r="A275" s="333"/>
      <c r="B275" s="445" t="s">
        <v>431</v>
      </c>
      <c r="C275" s="378" t="s">
        <v>404</v>
      </c>
      <c r="D275" s="470" t="s">
        <v>380</v>
      </c>
      <c r="E275" s="379" t="s">
        <v>379</v>
      </c>
      <c r="F275" s="420" t="s">
        <v>381</v>
      </c>
      <c r="G275" s="395" t="s">
        <v>428</v>
      </c>
      <c r="H275" s="378" t="s">
        <v>409</v>
      </c>
      <c r="I275" s="383" t="s">
        <v>410</v>
      </c>
      <c r="J275" s="492" t="s">
        <v>384</v>
      </c>
      <c r="K275" s="412" t="s">
        <v>389</v>
      </c>
      <c r="L275" s="449" t="s">
        <v>430</v>
      </c>
      <c r="M275" s="405"/>
      <c r="N275" s="405"/>
      <c r="O275" s="405"/>
      <c r="P275" s="554"/>
      <c r="Q275" s="554"/>
      <c r="R275" s="554"/>
      <c r="S275" s="554"/>
      <c r="T275" s="554"/>
      <c r="U275" s="554"/>
      <c r="V275" s="554"/>
      <c r="W275" s="554"/>
      <c r="X275" s="554"/>
      <c r="Y275" s="554"/>
      <c r="Z275" s="554"/>
      <c r="AA275" s="405"/>
      <c r="AB275" s="405"/>
      <c r="AC275" s="405"/>
      <c r="AD275" s="405"/>
      <c r="AE275" s="405"/>
      <c r="AF275" s="405"/>
      <c r="AG275" s="405"/>
      <c r="AH275" s="405"/>
      <c r="AI275" s="405"/>
      <c r="AJ275" s="346"/>
      <c r="AK275" s="516"/>
      <c r="AL275" s="538"/>
      <c r="AM275" s="346"/>
      <c r="AN275" s="449"/>
      <c r="AO275" s="384" t="s">
        <v>411</v>
      </c>
      <c r="AP275" s="384"/>
      <c r="AQ275" s="385" t="s">
        <v>413</v>
      </c>
      <c r="AR275" s="375" t="s">
        <v>392</v>
      </c>
      <c r="AS275" s="396" t="s">
        <v>412</v>
      </c>
      <c r="AT275" s="496" t="s">
        <v>416</v>
      </c>
      <c r="AU275" s="496"/>
      <c r="AV275" s="277" t="s">
        <v>476</v>
      </c>
    </row>
    <row r="276" spans="1:48" x14ac:dyDescent="0.2">
      <c r="A276" s="333"/>
      <c r="B276" s="425"/>
      <c r="C276" s="426"/>
      <c r="D276" s="427"/>
      <c r="E276" s="428"/>
      <c r="F276" s="429"/>
      <c r="G276" s="430"/>
      <c r="H276" s="426"/>
      <c r="I276" s="433"/>
      <c r="J276" s="495"/>
      <c r="K276" s="437"/>
      <c r="L276" s="432"/>
      <c r="M276" s="419"/>
      <c r="N276" s="419"/>
      <c r="O276" s="419"/>
      <c r="P276" s="556"/>
      <c r="Q276" s="556"/>
      <c r="R276" s="556"/>
      <c r="S276" s="556"/>
      <c r="T276" s="556"/>
      <c r="U276" s="556"/>
      <c r="V276" s="556"/>
      <c r="W276" s="556"/>
      <c r="X276" s="556"/>
      <c r="Y276" s="556"/>
      <c r="Z276" s="556"/>
      <c r="AA276" s="419"/>
      <c r="AB276" s="419"/>
      <c r="AC276" s="419"/>
      <c r="AD276" s="419"/>
      <c r="AE276" s="419"/>
      <c r="AF276" s="419"/>
      <c r="AG276" s="419"/>
      <c r="AH276" s="419"/>
      <c r="AI276" s="419"/>
      <c r="AJ276" s="381"/>
      <c r="AK276" s="522"/>
      <c r="AL276" s="539"/>
      <c r="AM276" s="381"/>
      <c r="AN276" s="432"/>
      <c r="AO276" s="434"/>
      <c r="AP276" s="434"/>
      <c r="AQ276" s="435"/>
      <c r="AR276" s="427"/>
      <c r="AS276" s="436"/>
      <c r="AT276" s="498"/>
      <c r="AU276" s="498"/>
      <c r="AV276" s="277" t="s">
        <v>476</v>
      </c>
    </row>
    <row r="277" spans="1:48" ht="140.25" x14ac:dyDescent="0.2">
      <c r="A277" s="275"/>
      <c r="B277" s="471" t="s">
        <v>399</v>
      </c>
      <c r="C277" s="378" t="s">
        <v>404</v>
      </c>
      <c r="D277" s="470" t="s">
        <v>420</v>
      </c>
      <c r="E277" s="379" t="s">
        <v>405</v>
      </c>
      <c r="F277" s="420" t="s">
        <v>381</v>
      </c>
      <c r="G277" s="395" t="s">
        <v>391</v>
      </c>
      <c r="H277" s="378" t="s">
        <v>385</v>
      </c>
      <c r="I277" s="383" t="s">
        <v>386</v>
      </c>
      <c r="J277" s="492" t="s">
        <v>384</v>
      </c>
      <c r="K277" s="412" t="s">
        <v>389</v>
      </c>
      <c r="L277" s="449" t="s">
        <v>430</v>
      </c>
      <c r="M277" s="405"/>
      <c r="N277" s="405"/>
      <c r="O277" s="405"/>
      <c r="P277" s="554"/>
      <c r="Q277" s="554"/>
      <c r="R277" s="554"/>
      <c r="S277" s="554"/>
      <c r="T277" s="554"/>
      <c r="U277" s="554"/>
      <c r="V277" s="554"/>
      <c r="W277" s="554"/>
      <c r="X277" s="554"/>
      <c r="Y277" s="554"/>
      <c r="Z277" s="554"/>
      <c r="AA277" s="405"/>
      <c r="AB277" s="405"/>
      <c r="AC277" s="405"/>
      <c r="AD277" s="405"/>
      <c r="AE277" s="405"/>
      <c r="AF277" s="405"/>
      <c r="AG277" s="405"/>
      <c r="AH277" s="405"/>
      <c r="AI277" s="405"/>
      <c r="AJ277" s="346"/>
      <c r="AK277" s="516"/>
      <c r="AL277" s="538"/>
      <c r="AM277" s="346"/>
      <c r="AN277" s="449"/>
      <c r="AO277" s="384" t="s">
        <v>388</v>
      </c>
      <c r="AP277" s="384"/>
      <c r="AQ277" s="385" t="s">
        <v>401</v>
      </c>
      <c r="AR277" s="375" t="s">
        <v>402</v>
      </c>
      <c r="AS277" s="396" t="s">
        <v>387</v>
      </c>
      <c r="AT277" s="496" t="s">
        <v>393</v>
      </c>
      <c r="AU277" s="496"/>
      <c r="AV277" s="277" t="s">
        <v>476</v>
      </c>
    </row>
    <row r="278" spans="1:48" x14ac:dyDescent="0.2">
      <c r="A278" s="419"/>
      <c r="B278" s="425"/>
      <c r="C278" s="426"/>
      <c r="D278" s="427"/>
      <c r="E278" s="428"/>
      <c r="F278" s="429"/>
      <c r="G278" s="430"/>
      <c r="H278" s="426"/>
      <c r="I278" s="433"/>
      <c r="J278" s="495"/>
      <c r="K278" s="437"/>
      <c r="L278" s="432"/>
      <c r="M278" s="419"/>
      <c r="N278" s="419"/>
      <c r="O278" s="419"/>
      <c r="P278" s="556"/>
      <c r="Q278" s="556"/>
      <c r="R278" s="556"/>
      <c r="S278" s="556"/>
      <c r="T278" s="556"/>
      <c r="U278" s="556"/>
      <c r="V278" s="556"/>
      <c r="W278" s="556"/>
      <c r="X278" s="556"/>
      <c r="Y278" s="556"/>
      <c r="Z278" s="556"/>
      <c r="AA278" s="419"/>
      <c r="AB278" s="419"/>
      <c r="AC278" s="419"/>
      <c r="AD278" s="419"/>
      <c r="AE278" s="419"/>
      <c r="AF278" s="419"/>
      <c r="AG278" s="419"/>
      <c r="AH278" s="419"/>
      <c r="AI278" s="419"/>
      <c r="AJ278" s="381"/>
      <c r="AK278" s="522"/>
      <c r="AL278" s="539"/>
      <c r="AM278" s="381"/>
      <c r="AN278" s="432"/>
      <c r="AO278" s="434"/>
      <c r="AP278" s="434"/>
      <c r="AQ278" s="435"/>
      <c r="AR278" s="427"/>
      <c r="AS278" s="436"/>
      <c r="AT278" s="498"/>
      <c r="AU278" s="498"/>
      <c r="AV278" s="277" t="s">
        <v>476</v>
      </c>
    </row>
    <row r="279" spans="1:48" ht="140.25" x14ac:dyDescent="0.2">
      <c r="A279" s="275"/>
      <c r="B279" s="445" t="s">
        <v>399</v>
      </c>
      <c r="C279" s="378" t="s">
        <v>394</v>
      </c>
      <c r="D279" s="470" t="s">
        <v>398</v>
      </c>
      <c r="E279" s="379" t="s">
        <v>379</v>
      </c>
      <c r="F279" s="420" t="s">
        <v>381</v>
      </c>
      <c r="G279" s="395" t="s">
        <v>391</v>
      </c>
      <c r="H279" s="378" t="s">
        <v>385</v>
      </c>
      <c r="I279" s="383" t="s">
        <v>386</v>
      </c>
      <c r="J279" s="492" t="s">
        <v>384</v>
      </c>
      <c r="K279" s="412" t="s">
        <v>389</v>
      </c>
      <c r="L279" s="449" t="s">
        <v>395</v>
      </c>
      <c r="M279" s="405"/>
      <c r="N279" s="405"/>
      <c r="O279" s="405"/>
      <c r="P279" s="554"/>
      <c r="Q279" s="554"/>
      <c r="R279" s="554"/>
      <c r="S279" s="554"/>
      <c r="T279" s="554"/>
      <c r="U279" s="554"/>
      <c r="V279" s="554"/>
      <c r="W279" s="554"/>
      <c r="X279" s="554"/>
      <c r="Y279" s="554"/>
      <c r="Z279" s="554"/>
      <c r="AA279" s="405"/>
      <c r="AB279" s="405"/>
      <c r="AC279" s="405"/>
      <c r="AD279" s="405"/>
      <c r="AE279" s="405"/>
      <c r="AF279" s="405"/>
      <c r="AG279" s="405"/>
      <c r="AH279" s="405"/>
      <c r="AI279" s="405"/>
      <c r="AJ279" s="346"/>
      <c r="AK279" s="516"/>
      <c r="AL279" s="538"/>
      <c r="AM279" s="346"/>
      <c r="AN279" s="449"/>
      <c r="AO279" s="384" t="s">
        <v>388</v>
      </c>
      <c r="AP279" s="384"/>
      <c r="AQ279" s="385" t="s">
        <v>433</v>
      </c>
      <c r="AR279" s="375" t="s">
        <v>392</v>
      </c>
      <c r="AS279" s="396" t="s">
        <v>387</v>
      </c>
      <c r="AT279" s="496" t="s">
        <v>393</v>
      </c>
      <c r="AU279" s="496"/>
      <c r="AV279" s="277" t="s">
        <v>476</v>
      </c>
    </row>
    <row r="280" spans="1:48" x14ac:dyDescent="0.2">
      <c r="A280" s="419"/>
      <c r="B280" s="425"/>
      <c r="C280" s="426"/>
      <c r="D280" s="427"/>
      <c r="E280" s="428"/>
      <c r="F280" s="429"/>
      <c r="G280" s="430"/>
      <c r="H280" s="426"/>
      <c r="I280" s="433"/>
      <c r="J280" s="495"/>
      <c r="K280" s="437"/>
      <c r="L280" s="432"/>
      <c r="M280" s="419"/>
      <c r="N280" s="419"/>
      <c r="O280" s="419"/>
      <c r="P280" s="556"/>
      <c r="Q280" s="556"/>
      <c r="R280" s="556"/>
      <c r="S280" s="556"/>
      <c r="T280" s="556"/>
      <c r="U280" s="556"/>
      <c r="V280" s="556"/>
      <c r="W280" s="556"/>
      <c r="X280" s="556"/>
      <c r="Y280" s="556"/>
      <c r="Z280" s="556"/>
      <c r="AA280" s="419"/>
      <c r="AB280" s="419"/>
      <c r="AC280" s="419"/>
      <c r="AD280" s="419"/>
      <c r="AE280" s="419"/>
      <c r="AF280" s="419"/>
      <c r="AG280" s="419"/>
      <c r="AH280" s="419"/>
      <c r="AI280" s="419"/>
      <c r="AJ280" s="381"/>
      <c r="AK280" s="522"/>
      <c r="AL280" s="539"/>
      <c r="AM280" s="381"/>
      <c r="AN280" s="432"/>
      <c r="AO280" s="434"/>
      <c r="AP280" s="434"/>
      <c r="AQ280" s="435"/>
      <c r="AR280" s="427"/>
      <c r="AS280" s="436"/>
      <c r="AT280" s="498"/>
      <c r="AU280" s="498"/>
      <c r="AV280" s="277" t="s">
        <v>476</v>
      </c>
    </row>
    <row r="281" spans="1:48" ht="140.25" x14ac:dyDescent="0.2">
      <c r="A281" s="301"/>
      <c r="B281" s="445" t="s">
        <v>399</v>
      </c>
      <c r="C281" s="378" t="s">
        <v>404</v>
      </c>
      <c r="D281" s="470" t="s">
        <v>398</v>
      </c>
      <c r="E281" s="379" t="s">
        <v>405</v>
      </c>
      <c r="F281" s="420" t="s">
        <v>407</v>
      </c>
      <c r="G281" s="395" t="s">
        <v>428</v>
      </c>
      <c r="H281" s="378" t="s">
        <v>409</v>
      </c>
      <c r="I281" s="383" t="s">
        <v>410</v>
      </c>
      <c r="J281" s="492" t="s">
        <v>397</v>
      </c>
      <c r="K281" s="412" t="s">
        <v>414</v>
      </c>
      <c r="L281" s="449" t="s">
        <v>430</v>
      </c>
      <c r="M281" s="405"/>
      <c r="N281" s="405"/>
      <c r="O281" s="405"/>
      <c r="P281" s="554"/>
      <c r="Q281" s="554"/>
      <c r="R281" s="554"/>
      <c r="S281" s="554"/>
      <c r="T281" s="554"/>
      <c r="U281" s="554"/>
      <c r="V281" s="554"/>
      <c r="W281" s="554"/>
      <c r="X281" s="554"/>
      <c r="Y281" s="554"/>
      <c r="Z281" s="554"/>
      <c r="AA281" s="405"/>
      <c r="AB281" s="405"/>
      <c r="AC281" s="405"/>
      <c r="AD281" s="405"/>
      <c r="AE281" s="405"/>
      <c r="AF281" s="405"/>
      <c r="AG281" s="405"/>
      <c r="AH281" s="405"/>
      <c r="AI281" s="405"/>
      <c r="AJ281" s="346"/>
      <c r="AK281" s="516"/>
      <c r="AL281" s="538"/>
      <c r="AM281" s="346"/>
      <c r="AN281" s="449"/>
      <c r="AO281" s="384" t="s">
        <v>411</v>
      </c>
      <c r="AP281" s="384"/>
      <c r="AQ281" s="385" t="s">
        <v>413</v>
      </c>
      <c r="AR281" s="375" t="s">
        <v>415</v>
      </c>
      <c r="AS281" s="396" t="s">
        <v>412</v>
      </c>
      <c r="AT281" s="496" t="s">
        <v>416</v>
      </c>
      <c r="AU281" s="496"/>
      <c r="AV281" s="277" t="s">
        <v>476</v>
      </c>
    </row>
    <row r="282" spans="1:48" x14ac:dyDescent="0.2">
      <c r="A282" s="474"/>
      <c r="B282" s="425"/>
      <c r="C282" s="426"/>
      <c r="D282" s="427"/>
      <c r="E282" s="428"/>
      <c r="F282" s="429"/>
      <c r="G282" s="430"/>
      <c r="H282" s="426"/>
      <c r="I282" s="433"/>
      <c r="J282" s="495"/>
      <c r="K282" s="437"/>
      <c r="L282" s="432"/>
      <c r="M282" s="419"/>
      <c r="N282" s="419"/>
      <c r="O282" s="419"/>
      <c r="P282" s="556"/>
      <c r="Q282" s="556"/>
      <c r="R282" s="556"/>
      <c r="S282" s="556"/>
      <c r="T282" s="556"/>
      <c r="U282" s="556"/>
      <c r="V282" s="556"/>
      <c r="W282" s="556"/>
      <c r="X282" s="556"/>
      <c r="Y282" s="556"/>
      <c r="Z282" s="556"/>
      <c r="AA282" s="419"/>
      <c r="AB282" s="419"/>
      <c r="AC282" s="419"/>
      <c r="AD282" s="419"/>
      <c r="AE282" s="419"/>
      <c r="AF282" s="419"/>
      <c r="AG282" s="419"/>
      <c r="AH282" s="419"/>
      <c r="AI282" s="419"/>
      <c r="AJ282" s="381"/>
      <c r="AK282" s="522"/>
      <c r="AL282" s="539"/>
      <c r="AM282" s="381"/>
      <c r="AN282" s="432"/>
      <c r="AO282" s="434"/>
      <c r="AP282" s="434"/>
      <c r="AQ282" s="435"/>
      <c r="AR282" s="474"/>
      <c r="AS282" s="436"/>
      <c r="AT282" s="498"/>
      <c r="AU282" s="498"/>
      <c r="AV282" s="277" t="s">
        <v>476</v>
      </c>
    </row>
    <row r="283" spans="1:48" ht="140.25" x14ac:dyDescent="0.2">
      <c r="A283" s="301"/>
      <c r="B283" s="445" t="s">
        <v>396</v>
      </c>
      <c r="C283" s="378" t="s">
        <v>419</v>
      </c>
      <c r="D283" s="470" t="s">
        <v>406</v>
      </c>
      <c r="E283" s="379" t="s">
        <v>405</v>
      </c>
      <c r="F283" s="420" t="s">
        <v>407</v>
      </c>
      <c r="G283" s="395" t="s">
        <v>428</v>
      </c>
      <c r="H283" s="378" t="s">
        <v>409</v>
      </c>
      <c r="I283" s="383" t="s">
        <v>410</v>
      </c>
      <c r="J283" s="492" t="s">
        <v>397</v>
      </c>
      <c r="K283" s="412" t="s">
        <v>414</v>
      </c>
      <c r="L283" s="449" t="s">
        <v>408</v>
      </c>
      <c r="M283" s="405"/>
      <c r="N283" s="405"/>
      <c r="O283" s="405"/>
      <c r="P283" s="554"/>
      <c r="Q283" s="554"/>
      <c r="R283" s="554"/>
      <c r="S283" s="554"/>
      <c r="T283" s="554"/>
      <c r="U283" s="554"/>
      <c r="V283" s="554"/>
      <c r="W283" s="554"/>
      <c r="X283" s="554"/>
      <c r="Y283" s="554"/>
      <c r="Z283" s="554"/>
      <c r="AA283" s="405"/>
      <c r="AB283" s="405"/>
      <c r="AC283" s="405"/>
      <c r="AD283" s="405"/>
      <c r="AE283" s="405"/>
      <c r="AF283" s="405"/>
      <c r="AG283" s="405"/>
      <c r="AH283" s="405"/>
      <c r="AI283" s="405"/>
      <c r="AJ283" s="346"/>
      <c r="AK283" s="516"/>
      <c r="AL283" s="538"/>
      <c r="AM283" s="346"/>
      <c r="AN283" s="449"/>
      <c r="AO283" s="384" t="s">
        <v>411</v>
      </c>
      <c r="AP283" s="384"/>
      <c r="AQ283" s="385" t="s">
        <v>413</v>
      </c>
      <c r="AR283" s="301"/>
      <c r="AS283" s="396" t="s">
        <v>412</v>
      </c>
      <c r="AT283" s="496" t="s">
        <v>416</v>
      </c>
      <c r="AU283" s="496"/>
      <c r="AV283" s="277" t="s">
        <v>476</v>
      </c>
    </row>
    <row r="284" spans="1:48" x14ac:dyDescent="0.2">
      <c r="A284" s="474"/>
      <c r="B284" s="425"/>
      <c r="C284" s="426"/>
      <c r="D284" s="427"/>
      <c r="E284" s="428"/>
      <c r="F284" s="429"/>
      <c r="G284" s="430"/>
      <c r="H284" s="426"/>
      <c r="I284" s="433"/>
      <c r="J284" s="495"/>
      <c r="K284" s="437"/>
      <c r="L284" s="432"/>
      <c r="M284" s="419"/>
      <c r="N284" s="419"/>
      <c r="O284" s="419"/>
      <c r="P284" s="556"/>
      <c r="Q284" s="556"/>
      <c r="R284" s="556"/>
      <c r="S284" s="556"/>
      <c r="T284" s="556"/>
      <c r="U284" s="556"/>
      <c r="V284" s="556"/>
      <c r="W284" s="556"/>
      <c r="X284" s="556"/>
      <c r="Y284" s="556"/>
      <c r="Z284" s="556"/>
      <c r="AA284" s="419"/>
      <c r="AB284" s="419"/>
      <c r="AC284" s="419"/>
      <c r="AD284" s="419"/>
      <c r="AE284" s="419"/>
      <c r="AF284" s="419"/>
      <c r="AG284" s="419"/>
      <c r="AH284" s="419"/>
      <c r="AI284" s="419"/>
      <c r="AJ284" s="346"/>
      <c r="AK284" s="516"/>
      <c r="AL284" s="538"/>
      <c r="AM284" s="381"/>
      <c r="AN284" s="432"/>
      <c r="AO284" s="434"/>
      <c r="AP284" s="434"/>
      <c r="AQ284" s="435"/>
      <c r="AR284" s="474"/>
      <c r="AS284" s="436"/>
      <c r="AT284" s="498"/>
      <c r="AU284" s="498"/>
      <c r="AV284" s="277" t="s">
        <v>476</v>
      </c>
    </row>
    <row r="285" spans="1:48" ht="140.25" x14ac:dyDescent="0.2">
      <c r="A285" s="301"/>
      <c r="B285" s="445" t="s">
        <v>431</v>
      </c>
      <c r="C285" s="378" t="s">
        <v>394</v>
      </c>
      <c r="D285" s="470" t="s">
        <v>420</v>
      </c>
      <c r="E285" s="379" t="s">
        <v>405</v>
      </c>
      <c r="F285" s="420" t="s">
        <v>407</v>
      </c>
      <c r="G285" s="395" t="s">
        <v>428</v>
      </c>
      <c r="H285" s="378" t="s">
        <v>409</v>
      </c>
      <c r="I285" s="383" t="s">
        <v>410</v>
      </c>
      <c r="J285" s="492" t="s">
        <v>397</v>
      </c>
      <c r="K285" s="412" t="s">
        <v>414</v>
      </c>
      <c r="L285" s="449" t="s">
        <v>430</v>
      </c>
      <c r="M285" s="405"/>
      <c r="N285" s="405"/>
      <c r="O285" s="405"/>
      <c r="P285" s="554"/>
      <c r="Q285" s="554"/>
      <c r="R285" s="554"/>
      <c r="S285" s="554"/>
      <c r="T285" s="554"/>
      <c r="U285" s="554"/>
      <c r="V285" s="554"/>
      <c r="W285" s="554"/>
      <c r="X285" s="554"/>
      <c r="Y285" s="554"/>
      <c r="Z285" s="554"/>
      <c r="AA285" s="405"/>
      <c r="AB285" s="405"/>
      <c r="AC285" s="405"/>
      <c r="AD285" s="405"/>
      <c r="AE285" s="405"/>
      <c r="AF285" s="405"/>
      <c r="AG285" s="405"/>
      <c r="AH285" s="405"/>
      <c r="AI285" s="405"/>
      <c r="AJ285" s="346"/>
      <c r="AK285" s="516"/>
      <c r="AL285" s="538"/>
      <c r="AM285" s="346"/>
      <c r="AN285" s="449"/>
      <c r="AO285" s="384" t="s">
        <v>411</v>
      </c>
      <c r="AP285" s="384"/>
      <c r="AQ285" s="385" t="s">
        <v>413</v>
      </c>
      <c r="AR285" s="472"/>
      <c r="AS285" s="396" t="s">
        <v>412</v>
      </c>
      <c r="AT285" s="496" t="s">
        <v>416</v>
      </c>
      <c r="AU285" s="496"/>
      <c r="AV285" s="277" t="s">
        <v>476</v>
      </c>
    </row>
    <row r="286" spans="1:48" x14ac:dyDescent="0.2">
      <c r="A286" s="474"/>
      <c r="B286" s="425"/>
      <c r="C286" s="426"/>
      <c r="D286" s="427"/>
      <c r="E286" s="428"/>
      <c r="F286" s="429"/>
      <c r="G286" s="430"/>
      <c r="H286" s="426"/>
      <c r="I286" s="433"/>
      <c r="J286" s="495"/>
      <c r="K286" s="437"/>
      <c r="L286" s="432"/>
      <c r="M286" s="419"/>
      <c r="N286" s="419"/>
      <c r="O286" s="419"/>
      <c r="P286" s="556"/>
      <c r="Q286" s="556"/>
      <c r="R286" s="556"/>
      <c r="S286" s="556"/>
      <c r="T286" s="556"/>
      <c r="U286" s="556"/>
      <c r="V286" s="556"/>
      <c r="W286" s="556"/>
      <c r="X286" s="556"/>
      <c r="Y286" s="556"/>
      <c r="Z286" s="556"/>
      <c r="AA286" s="419"/>
      <c r="AB286" s="419"/>
      <c r="AC286" s="419"/>
      <c r="AD286" s="419"/>
      <c r="AE286" s="419"/>
      <c r="AF286" s="419"/>
      <c r="AG286" s="419"/>
      <c r="AH286" s="419"/>
      <c r="AI286" s="419"/>
      <c r="AJ286" s="381"/>
      <c r="AK286" s="522"/>
      <c r="AL286" s="539"/>
      <c r="AM286" s="381"/>
      <c r="AN286" s="432"/>
      <c r="AO286" s="434"/>
      <c r="AP286" s="434"/>
      <c r="AQ286" s="435"/>
      <c r="AR286" s="474"/>
      <c r="AS286" s="436"/>
      <c r="AT286" s="498"/>
      <c r="AU286" s="498"/>
      <c r="AV286" s="277" t="s">
        <v>476</v>
      </c>
    </row>
    <row r="287" spans="1:48" ht="140.25" x14ac:dyDescent="0.2">
      <c r="A287" s="301"/>
      <c r="B287" s="445" t="s">
        <v>431</v>
      </c>
      <c r="C287" s="378" t="s">
        <v>404</v>
      </c>
      <c r="D287" s="470" t="s">
        <v>420</v>
      </c>
      <c r="E287" s="379" t="s">
        <v>379</v>
      </c>
      <c r="F287" s="420" t="s">
        <v>381</v>
      </c>
      <c r="G287" s="395" t="s">
        <v>428</v>
      </c>
      <c r="H287" s="378" t="s">
        <v>385</v>
      </c>
      <c r="I287" s="383" t="s">
        <v>410</v>
      </c>
      <c r="J287" s="492" t="s">
        <v>384</v>
      </c>
      <c r="K287" s="412" t="s">
        <v>414</v>
      </c>
      <c r="L287" s="449" t="s">
        <v>430</v>
      </c>
      <c r="M287" s="405"/>
      <c r="N287" s="405"/>
      <c r="O287" s="405"/>
      <c r="P287" s="554"/>
      <c r="Q287" s="554"/>
      <c r="R287" s="554"/>
      <c r="S287" s="554"/>
      <c r="T287" s="554"/>
      <c r="U287" s="554"/>
      <c r="V287" s="554"/>
      <c r="W287" s="554"/>
      <c r="X287" s="554"/>
      <c r="Y287" s="554"/>
      <c r="Z287" s="554"/>
      <c r="AA287" s="405"/>
      <c r="AB287" s="405"/>
      <c r="AC287" s="405"/>
      <c r="AD287" s="405"/>
      <c r="AE287" s="405"/>
      <c r="AF287" s="405"/>
      <c r="AG287" s="405"/>
      <c r="AH287" s="405"/>
      <c r="AI287" s="405"/>
      <c r="AJ287" s="346"/>
      <c r="AK287" s="516"/>
      <c r="AL287" s="538"/>
      <c r="AM287" s="346"/>
      <c r="AN287" s="449"/>
      <c r="AO287" s="384" t="s">
        <v>411</v>
      </c>
      <c r="AP287" s="384"/>
      <c r="AQ287" s="385" t="s">
        <v>413</v>
      </c>
      <c r="AR287" s="472"/>
      <c r="AS287" s="396" t="s">
        <v>412</v>
      </c>
      <c r="AT287" s="496" t="s">
        <v>416</v>
      </c>
      <c r="AU287" s="496"/>
      <c r="AV287" s="277" t="s">
        <v>476</v>
      </c>
    </row>
    <row r="288" spans="1:48" x14ac:dyDescent="0.2">
      <c r="A288" s="474"/>
      <c r="B288" s="425"/>
      <c r="C288" s="426"/>
      <c r="D288" s="427"/>
      <c r="E288" s="428"/>
      <c r="F288" s="429"/>
      <c r="G288" s="430"/>
      <c r="H288" s="426"/>
      <c r="I288" s="433"/>
      <c r="J288" s="495"/>
      <c r="K288" s="437"/>
      <c r="L288" s="432"/>
      <c r="M288" s="419"/>
      <c r="N288" s="419"/>
      <c r="O288" s="419"/>
      <c r="P288" s="556"/>
      <c r="Q288" s="556"/>
      <c r="R288" s="556"/>
      <c r="S288" s="556"/>
      <c r="T288" s="556"/>
      <c r="U288" s="556"/>
      <c r="V288" s="556"/>
      <c r="W288" s="556"/>
      <c r="X288" s="556"/>
      <c r="Y288" s="556"/>
      <c r="Z288" s="556"/>
      <c r="AA288" s="419"/>
      <c r="AB288" s="419"/>
      <c r="AC288" s="419"/>
      <c r="AD288" s="419"/>
      <c r="AE288" s="419"/>
      <c r="AF288" s="419"/>
      <c r="AG288" s="419"/>
      <c r="AH288" s="419"/>
      <c r="AI288" s="419"/>
      <c r="AJ288" s="381"/>
      <c r="AK288" s="522"/>
      <c r="AL288" s="539"/>
      <c r="AM288" s="381"/>
      <c r="AN288" s="432"/>
      <c r="AO288" s="434"/>
      <c r="AP288" s="434"/>
      <c r="AQ288" s="435"/>
      <c r="AR288" s="474"/>
      <c r="AS288" s="436"/>
      <c r="AT288" s="498"/>
      <c r="AU288" s="498"/>
      <c r="AV288" s="277" t="s">
        <v>476</v>
      </c>
    </row>
    <row r="289" spans="1:48" ht="140.25" x14ac:dyDescent="0.2">
      <c r="A289" s="301"/>
      <c r="B289" s="445" t="s">
        <v>396</v>
      </c>
      <c r="C289" s="378" t="s">
        <v>394</v>
      </c>
      <c r="D289" s="470" t="s">
        <v>420</v>
      </c>
      <c r="E289" s="379" t="s">
        <v>405</v>
      </c>
      <c r="F289" s="420" t="s">
        <v>407</v>
      </c>
      <c r="G289" s="395" t="s">
        <v>434</v>
      </c>
      <c r="H289" s="378" t="s">
        <v>409</v>
      </c>
      <c r="I289" s="383" t="s">
        <v>410</v>
      </c>
      <c r="J289" s="492" t="s">
        <v>427</v>
      </c>
      <c r="K289" s="412" t="s">
        <v>414</v>
      </c>
      <c r="L289" s="449" t="s">
        <v>395</v>
      </c>
      <c r="M289" s="405"/>
      <c r="N289" s="405"/>
      <c r="O289" s="405"/>
      <c r="P289" s="554"/>
      <c r="Q289" s="554"/>
      <c r="R289" s="554"/>
      <c r="S289" s="554"/>
      <c r="T289" s="554"/>
      <c r="U289" s="554"/>
      <c r="V289" s="554"/>
      <c r="W289" s="554"/>
      <c r="X289" s="554"/>
      <c r="Y289" s="554"/>
      <c r="Z289" s="554"/>
      <c r="AA289" s="405"/>
      <c r="AB289" s="405"/>
      <c r="AC289" s="405"/>
      <c r="AD289" s="405"/>
      <c r="AE289" s="405"/>
      <c r="AF289" s="405"/>
      <c r="AG289" s="405"/>
      <c r="AH289" s="405"/>
      <c r="AI289" s="405"/>
      <c r="AJ289" s="346"/>
      <c r="AK289" s="516"/>
      <c r="AL289" s="538"/>
      <c r="AM289" s="346"/>
      <c r="AN289" s="449"/>
      <c r="AO289" s="384" t="s">
        <v>436</v>
      </c>
      <c r="AP289" s="384"/>
      <c r="AQ289" s="385" t="s">
        <v>439</v>
      </c>
      <c r="AR289" s="472"/>
      <c r="AS289" s="396" t="s">
        <v>412</v>
      </c>
      <c r="AT289" s="496" t="s">
        <v>435</v>
      </c>
      <c r="AU289" s="496"/>
      <c r="AV289" s="277" t="s">
        <v>476</v>
      </c>
    </row>
    <row r="290" spans="1:48" x14ac:dyDescent="0.2">
      <c r="A290" s="474"/>
      <c r="B290" s="425"/>
      <c r="C290" s="426"/>
      <c r="D290" s="427"/>
      <c r="E290" s="428"/>
      <c r="F290" s="429"/>
      <c r="G290" s="430"/>
      <c r="H290" s="426"/>
      <c r="I290" s="433"/>
      <c r="J290" s="474"/>
      <c r="K290" s="437"/>
      <c r="L290" s="432"/>
      <c r="M290" s="419"/>
      <c r="N290" s="419"/>
      <c r="O290" s="419"/>
      <c r="P290" s="556"/>
      <c r="Q290" s="556"/>
      <c r="R290" s="556"/>
      <c r="S290" s="556"/>
      <c r="T290" s="556"/>
      <c r="U290" s="556"/>
      <c r="V290" s="556"/>
      <c r="W290" s="556"/>
      <c r="X290" s="556"/>
      <c r="Y290" s="556"/>
      <c r="Z290" s="556"/>
      <c r="AA290" s="419"/>
      <c r="AB290" s="419"/>
      <c r="AC290" s="419"/>
      <c r="AD290" s="419"/>
      <c r="AE290" s="419"/>
      <c r="AF290" s="419"/>
      <c r="AG290" s="419"/>
      <c r="AH290" s="419"/>
      <c r="AI290" s="419"/>
      <c r="AJ290" s="381"/>
      <c r="AK290" s="522"/>
      <c r="AL290" s="539"/>
      <c r="AM290" s="381"/>
      <c r="AN290" s="432"/>
      <c r="AO290" s="474"/>
      <c r="AP290" s="474"/>
      <c r="AQ290" s="474"/>
      <c r="AR290" s="474"/>
      <c r="AS290" s="436"/>
      <c r="AT290" s="474"/>
      <c r="AU290" s="474"/>
      <c r="AV290" s="277" t="s">
        <v>476</v>
      </c>
    </row>
    <row r="291" spans="1:48" ht="140.25" x14ac:dyDescent="0.2">
      <c r="A291" s="475"/>
      <c r="B291" s="445" t="s">
        <v>431</v>
      </c>
      <c r="C291" s="378" t="s">
        <v>404</v>
      </c>
      <c r="D291" s="470" t="s">
        <v>398</v>
      </c>
      <c r="E291" s="379" t="s">
        <v>405</v>
      </c>
      <c r="F291" s="420" t="s">
        <v>407</v>
      </c>
      <c r="G291" s="371"/>
      <c r="H291" s="378" t="s">
        <v>385</v>
      </c>
      <c r="I291" s="383" t="s">
        <v>386</v>
      </c>
      <c r="J291" s="472"/>
      <c r="K291" s="412" t="s">
        <v>389</v>
      </c>
      <c r="L291" s="449" t="s">
        <v>430</v>
      </c>
      <c r="M291" s="405"/>
      <c r="N291" s="405"/>
      <c r="O291" s="405"/>
      <c r="P291" s="554"/>
      <c r="Q291" s="554"/>
      <c r="R291" s="554"/>
      <c r="S291" s="554"/>
      <c r="T291" s="554"/>
      <c r="U291" s="554"/>
      <c r="V291" s="554"/>
      <c r="W291" s="554"/>
      <c r="X291" s="554"/>
      <c r="Y291" s="554"/>
      <c r="Z291" s="554"/>
      <c r="AA291" s="405"/>
      <c r="AB291" s="405"/>
      <c r="AC291" s="405"/>
      <c r="AD291" s="405"/>
      <c r="AE291" s="405"/>
      <c r="AF291" s="405"/>
      <c r="AG291" s="405"/>
      <c r="AH291" s="405"/>
      <c r="AI291" s="405"/>
      <c r="AJ291" s="346"/>
      <c r="AK291" s="516"/>
      <c r="AL291" s="538"/>
      <c r="AM291" s="346"/>
      <c r="AN291" s="449"/>
      <c r="AO291" s="301"/>
      <c r="AP291" s="301"/>
      <c r="AQ291" s="301"/>
      <c r="AR291" s="301"/>
      <c r="AS291" s="396" t="s">
        <v>397</v>
      </c>
      <c r="AT291" s="301"/>
      <c r="AU291" s="301"/>
      <c r="AV291" s="489" t="s">
        <v>438</v>
      </c>
    </row>
    <row r="292" spans="1:48" x14ac:dyDescent="0.2">
      <c r="A292" s="477"/>
      <c r="B292" s="478"/>
      <c r="C292" s="378"/>
      <c r="D292" s="388"/>
      <c r="E292" s="417"/>
      <c r="F292" s="410"/>
      <c r="G292" s="390"/>
      <c r="H292" s="387"/>
      <c r="I292" s="392"/>
      <c r="J292" s="473"/>
      <c r="K292" s="414"/>
      <c r="L292" s="407"/>
      <c r="M292" s="415"/>
      <c r="N292" s="415"/>
      <c r="O292" s="415"/>
      <c r="P292" s="555"/>
      <c r="Q292" s="555"/>
      <c r="R292" s="555"/>
      <c r="S292" s="555"/>
      <c r="T292" s="555"/>
      <c r="U292" s="555"/>
      <c r="V292" s="555"/>
      <c r="W292" s="555"/>
      <c r="X292" s="555"/>
      <c r="Y292" s="555"/>
      <c r="Z292" s="555"/>
      <c r="AA292" s="415"/>
      <c r="AB292" s="415"/>
      <c r="AC292" s="415"/>
      <c r="AD292" s="415"/>
      <c r="AE292" s="415"/>
      <c r="AF292" s="415"/>
      <c r="AG292" s="415"/>
      <c r="AH292" s="415"/>
      <c r="AI292" s="415"/>
      <c r="AJ292" s="346"/>
      <c r="AK292" s="516"/>
      <c r="AL292" s="538"/>
      <c r="AM292" s="418"/>
      <c r="AN292" s="407"/>
      <c r="AO292" s="473"/>
      <c r="AP292" s="473"/>
      <c r="AQ292" s="473"/>
      <c r="AR292" s="301"/>
      <c r="AS292" s="397"/>
      <c r="AT292" s="301"/>
      <c r="AU292" s="301"/>
      <c r="AV292" s="490"/>
    </row>
    <row r="293" spans="1:48" ht="140.25" x14ac:dyDescent="0.2">
      <c r="A293" s="301"/>
      <c r="B293" s="445" t="s">
        <v>396</v>
      </c>
      <c r="C293" s="423" t="s">
        <v>394</v>
      </c>
      <c r="D293" s="470" t="s">
        <v>420</v>
      </c>
      <c r="E293" s="379" t="s">
        <v>405</v>
      </c>
      <c r="F293" s="420" t="s">
        <v>407</v>
      </c>
      <c r="G293" s="371"/>
      <c r="H293" s="378" t="s">
        <v>409</v>
      </c>
      <c r="I293" s="383" t="s">
        <v>410</v>
      </c>
      <c r="J293" s="472"/>
      <c r="K293" s="412" t="s">
        <v>414</v>
      </c>
      <c r="L293" s="449" t="s">
        <v>395</v>
      </c>
      <c r="M293" s="405"/>
      <c r="N293" s="405"/>
      <c r="O293" s="405"/>
      <c r="P293" s="554"/>
      <c r="Q293" s="554"/>
      <c r="R293" s="554"/>
      <c r="S293" s="554"/>
      <c r="T293" s="554"/>
      <c r="U293" s="554"/>
      <c r="V293" s="554"/>
      <c r="W293" s="554"/>
      <c r="X293" s="554"/>
      <c r="Y293" s="554"/>
      <c r="Z293" s="554"/>
      <c r="AA293" s="405"/>
      <c r="AB293" s="405"/>
      <c r="AC293" s="405"/>
      <c r="AD293" s="405"/>
      <c r="AE293" s="405"/>
      <c r="AF293" s="405"/>
      <c r="AG293" s="405"/>
      <c r="AH293" s="405"/>
      <c r="AI293" s="405"/>
      <c r="AJ293" s="346"/>
      <c r="AK293" s="516"/>
      <c r="AL293" s="538"/>
      <c r="AM293" s="346"/>
      <c r="AN293" s="449"/>
      <c r="AO293" s="301"/>
      <c r="AP293" s="301"/>
      <c r="AQ293" s="301"/>
      <c r="AR293" s="301"/>
      <c r="AS293" s="396" t="s">
        <v>397</v>
      </c>
      <c r="AT293" s="301"/>
      <c r="AU293" s="301"/>
      <c r="AV293" s="489" t="s">
        <v>437</v>
      </c>
    </row>
    <row r="294" spans="1:48" x14ac:dyDescent="0.2">
      <c r="A294" s="474"/>
      <c r="B294" s="425"/>
      <c r="C294" s="426"/>
      <c r="D294" s="427"/>
      <c r="E294" s="428"/>
      <c r="F294" s="429"/>
      <c r="G294" s="430"/>
      <c r="H294" s="426"/>
      <c r="I294" s="433"/>
      <c r="J294" s="474"/>
      <c r="K294" s="468"/>
      <c r="L294" s="432"/>
      <c r="M294" s="419"/>
      <c r="N294" s="419"/>
      <c r="O294" s="419"/>
      <c r="P294" s="556"/>
      <c r="Q294" s="556"/>
      <c r="R294" s="556"/>
      <c r="S294" s="556"/>
      <c r="T294" s="556"/>
      <c r="U294" s="556"/>
      <c r="V294" s="556"/>
      <c r="W294" s="556"/>
      <c r="X294" s="556"/>
      <c r="Y294" s="556"/>
      <c r="Z294" s="556"/>
      <c r="AA294" s="419"/>
      <c r="AB294" s="419"/>
      <c r="AC294" s="419"/>
      <c r="AD294" s="419"/>
      <c r="AE294" s="419"/>
      <c r="AF294" s="419"/>
      <c r="AG294" s="419"/>
      <c r="AH294" s="419"/>
      <c r="AI294" s="419"/>
      <c r="AJ294" s="381"/>
      <c r="AK294" s="522"/>
      <c r="AL294" s="539"/>
      <c r="AM294" s="381"/>
      <c r="AN294" s="432"/>
      <c r="AO294" s="474"/>
      <c r="AP294" s="474"/>
      <c r="AQ294" s="301"/>
      <c r="AR294" s="301"/>
      <c r="AS294" s="436"/>
      <c r="AT294" s="301"/>
      <c r="AU294" s="301"/>
      <c r="AV294" s="491"/>
    </row>
    <row r="295" spans="1:48" ht="140.25" x14ac:dyDescent="0.2">
      <c r="A295" s="301"/>
      <c r="B295" s="445" t="s">
        <v>431</v>
      </c>
      <c r="C295" s="423" t="s">
        <v>394</v>
      </c>
      <c r="D295" s="470" t="s">
        <v>398</v>
      </c>
      <c r="E295" s="379" t="s">
        <v>379</v>
      </c>
      <c r="F295" s="420" t="s">
        <v>381</v>
      </c>
      <c r="G295" s="371"/>
      <c r="H295" s="378" t="s">
        <v>385</v>
      </c>
      <c r="I295" s="383" t="s">
        <v>386</v>
      </c>
      <c r="J295" s="472"/>
      <c r="K295" s="412" t="s">
        <v>400</v>
      </c>
      <c r="L295" s="449" t="s">
        <v>430</v>
      </c>
      <c r="M295" s="405"/>
      <c r="N295" s="405"/>
      <c r="O295" s="405"/>
      <c r="P295" s="554"/>
      <c r="Q295" s="554"/>
      <c r="R295" s="554"/>
      <c r="S295" s="554"/>
      <c r="T295" s="554"/>
      <c r="U295" s="554"/>
      <c r="V295" s="554"/>
      <c r="W295" s="554"/>
      <c r="X295" s="554"/>
      <c r="Y295" s="554"/>
      <c r="Z295" s="554"/>
      <c r="AA295" s="405"/>
      <c r="AB295" s="405"/>
      <c r="AC295" s="405"/>
      <c r="AD295" s="405"/>
      <c r="AE295" s="405"/>
      <c r="AF295" s="405"/>
      <c r="AG295" s="405"/>
      <c r="AH295" s="405"/>
      <c r="AI295" s="405"/>
      <c r="AJ295" s="346"/>
      <c r="AK295" s="516"/>
      <c r="AL295" s="538"/>
      <c r="AM295" s="346"/>
      <c r="AN295" s="449"/>
      <c r="AO295" s="301"/>
      <c r="AP295" s="301"/>
      <c r="AQ295" s="301"/>
      <c r="AR295" s="301"/>
      <c r="AS295" s="396" t="s">
        <v>384</v>
      </c>
      <c r="AT295" s="301"/>
      <c r="AU295" s="301"/>
      <c r="AV295" s="489" t="s">
        <v>440</v>
      </c>
    </row>
    <row r="296" spans="1:48" x14ac:dyDescent="0.2">
      <c r="A296" s="474"/>
      <c r="B296" s="425"/>
      <c r="C296" s="426"/>
      <c r="D296" s="427"/>
      <c r="E296" s="428"/>
      <c r="F296" s="429"/>
      <c r="G296" s="430"/>
      <c r="H296" s="426"/>
      <c r="I296" s="433"/>
      <c r="J296" s="474"/>
      <c r="K296" s="468"/>
      <c r="L296" s="432"/>
      <c r="M296" s="419"/>
      <c r="N296" s="419"/>
      <c r="O296" s="419"/>
      <c r="P296" s="556"/>
      <c r="Q296" s="556"/>
      <c r="R296" s="556"/>
      <c r="S296" s="556"/>
      <c r="T296" s="556"/>
      <c r="U296" s="556"/>
      <c r="V296" s="556"/>
      <c r="W296" s="556"/>
      <c r="X296" s="556"/>
      <c r="Y296" s="556"/>
      <c r="Z296" s="556"/>
      <c r="AA296" s="419"/>
      <c r="AB296" s="419"/>
      <c r="AC296" s="419"/>
      <c r="AD296" s="419"/>
      <c r="AE296" s="419"/>
      <c r="AF296" s="419"/>
      <c r="AG296" s="419"/>
      <c r="AH296" s="419"/>
      <c r="AI296" s="419"/>
      <c r="AJ296" s="381"/>
      <c r="AK296" s="522"/>
      <c r="AL296" s="539"/>
      <c r="AM296" s="381"/>
      <c r="AN296" s="432"/>
      <c r="AO296" s="474"/>
      <c r="AP296" s="474"/>
      <c r="AQ296" s="474"/>
      <c r="AR296" s="301"/>
      <c r="AS296" s="436"/>
      <c r="AT296" s="301"/>
      <c r="AU296" s="301"/>
      <c r="AV296" s="491"/>
    </row>
    <row r="297" spans="1:48" ht="114.75" x14ac:dyDescent="0.2">
      <c r="A297" s="301"/>
      <c r="B297" s="471" t="s">
        <v>431</v>
      </c>
      <c r="C297" s="423" t="s">
        <v>432</v>
      </c>
      <c r="D297" s="479" t="s">
        <v>398</v>
      </c>
      <c r="E297" s="379" t="s">
        <v>379</v>
      </c>
      <c r="F297" s="420" t="s">
        <v>381</v>
      </c>
      <c r="G297" s="371"/>
      <c r="H297" s="378" t="s">
        <v>385</v>
      </c>
      <c r="I297" s="383" t="s">
        <v>386</v>
      </c>
      <c r="J297" s="472" t="s">
        <v>397</v>
      </c>
      <c r="K297" s="412" t="s">
        <v>389</v>
      </c>
      <c r="L297" s="480" t="s">
        <v>430</v>
      </c>
      <c r="M297" s="405"/>
      <c r="N297" s="405"/>
      <c r="O297" s="405"/>
      <c r="P297" s="554"/>
      <c r="Q297" s="554"/>
      <c r="R297" s="554"/>
      <c r="S297" s="554"/>
      <c r="T297" s="554"/>
      <c r="U297" s="554"/>
      <c r="V297" s="554"/>
      <c r="W297" s="554"/>
      <c r="X297" s="554"/>
      <c r="Y297" s="554"/>
      <c r="Z297" s="554"/>
      <c r="AA297" s="405"/>
      <c r="AB297" s="405"/>
      <c r="AC297" s="405"/>
      <c r="AD297" s="405"/>
      <c r="AE297" s="405"/>
      <c r="AF297" s="405"/>
      <c r="AG297" s="405"/>
      <c r="AH297" s="405"/>
      <c r="AI297" s="405"/>
      <c r="AJ297" s="346"/>
      <c r="AK297" s="516"/>
      <c r="AL297" s="538"/>
      <c r="AM297" s="346"/>
      <c r="AN297" s="480"/>
      <c r="AO297" s="301"/>
      <c r="AP297" s="301"/>
      <c r="AQ297" s="301"/>
      <c r="AR297" s="301"/>
      <c r="AS297" s="396" t="s">
        <v>387</v>
      </c>
      <c r="AT297" s="301"/>
      <c r="AU297" s="301"/>
      <c r="AV297" s="489" t="s">
        <v>438</v>
      </c>
    </row>
    <row r="298" spans="1:48" x14ac:dyDescent="0.2">
      <c r="A298" s="301"/>
      <c r="B298" s="377"/>
      <c r="C298" s="387"/>
      <c r="D298" s="416"/>
      <c r="E298" s="389"/>
      <c r="F298" s="410"/>
      <c r="G298" s="390"/>
      <c r="H298" s="387"/>
      <c r="I298" s="392"/>
      <c r="J298" s="473"/>
      <c r="K298" s="414"/>
      <c r="L298" s="407"/>
      <c r="M298" s="415"/>
      <c r="N298" s="415"/>
      <c r="O298" s="415"/>
      <c r="P298" s="555"/>
      <c r="Q298" s="555"/>
      <c r="R298" s="555"/>
      <c r="S298" s="555"/>
      <c r="T298" s="555"/>
      <c r="U298" s="555"/>
      <c r="V298" s="555"/>
      <c r="W298" s="555"/>
      <c r="X298" s="555"/>
      <c r="Y298" s="555"/>
      <c r="Z298" s="555"/>
      <c r="AA298" s="415"/>
      <c r="AB298" s="415"/>
      <c r="AC298" s="415"/>
      <c r="AD298" s="415"/>
      <c r="AE298" s="415"/>
      <c r="AF298" s="415"/>
      <c r="AG298" s="415"/>
      <c r="AH298" s="415"/>
      <c r="AI298" s="415"/>
      <c r="AJ298" s="418"/>
      <c r="AK298" s="515"/>
      <c r="AL298" s="541"/>
      <c r="AM298" s="418"/>
      <c r="AN298" s="407"/>
      <c r="AO298" s="473"/>
      <c r="AP298" s="473"/>
      <c r="AQ298" s="473"/>
      <c r="AR298" s="301"/>
      <c r="AS298" s="481"/>
      <c r="AT298" s="301"/>
      <c r="AU298" s="301"/>
      <c r="AV298" s="490"/>
    </row>
    <row r="299" spans="1:48" ht="140.25" x14ac:dyDescent="0.2">
      <c r="A299" s="301"/>
      <c r="B299" s="445" t="s">
        <v>396</v>
      </c>
      <c r="C299" s="423" t="s">
        <v>442</v>
      </c>
      <c r="D299" s="470" t="s">
        <v>406</v>
      </c>
      <c r="E299" s="379" t="s">
        <v>443</v>
      </c>
      <c r="F299" s="420" t="s">
        <v>424</v>
      </c>
      <c r="G299" s="371"/>
      <c r="H299" s="378" t="s">
        <v>429</v>
      </c>
      <c r="I299" s="383" t="s">
        <v>410</v>
      </c>
      <c r="J299" s="472" t="s">
        <v>427</v>
      </c>
      <c r="K299" s="412" t="s">
        <v>414</v>
      </c>
      <c r="L299" s="449" t="s">
        <v>408</v>
      </c>
      <c r="M299" s="405"/>
      <c r="N299" s="405"/>
      <c r="O299" s="405"/>
      <c r="P299" s="554"/>
      <c r="Q299" s="554"/>
      <c r="R299" s="554"/>
      <c r="S299" s="554"/>
      <c r="T299" s="554"/>
      <c r="U299" s="554"/>
      <c r="V299" s="554"/>
      <c r="W299" s="554"/>
      <c r="X299" s="554"/>
      <c r="Y299" s="554"/>
      <c r="Z299" s="554"/>
      <c r="AA299" s="405"/>
      <c r="AB299" s="405"/>
      <c r="AC299" s="405"/>
      <c r="AD299" s="405"/>
      <c r="AE299" s="405"/>
      <c r="AF299" s="405"/>
      <c r="AG299" s="405"/>
      <c r="AH299" s="405"/>
      <c r="AI299" s="405"/>
      <c r="AJ299" s="346"/>
      <c r="AK299" s="516"/>
      <c r="AL299" s="538"/>
      <c r="AM299" s="346"/>
      <c r="AN299" s="449"/>
      <c r="AO299" s="301"/>
      <c r="AP299" s="301"/>
      <c r="AQ299" s="301"/>
      <c r="AR299" s="301"/>
      <c r="AS299" s="396" t="s">
        <v>412</v>
      </c>
      <c r="AT299" s="301"/>
      <c r="AU299" s="301"/>
      <c r="AV299" s="489" t="s">
        <v>444</v>
      </c>
    </row>
    <row r="300" spans="1:48" x14ac:dyDescent="0.2">
      <c r="A300" s="474"/>
      <c r="B300" s="425"/>
      <c r="C300" s="426"/>
      <c r="D300" s="427"/>
      <c r="E300" s="428"/>
      <c r="F300" s="429"/>
      <c r="G300" s="430"/>
      <c r="H300" s="426"/>
      <c r="I300" s="433"/>
      <c r="J300" s="474"/>
      <c r="K300" s="482"/>
      <c r="L300" s="432"/>
      <c r="M300" s="419"/>
      <c r="N300" s="419"/>
      <c r="O300" s="419"/>
      <c r="P300" s="556"/>
      <c r="Q300" s="556"/>
      <c r="R300" s="556"/>
      <c r="S300" s="556"/>
      <c r="T300" s="556"/>
      <c r="U300" s="556"/>
      <c r="V300" s="556"/>
      <c r="W300" s="556"/>
      <c r="X300" s="556"/>
      <c r="Y300" s="556"/>
      <c r="Z300" s="556"/>
      <c r="AA300" s="419"/>
      <c r="AB300" s="419"/>
      <c r="AC300" s="419"/>
      <c r="AD300" s="419"/>
      <c r="AE300" s="419"/>
      <c r="AF300" s="419"/>
      <c r="AG300" s="419"/>
      <c r="AH300" s="419"/>
      <c r="AI300" s="419"/>
      <c r="AJ300" s="381"/>
      <c r="AK300" s="522"/>
      <c r="AL300" s="539"/>
      <c r="AM300" s="381"/>
      <c r="AN300" s="432"/>
      <c r="AO300" s="474"/>
      <c r="AP300" s="474"/>
      <c r="AQ300" s="474"/>
      <c r="AR300" s="301"/>
      <c r="AS300" s="436"/>
      <c r="AT300" s="301"/>
      <c r="AU300" s="301"/>
      <c r="AV300" s="491"/>
    </row>
    <row r="301" spans="1:48" ht="127.5" x14ac:dyDescent="0.2">
      <c r="A301" s="301"/>
      <c r="B301" s="471" t="s">
        <v>450</v>
      </c>
      <c r="C301" s="423" t="s">
        <v>445</v>
      </c>
      <c r="D301" s="375" t="s">
        <v>158</v>
      </c>
      <c r="E301" s="379" t="s">
        <v>446</v>
      </c>
      <c r="F301" s="420" t="s">
        <v>447</v>
      </c>
      <c r="G301" s="371"/>
      <c r="H301" s="378" t="s">
        <v>451</v>
      </c>
      <c r="I301" s="383" t="s">
        <v>452</v>
      </c>
      <c r="J301" s="472" t="s">
        <v>448</v>
      </c>
      <c r="K301" s="412" t="s">
        <v>454</v>
      </c>
      <c r="L301" s="449" t="s">
        <v>449</v>
      </c>
      <c r="M301" s="405"/>
      <c r="N301" s="405"/>
      <c r="O301" s="405"/>
      <c r="P301" s="554"/>
      <c r="Q301" s="554"/>
      <c r="R301" s="554"/>
      <c r="S301" s="554"/>
      <c r="T301" s="554"/>
      <c r="U301" s="554"/>
      <c r="V301" s="554"/>
      <c r="W301" s="554"/>
      <c r="X301" s="554"/>
      <c r="Y301" s="554"/>
      <c r="Z301" s="554"/>
      <c r="AA301" s="405"/>
      <c r="AB301" s="405"/>
      <c r="AC301" s="405"/>
      <c r="AD301" s="405"/>
      <c r="AE301" s="405"/>
      <c r="AF301" s="405"/>
      <c r="AG301" s="405"/>
      <c r="AH301" s="405"/>
      <c r="AI301" s="405"/>
      <c r="AJ301" s="346"/>
      <c r="AK301" s="516"/>
      <c r="AL301" s="538"/>
      <c r="AM301" s="448"/>
      <c r="AN301" s="449"/>
      <c r="AO301" s="301"/>
      <c r="AP301" s="301"/>
      <c r="AQ301" s="301"/>
      <c r="AR301" s="301"/>
      <c r="AS301" s="396" t="s">
        <v>455</v>
      </c>
      <c r="AT301" s="301"/>
      <c r="AU301" s="301"/>
      <c r="AV301" s="489" t="s">
        <v>453</v>
      </c>
    </row>
    <row r="302" spans="1:48" x14ac:dyDescent="0.2">
      <c r="A302" s="474"/>
      <c r="B302" s="425"/>
      <c r="C302" s="426"/>
      <c r="D302" s="427"/>
      <c r="E302" s="428"/>
      <c r="F302" s="429"/>
      <c r="G302" s="430"/>
      <c r="H302" s="426"/>
      <c r="I302" s="433"/>
      <c r="J302" s="474"/>
      <c r="K302" s="437"/>
      <c r="L302" s="432"/>
      <c r="M302" s="419"/>
      <c r="N302" s="419"/>
      <c r="O302" s="419"/>
      <c r="P302" s="556"/>
      <c r="Q302" s="556"/>
      <c r="R302" s="556"/>
      <c r="S302" s="556"/>
      <c r="T302" s="556"/>
      <c r="U302" s="556"/>
      <c r="V302" s="556"/>
      <c r="W302" s="556"/>
      <c r="X302" s="556"/>
      <c r="Y302" s="556"/>
      <c r="Z302" s="556"/>
      <c r="AA302" s="419"/>
      <c r="AB302" s="419"/>
      <c r="AC302" s="419"/>
      <c r="AD302" s="419"/>
      <c r="AE302" s="419"/>
      <c r="AF302" s="419"/>
      <c r="AG302" s="419"/>
      <c r="AH302" s="419"/>
      <c r="AI302" s="419"/>
      <c r="AJ302" s="381"/>
      <c r="AK302" s="522"/>
      <c r="AL302" s="539"/>
      <c r="AM302" s="381"/>
      <c r="AN302" s="432"/>
      <c r="AO302" s="474"/>
      <c r="AP302" s="474"/>
      <c r="AQ302" s="474"/>
      <c r="AR302" s="476"/>
      <c r="AS302" s="436"/>
      <c r="AT302" s="301"/>
      <c r="AU302" s="301"/>
      <c r="AV302" s="491"/>
    </row>
    <row r="303" spans="1:48" ht="127.5" x14ac:dyDescent="0.2">
      <c r="A303" s="301"/>
      <c r="B303" s="471" t="s">
        <v>456</v>
      </c>
      <c r="C303" s="423" t="s">
        <v>461</v>
      </c>
      <c r="D303" s="375" t="s">
        <v>158</v>
      </c>
      <c r="E303" s="379" t="s">
        <v>462</v>
      </c>
      <c r="F303" s="420" t="s">
        <v>463</v>
      </c>
      <c r="G303" s="395" t="s">
        <v>465</v>
      </c>
      <c r="H303" s="378" t="s">
        <v>457</v>
      </c>
      <c r="I303" s="383" t="s">
        <v>458</v>
      </c>
      <c r="J303" s="472" t="s">
        <v>448</v>
      </c>
      <c r="K303" s="412" t="s">
        <v>459</v>
      </c>
      <c r="L303" s="449" t="s">
        <v>464</v>
      </c>
      <c r="M303" s="405"/>
      <c r="N303" s="405"/>
      <c r="O303" s="405"/>
      <c r="P303" s="554"/>
      <c r="Q303" s="554"/>
      <c r="R303" s="554"/>
      <c r="S303" s="554"/>
      <c r="T303" s="554"/>
      <c r="U303" s="554"/>
      <c r="V303" s="554"/>
      <c r="W303" s="554"/>
      <c r="X303" s="554"/>
      <c r="Y303" s="554"/>
      <c r="Z303" s="554"/>
      <c r="AA303" s="405"/>
      <c r="AB303" s="405"/>
      <c r="AC303" s="405"/>
      <c r="AD303" s="405"/>
      <c r="AE303" s="405"/>
      <c r="AF303" s="405"/>
      <c r="AG303" s="405"/>
      <c r="AH303" s="405"/>
      <c r="AI303" s="405"/>
      <c r="AJ303" s="448"/>
      <c r="AK303" s="523"/>
      <c r="AL303" s="542"/>
      <c r="AM303" s="346"/>
      <c r="AN303" s="449"/>
      <c r="AO303" s="301"/>
      <c r="AP303" s="301"/>
      <c r="AQ303" s="301"/>
      <c r="AR303" s="301"/>
      <c r="AS303" s="396" t="s">
        <v>466</v>
      </c>
      <c r="AT303" s="301"/>
      <c r="AU303" s="301"/>
      <c r="AV303" s="483"/>
    </row>
    <row r="304" spans="1:48" x14ac:dyDescent="0.2">
      <c r="A304" s="474"/>
      <c r="B304" s="425"/>
      <c r="C304" s="426"/>
      <c r="D304" s="427"/>
      <c r="E304" s="484"/>
      <c r="F304" s="429"/>
      <c r="G304" s="430"/>
      <c r="H304" s="426"/>
      <c r="I304" s="433"/>
      <c r="J304" s="474"/>
      <c r="K304" s="437"/>
      <c r="L304" s="432"/>
      <c r="M304" s="419"/>
      <c r="N304" s="419"/>
      <c r="O304" s="419"/>
      <c r="P304" s="556"/>
      <c r="Q304" s="556"/>
      <c r="R304" s="556"/>
      <c r="S304" s="556"/>
      <c r="T304" s="556"/>
      <c r="U304" s="556"/>
      <c r="V304" s="556"/>
      <c r="W304" s="556"/>
      <c r="X304" s="556"/>
      <c r="Y304" s="556"/>
      <c r="Z304" s="556"/>
      <c r="AA304" s="419"/>
      <c r="AB304" s="419"/>
      <c r="AC304" s="419"/>
      <c r="AD304" s="419"/>
      <c r="AE304" s="419"/>
      <c r="AF304" s="419"/>
      <c r="AG304" s="419"/>
      <c r="AH304" s="419"/>
      <c r="AI304" s="419"/>
      <c r="AJ304" s="381"/>
      <c r="AK304" s="522"/>
      <c r="AL304" s="539"/>
      <c r="AM304" s="381"/>
      <c r="AN304" s="432"/>
      <c r="AO304" s="474"/>
      <c r="AP304" s="474"/>
      <c r="AQ304" s="474"/>
      <c r="AR304" s="485"/>
      <c r="AS304" s="436"/>
      <c r="AT304" s="301"/>
      <c r="AU304" s="301"/>
      <c r="AV304" s="474"/>
    </row>
    <row r="305" spans="1:48" ht="114.75" x14ac:dyDescent="0.2">
      <c r="A305" s="475"/>
      <c r="B305" s="471" t="s">
        <v>470</v>
      </c>
      <c r="C305" s="378" t="s">
        <v>84</v>
      </c>
      <c r="D305" s="375" t="s">
        <v>158</v>
      </c>
      <c r="E305" s="486" t="s">
        <v>468</v>
      </c>
      <c r="F305" s="420" t="s">
        <v>447</v>
      </c>
      <c r="G305" s="395" t="s">
        <v>472</v>
      </c>
      <c r="H305" s="378" t="s">
        <v>457</v>
      </c>
      <c r="I305" s="383" t="s">
        <v>458</v>
      </c>
      <c r="J305" s="472" t="s">
        <v>469</v>
      </c>
      <c r="K305" s="412" t="s">
        <v>471</v>
      </c>
      <c r="L305" s="480" t="s">
        <v>449</v>
      </c>
      <c r="M305" s="405"/>
      <c r="N305" s="405"/>
      <c r="O305" s="405"/>
      <c r="P305" s="554"/>
      <c r="Q305" s="554"/>
      <c r="R305" s="554"/>
      <c r="S305" s="554"/>
      <c r="T305" s="554"/>
      <c r="U305" s="554"/>
      <c r="V305" s="554"/>
      <c r="W305" s="554"/>
      <c r="X305" s="554"/>
      <c r="Y305" s="554"/>
      <c r="Z305" s="554"/>
      <c r="AA305" s="405"/>
      <c r="AB305" s="405"/>
      <c r="AC305" s="405"/>
      <c r="AD305" s="405"/>
      <c r="AE305" s="405"/>
      <c r="AF305" s="405"/>
      <c r="AG305" s="405"/>
      <c r="AH305" s="405"/>
      <c r="AI305" s="405"/>
      <c r="AJ305" s="487"/>
      <c r="AK305" s="524"/>
      <c r="AL305" s="543"/>
      <c r="AM305" s="346"/>
      <c r="AN305" s="480"/>
      <c r="AO305" s="301"/>
      <c r="AP305" s="301"/>
      <c r="AQ305" s="301"/>
      <c r="AR305" s="301"/>
      <c r="AS305" s="396" t="s">
        <v>473</v>
      </c>
      <c r="AT305" s="301"/>
      <c r="AU305" s="301"/>
      <c r="AV305" s="483"/>
    </row>
  </sheetData>
  <mergeCells count="1">
    <mergeCell ref="KZ9:KZ2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8"/>
  <sheetViews>
    <sheetView topLeftCell="O1" workbookViewId="0">
      <selection activeCell="AB5" sqref="AB5"/>
    </sheetView>
  </sheetViews>
  <sheetFormatPr defaultRowHeight="14.25" x14ac:dyDescent="0.2"/>
  <sheetData>
    <row r="1" spans="1:32" x14ac:dyDescent="0.2">
      <c r="A1" t="s">
        <v>475</v>
      </c>
      <c r="B1" t="s">
        <v>3</v>
      </c>
      <c r="C1" t="s">
        <v>1</v>
      </c>
      <c r="D1" t="s">
        <v>524</v>
      </c>
      <c r="E1" t="s">
        <v>2</v>
      </c>
      <c r="F1" t="s">
        <v>522</v>
      </c>
      <c r="G1" t="s">
        <v>523</v>
      </c>
      <c r="H1" t="s">
        <v>515</v>
      </c>
      <c r="I1" t="s">
        <v>525</v>
      </c>
      <c r="J1" t="s">
        <v>517</v>
      </c>
      <c r="K1" t="s">
        <v>518</v>
      </c>
      <c r="L1" t="s">
        <v>510</v>
      </c>
      <c r="M1" t="s">
        <v>36</v>
      </c>
      <c r="O1" t="str">
        <f>A1</f>
        <v>Year</v>
      </c>
      <c r="P1" t="s">
        <v>529</v>
      </c>
      <c r="Q1" t="s">
        <v>1</v>
      </c>
      <c r="R1" t="str">
        <f>G1</f>
        <v>Pneumonia+influenza</v>
      </c>
      <c r="S1" t="str">
        <f>K1</f>
        <v>Alzheimer's disease</v>
      </c>
      <c r="T1" t="s">
        <v>528</v>
      </c>
      <c r="U1" t="str">
        <f>P1</f>
        <v>Heart Attack+ Stroke</v>
      </c>
      <c r="V1" t="str">
        <f>Q1</f>
        <v>Cancer</v>
      </c>
      <c r="W1" t="str">
        <f>R1</f>
        <v>Pneumonia+influenza</v>
      </c>
      <c r="X1" t="str">
        <f>S1</f>
        <v>Alzheimer's disease</v>
      </c>
      <c r="Y1" t="str">
        <f>T1</f>
        <v>Nondisclosed</v>
      </c>
      <c r="AA1" t="str">
        <f>O1</f>
        <v>Year</v>
      </c>
      <c r="AB1" t="str">
        <f>B1</f>
        <v>Accidents</v>
      </c>
      <c r="AC1" t="str">
        <f>J1</f>
        <v>Suicide</v>
      </c>
      <c r="AD1" t="str">
        <f>T1</f>
        <v>Nondisclosed</v>
      </c>
      <c r="AE1" t="str">
        <f>AB1</f>
        <v>Accidents</v>
      </c>
      <c r="AF1" t="str">
        <f>AC1</f>
        <v>Suicide</v>
      </c>
    </row>
    <row r="2" spans="1:32" x14ac:dyDescent="0.2">
      <c r="A2">
        <v>1900</v>
      </c>
      <c r="B2">
        <v>72.3</v>
      </c>
      <c r="C2">
        <v>64</v>
      </c>
      <c r="D2">
        <v>137.4</v>
      </c>
      <c r="E2">
        <v>106.9</v>
      </c>
      <c r="F2">
        <v>88.6</v>
      </c>
      <c r="G2">
        <v>202.2</v>
      </c>
      <c r="K2">
        <v>50.2</v>
      </c>
      <c r="L2">
        <f>M2-SUM(B2:K2)</f>
        <v>997.49999999999977</v>
      </c>
      <c r="M2">
        <v>1719.1</v>
      </c>
      <c r="O2">
        <f>A2</f>
        <v>1900</v>
      </c>
      <c r="P2" s="566">
        <f>((D2+E2)*VLOOKUP(O2,Pop!D:E,2,0)/100000)/100000</f>
        <v>1.8618632642400004</v>
      </c>
      <c r="Q2">
        <f>C2*VLOOKUP(O2,Pop!D:E,2,0)/100000/100000</f>
        <v>0.48775787519999997</v>
      </c>
      <c r="R2">
        <f>G2*VLOOKUP(O2,Pop!D:E,2,0)/100000/100000</f>
        <v>1.5410100369599997</v>
      </c>
      <c r="S2">
        <f>K2*VLOOKUP(O2,Pop!D:E,2,0)/100000/100000</f>
        <v>0.38258508336000008</v>
      </c>
      <c r="T2">
        <f>L2*VLOOKUP(O2,Pop!D:E,2,0)/100000/100000</f>
        <v>7.6021637579999979</v>
      </c>
      <c r="U2" s="566">
        <f>P2/SUM($P2:$T2)*100</f>
        <v>15.678346810422289</v>
      </c>
      <c r="V2" s="566">
        <f>Q2/SUM($P2:$T2)*100</f>
        <v>4.1073032986779623</v>
      </c>
      <c r="W2" s="566">
        <f>R2/SUM($P2:$T2)*100</f>
        <v>12.976511359260687</v>
      </c>
      <c r="X2" s="566">
        <f>S2/SUM($P2:$T2)*100</f>
        <v>3.2216660249005278</v>
      </c>
      <c r="Y2" s="566">
        <f>T2/SUM($P2:$T2)*100</f>
        <v>64.016172506738528</v>
      </c>
      <c r="AA2">
        <f>O2</f>
        <v>1900</v>
      </c>
      <c r="AB2">
        <f>B2*VLOOKUP(O2,Pop!D:E,2,0)/100000/100000</f>
        <v>0.5510139746399999</v>
      </c>
      <c r="AD2">
        <f>T2</f>
        <v>7.6021637579999979</v>
      </c>
      <c r="AE2">
        <f>AB2/SUM($AB2:$AC2)*100</f>
        <v>100</v>
      </c>
      <c r="AF2">
        <f>AC2/SUM($AB2:$AC2)*100</f>
        <v>0</v>
      </c>
    </row>
    <row r="3" spans="1:32" x14ac:dyDescent="0.2">
      <c r="A3">
        <v>1901</v>
      </c>
      <c r="B3">
        <v>83.8</v>
      </c>
      <c r="C3">
        <v>66.400000000000006</v>
      </c>
      <c r="D3">
        <v>140</v>
      </c>
      <c r="E3">
        <v>106.9</v>
      </c>
      <c r="F3">
        <v>89.9</v>
      </c>
      <c r="G3">
        <v>197.2</v>
      </c>
      <c r="K3">
        <v>48.3</v>
      </c>
      <c r="L3">
        <f>M3-SUM(B3:K3)</f>
        <v>909</v>
      </c>
      <c r="M3">
        <v>1641.5</v>
      </c>
      <c r="O3">
        <f>A3</f>
        <v>1901</v>
      </c>
      <c r="P3" s="566">
        <f>((D3+E3)*VLOOKUP(O3,Pop!D:E,2,0)/100000)/100000</f>
        <v>1.921222741752</v>
      </c>
      <c r="Q3">
        <f>C3*VLOOKUP(O3,Pop!D:E,2,0)/100000/100000</f>
        <v>0.51668363731199995</v>
      </c>
      <c r="R3">
        <f>G3*VLOOKUP(O3,Pop!D:E,2,0)/100000/100000</f>
        <v>1.5344881517759998</v>
      </c>
      <c r="S3">
        <f>K3*VLOOKUP(O3,Pop!D:E,2,0)/100000/100000</f>
        <v>0.37584065786400001</v>
      </c>
      <c r="T3">
        <f>L3*VLOOKUP(O3,Pop!D:E,2,0)/100000/100000</f>
        <v>7.0732744927200004</v>
      </c>
      <c r="U3" s="566">
        <f>P3/SUM($P3:$T3)*100</f>
        <v>16.821092791933506</v>
      </c>
      <c r="V3" s="566">
        <f>Q3/SUM($P3:$T3)*100</f>
        <v>4.5237770813462319</v>
      </c>
      <c r="W3" s="566">
        <f>R3/SUM($P3:$T3)*100</f>
        <v>13.435072898215013</v>
      </c>
      <c r="X3" s="566">
        <f>S3/SUM($P3:$T3)*100</f>
        <v>3.2906390516419131</v>
      </c>
      <c r="Y3" s="566">
        <f>T3/SUM($P3:$T3)*100</f>
        <v>61.929418176863336</v>
      </c>
      <c r="AA3">
        <f>O3</f>
        <v>1901</v>
      </c>
      <c r="AB3">
        <f>B3*VLOOKUP(O3,Pop!D:E,2,0)/100000/100000</f>
        <v>0.65207965070399998</v>
      </c>
      <c r="AD3">
        <f t="shared" ref="AD3:AD66" si="0">T3</f>
        <v>7.0732744927200004</v>
      </c>
      <c r="AE3">
        <f>AB3/SUM($AB3:$AC3)*100</f>
        <v>100</v>
      </c>
      <c r="AF3">
        <f>AC3/SUM($AB3:$AC3)*100</f>
        <v>0</v>
      </c>
    </row>
    <row r="4" spans="1:32" x14ac:dyDescent="0.2">
      <c r="A4">
        <v>1902</v>
      </c>
      <c r="B4">
        <v>72.5</v>
      </c>
      <c r="C4">
        <v>66.3</v>
      </c>
      <c r="D4">
        <v>145.4</v>
      </c>
      <c r="E4">
        <v>103.9</v>
      </c>
      <c r="F4">
        <v>90.6</v>
      </c>
      <c r="G4">
        <v>161.30000000000001</v>
      </c>
      <c r="K4">
        <v>45.2</v>
      </c>
      <c r="L4">
        <f>M4-SUM(B4:K4)</f>
        <v>862.89999999999986</v>
      </c>
      <c r="M4">
        <v>1548.1</v>
      </c>
      <c r="O4">
        <f>A4</f>
        <v>1902</v>
      </c>
      <c r="P4" s="566">
        <f>((D4+E4)*VLOOKUP(O4,Pop!D:E,2,0)/100000)/100000</f>
        <v>1.9798267596479999</v>
      </c>
      <c r="Q4">
        <f>C4*VLOOKUP(O4,Pop!D:E,2,0)/100000/100000</f>
        <v>0.52652432476799993</v>
      </c>
      <c r="R4">
        <f>G4*VLOOKUP(O4,Pop!D:E,2,0)/100000/100000</f>
        <v>1.2809709439680002</v>
      </c>
      <c r="S4">
        <f>K4*VLOOKUP(O4,Pop!D:E,2,0)/100000/100000</f>
        <v>0.35895775987199996</v>
      </c>
      <c r="T4">
        <f>L4*VLOOKUP(O4,Pop!D:E,2,0)/100000/100000</f>
        <v>6.8527577653439984</v>
      </c>
      <c r="U4" s="566">
        <f>P4/SUM($P4:$T4)*100</f>
        <v>18.000000000000004</v>
      </c>
      <c r="V4" s="566">
        <f>Q4/SUM($P4:$T4)*100</f>
        <v>4.7870036101083038</v>
      </c>
      <c r="W4" s="566">
        <f>R4/SUM($P4:$T4)*100</f>
        <v>11.646209386281594</v>
      </c>
      <c r="X4" s="566">
        <f>S4/SUM($P4:$T4)*100</f>
        <v>3.2635379061371843</v>
      </c>
      <c r="Y4" s="566">
        <f>T4/SUM($P4:$T4)*100</f>
        <v>62.303249097472921</v>
      </c>
      <c r="AA4">
        <f>O4</f>
        <v>1902</v>
      </c>
      <c r="AB4">
        <f>B4*VLOOKUP(O4,Pop!D:E,2,0)/100000/100000</f>
        <v>0.57576189359999996</v>
      </c>
      <c r="AD4">
        <f t="shared" si="0"/>
        <v>6.8527577653439984</v>
      </c>
      <c r="AE4">
        <f>AB4/SUM($AB4:$AC4)*100</f>
        <v>100</v>
      </c>
      <c r="AF4">
        <f>AC4/SUM($AB4:$AC4)*100</f>
        <v>0</v>
      </c>
    </row>
    <row r="5" spans="1:32" x14ac:dyDescent="0.2">
      <c r="A5">
        <v>1903</v>
      </c>
      <c r="B5">
        <v>81.400000000000006</v>
      </c>
      <c r="C5">
        <v>70</v>
      </c>
      <c r="D5">
        <v>151.80000000000001</v>
      </c>
      <c r="E5">
        <v>105.2</v>
      </c>
      <c r="F5">
        <v>96.3</v>
      </c>
      <c r="G5">
        <v>169.3</v>
      </c>
      <c r="K5">
        <v>41.1</v>
      </c>
      <c r="L5">
        <f>M5-SUM(B5:K5)</f>
        <v>847.69999999999993</v>
      </c>
      <c r="M5">
        <v>1562.8</v>
      </c>
      <c r="O5">
        <f>A5</f>
        <v>1903</v>
      </c>
      <c r="P5" s="566">
        <f>((D5+E5)*VLOOKUP(O5,Pop!D:E,2,0)/100000)/100000</f>
        <v>2.08213860648</v>
      </c>
      <c r="Q5">
        <f>C5*VLOOKUP(O5,Pop!D:E,2,0)/100000/100000</f>
        <v>0.56711946479999986</v>
      </c>
      <c r="R5">
        <f>G5*VLOOKUP(O5,Pop!D:E,2,0)/100000/100000</f>
        <v>1.3716189341519998</v>
      </c>
      <c r="S5">
        <f>K5*VLOOKUP(O5,Pop!D:E,2,0)/100000/100000</f>
        <v>0.33298014290400002</v>
      </c>
      <c r="T5">
        <f>L5*VLOOKUP(O5,Pop!D:E,2,0)/100000/100000</f>
        <v>6.8678167187279984</v>
      </c>
      <c r="U5" s="566">
        <f>P5/SUM($P5:$T5)*100</f>
        <v>18.554616995162807</v>
      </c>
      <c r="V5" s="566">
        <f>Q5/SUM($P5:$T5)*100</f>
        <v>5.0537867301999846</v>
      </c>
      <c r="W5" s="566">
        <f>R5/SUM($P5:$T5)*100</f>
        <v>12.222944191755108</v>
      </c>
      <c r="X5" s="566">
        <f>S5/SUM($P5:$T5)*100</f>
        <v>2.967294780160278</v>
      </c>
      <c r="Y5" s="566">
        <f>T5/SUM($P5:$T5)*100</f>
        <v>61.201357302721817</v>
      </c>
      <c r="AA5">
        <f>O5</f>
        <v>1903</v>
      </c>
      <c r="AB5">
        <f>B5*VLOOKUP(O5,Pop!D:E,2,0)/100000/100000</f>
        <v>0.6594789204960001</v>
      </c>
      <c r="AD5">
        <f t="shared" si="0"/>
        <v>6.8678167187279984</v>
      </c>
      <c r="AE5">
        <f>AB5/SUM($AB5:$AC5)*100</f>
        <v>100</v>
      </c>
      <c r="AF5">
        <f>AC5/SUM($AB5:$AC5)*100</f>
        <v>0</v>
      </c>
    </row>
    <row r="6" spans="1:32" x14ac:dyDescent="0.2">
      <c r="A6">
        <v>1904</v>
      </c>
      <c r="B6">
        <v>85.4</v>
      </c>
      <c r="C6">
        <v>71.5</v>
      </c>
      <c r="D6">
        <v>163.69999999999999</v>
      </c>
      <c r="E6">
        <v>108.6</v>
      </c>
      <c r="F6">
        <v>102.4</v>
      </c>
      <c r="G6">
        <v>192.1</v>
      </c>
      <c r="K6">
        <v>40.799999999999997</v>
      </c>
      <c r="L6">
        <f>M6-SUM(B6:K6)</f>
        <v>875.5</v>
      </c>
      <c r="M6">
        <v>1640</v>
      </c>
      <c r="O6">
        <f>A6</f>
        <v>1904</v>
      </c>
      <c r="P6" s="566">
        <f>((D6+E6)*VLOOKUP(O6,Pop!D:E,2,0)/100000)/100000</f>
        <v>2.2497071792159993</v>
      </c>
      <c r="Q6">
        <f>C6*VLOOKUP(O6,Pop!D:E,2,0)/100000/100000</f>
        <v>0.5907236992799999</v>
      </c>
      <c r="R6">
        <f>G6*VLOOKUP(O6,Pop!D:E,2,0)/100000/100000</f>
        <v>1.5871052116319997</v>
      </c>
      <c r="S6">
        <f>K6*VLOOKUP(O6,Pop!D:E,2,0)/100000/100000</f>
        <v>0.33708429273599994</v>
      </c>
      <c r="T6">
        <f>L6*VLOOKUP(O6,Pop!D:E,2,0)/100000/100000</f>
        <v>7.2332671149599994</v>
      </c>
      <c r="U6" s="566">
        <f>P6/SUM($P6:$T6)*100</f>
        <v>18.750860762980302</v>
      </c>
      <c r="V6" s="566">
        <f>Q6/SUM($P6:$T6)*100</f>
        <v>4.9235642473488497</v>
      </c>
      <c r="W6" s="566">
        <f>R6/SUM($P6:$T6)*100</f>
        <v>13.228205481338657</v>
      </c>
      <c r="X6" s="566">
        <f>S6/SUM($P6:$T6)*100</f>
        <v>2.8095303677179446</v>
      </c>
      <c r="Y6" s="566">
        <f>T6/SUM($P6:$T6)*100</f>
        <v>60.287839140614238</v>
      </c>
      <c r="AA6">
        <f>O6</f>
        <v>1904</v>
      </c>
      <c r="AB6">
        <f>B6*VLOOKUP(O6,Pop!D:E,2,0)/100000/100000</f>
        <v>0.70556369116799988</v>
      </c>
      <c r="AD6">
        <f t="shared" si="0"/>
        <v>7.2332671149599994</v>
      </c>
      <c r="AE6">
        <f>AB6/SUM($AB6:$AC6)*100</f>
        <v>100</v>
      </c>
      <c r="AF6">
        <f>AC6/SUM($AB6:$AC6)*100</f>
        <v>0</v>
      </c>
    </row>
    <row r="7" spans="1:32" x14ac:dyDescent="0.2">
      <c r="A7">
        <v>1905</v>
      </c>
      <c r="B7">
        <v>81.3</v>
      </c>
      <c r="C7">
        <v>73.400000000000006</v>
      </c>
      <c r="D7">
        <v>161.9</v>
      </c>
      <c r="E7">
        <v>105.9</v>
      </c>
      <c r="F7">
        <v>101.2</v>
      </c>
      <c r="G7">
        <v>169.3</v>
      </c>
      <c r="K7">
        <v>37.9</v>
      </c>
      <c r="L7">
        <f>M7-SUM(B7:K7)</f>
        <v>858.00000000000011</v>
      </c>
      <c r="M7">
        <v>1588.9</v>
      </c>
      <c r="O7">
        <f>A7</f>
        <v>1905</v>
      </c>
      <c r="P7" s="566">
        <f>((D7+E7)*VLOOKUP(O7,Pop!D:E,2,0)/100000)/100000</f>
        <v>2.2554204909599997</v>
      </c>
      <c r="Q7">
        <f>C7*VLOOKUP(O7,Pop!D:E,2,0)/100000/100000</f>
        <v>0.61817723687999993</v>
      </c>
      <c r="R7">
        <f>G7*VLOOKUP(O7,Pop!D:E,2,0)/100000/100000</f>
        <v>1.4258502207599999</v>
      </c>
      <c r="S7">
        <f>K7*VLOOKUP(O7,Pop!D:E,2,0)/100000/100000</f>
        <v>0.31919505827999994</v>
      </c>
      <c r="T7">
        <f>L7*VLOOKUP(O7,Pop!D:E,2,0)/100000/100000</f>
        <v>7.2261044856000005</v>
      </c>
      <c r="U7" s="566">
        <f>P7/SUM($P7:$T7)*100</f>
        <v>19.041524459613196</v>
      </c>
      <c r="V7" s="566">
        <f>Q7/SUM($P7:$T7)*100</f>
        <v>5.2189988623435717</v>
      </c>
      <c r="W7" s="566">
        <f>R7/SUM($P7:$T7)*100</f>
        <v>12.03782707622298</v>
      </c>
      <c r="X7" s="566">
        <f>S7/SUM($P7:$T7)*100</f>
        <v>2.6948236632536973</v>
      </c>
      <c r="Y7" s="566">
        <f>T7/SUM($P7:$T7)*100</f>
        <v>61.006825938566557</v>
      </c>
      <c r="AA7">
        <f>O7</f>
        <v>1905</v>
      </c>
      <c r="AB7">
        <f>B7*VLOOKUP(O7,Pop!D:E,2,0)/100000/100000</f>
        <v>0.68471129915999995</v>
      </c>
      <c r="AD7">
        <f t="shared" si="0"/>
        <v>7.2261044856000005</v>
      </c>
      <c r="AE7">
        <f>AB7/SUM($AB7:$AC7)*100</f>
        <v>100</v>
      </c>
      <c r="AF7">
        <f>AC7/SUM($AB7:$AC7)*100</f>
        <v>0</v>
      </c>
    </row>
    <row r="8" spans="1:32" x14ac:dyDescent="0.2">
      <c r="A8">
        <v>1906</v>
      </c>
      <c r="B8">
        <v>94</v>
      </c>
      <c r="C8">
        <v>69.3</v>
      </c>
      <c r="D8">
        <v>154.19999999999999</v>
      </c>
      <c r="E8">
        <v>98.6</v>
      </c>
      <c r="F8">
        <v>95.9</v>
      </c>
      <c r="G8">
        <v>156.30000000000001</v>
      </c>
      <c r="K8">
        <v>33.4</v>
      </c>
      <c r="L8">
        <f>M8-SUM(B8:K8)</f>
        <v>870.1</v>
      </c>
      <c r="M8">
        <v>1571.8</v>
      </c>
      <c r="O8">
        <f>A8</f>
        <v>1906</v>
      </c>
      <c r="P8" s="566">
        <f>((D8+E8)*VLOOKUP(O8,Pop!D:E,2,0)/100000)/100000</f>
        <v>2.1695792701439998</v>
      </c>
      <c r="Q8">
        <f>C8*VLOOKUP(O8,Pop!D:E,2,0)/100000/100000</f>
        <v>0.5947462160639998</v>
      </c>
      <c r="R8">
        <f>G8*VLOOKUP(O8,Pop!D:E,2,0)/100000/100000</f>
        <v>1.3413973098239997</v>
      </c>
      <c r="S8">
        <f>K8*VLOOKUP(O8,Pop!D:E,2,0)/100000/100000</f>
        <v>0.28664536243199995</v>
      </c>
      <c r="T8">
        <f>L8*VLOOKUP(O8,Pop!D:E,2,0)/100000/100000</f>
        <v>7.4673691572479983</v>
      </c>
      <c r="U8" s="566">
        <f>P8/SUM($P8:$T8)*100</f>
        <v>18.293653665243507</v>
      </c>
      <c r="V8" s="566">
        <f>Q8/SUM($P8:$T8)*100</f>
        <v>5.0148346479484758</v>
      </c>
      <c r="W8" s="566">
        <f>R8/SUM($P8:$T8)*100</f>
        <v>11.310514509009336</v>
      </c>
      <c r="X8" s="566">
        <f>S8/SUM($P8:$T8)*100</f>
        <v>2.416962153556697</v>
      </c>
      <c r="Y8" s="566">
        <f>T8/SUM($P8:$T8)*100</f>
        <v>62.96403502424198</v>
      </c>
      <c r="AA8">
        <f>O8</f>
        <v>1906</v>
      </c>
      <c r="AB8">
        <f>B8*VLOOKUP(O8,Pop!D:E,2,0)/100000/100000</f>
        <v>0.80672646911999979</v>
      </c>
      <c r="AD8">
        <f t="shared" si="0"/>
        <v>7.4673691572479983</v>
      </c>
      <c r="AE8">
        <f>AB8/SUM($AB8:$AC8)*100</f>
        <v>100</v>
      </c>
      <c r="AF8">
        <f>AC8/SUM($AB8:$AC8)*100</f>
        <v>0</v>
      </c>
    </row>
    <row r="9" spans="1:32" x14ac:dyDescent="0.2">
      <c r="A9">
        <v>1907</v>
      </c>
      <c r="B9">
        <v>94.1</v>
      </c>
      <c r="C9">
        <v>71.400000000000006</v>
      </c>
      <c r="D9">
        <v>166.6</v>
      </c>
      <c r="E9">
        <v>104.5</v>
      </c>
      <c r="F9">
        <v>100.9</v>
      </c>
      <c r="G9">
        <v>180</v>
      </c>
      <c r="K9">
        <v>31.1</v>
      </c>
      <c r="L9">
        <f>M9-SUM(B9:K9)</f>
        <v>843.9</v>
      </c>
      <c r="M9">
        <v>1592.5</v>
      </c>
      <c r="O9">
        <f>A9</f>
        <v>1907</v>
      </c>
      <c r="P9" s="566">
        <f>((D9+E9)*VLOOKUP(O9,Pop!D:E,2,0)/100000)/100000</f>
        <v>2.3700537309359997</v>
      </c>
      <c r="Q9">
        <f>C9*VLOOKUP(O9,Pop!D:E,2,0)/100000/100000</f>
        <v>0.62420448686399987</v>
      </c>
      <c r="R9">
        <f>G9*VLOOKUP(O9,Pop!D:E,2,0)/100000/100000</f>
        <v>1.5736247567999997</v>
      </c>
      <c r="S9">
        <f>K9*VLOOKUP(O9,Pop!D:E,2,0)/100000/100000</f>
        <v>0.27188738853599997</v>
      </c>
      <c r="T9">
        <f>L9*VLOOKUP(O9,Pop!D:E,2,0)/100000/100000</f>
        <v>7.3776774014639983</v>
      </c>
      <c r="U9" s="566">
        <f>P9/SUM($P9:$T9)*100</f>
        <v>19.398926654740606</v>
      </c>
      <c r="V9" s="566">
        <f>Q9/SUM($P9:$T9)*100</f>
        <v>5.1091234347048289</v>
      </c>
      <c r="W9" s="566">
        <f>R9/SUM($P9:$T9)*100</f>
        <v>12.880143112701251</v>
      </c>
      <c r="X9" s="566">
        <f>S9/SUM($P9:$T9)*100</f>
        <v>2.2254025044722718</v>
      </c>
      <c r="Y9" s="566">
        <f>T9/SUM($P9:$T9)*100</f>
        <v>60.386404293381027</v>
      </c>
      <c r="AA9">
        <f>O9</f>
        <v>1907</v>
      </c>
      <c r="AB9">
        <f>B9*VLOOKUP(O9,Pop!D:E,2,0)/100000/100000</f>
        <v>0.82265605341599979</v>
      </c>
      <c r="AD9">
        <f t="shared" si="0"/>
        <v>7.3776774014639983</v>
      </c>
      <c r="AE9">
        <f>AB9/SUM($AB9:$AC9)*100</f>
        <v>100</v>
      </c>
      <c r="AF9">
        <f>AC9/SUM($AB9:$AC9)*100</f>
        <v>0</v>
      </c>
    </row>
    <row r="10" spans="1:32" x14ac:dyDescent="0.2">
      <c r="A10">
        <v>1908</v>
      </c>
      <c r="B10">
        <v>82.1</v>
      </c>
      <c r="C10">
        <v>71.5</v>
      </c>
      <c r="D10">
        <v>152</v>
      </c>
      <c r="E10">
        <v>95.6</v>
      </c>
      <c r="F10">
        <v>91</v>
      </c>
      <c r="G10">
        <v>150.9</v>
      </c>
      <c r="K10">
        <v>29.2</v>
      </c>
      <c r="L10">
        <f>M10-SUM(B10:K10)</f>
        <v>795.9</v>
      </c>
      <c r="M10">
        <v>1468.2</v>
      </c>
      <c r="O10">
        <f>A10</f>
        <v>1908</v>
      </c>
      <c r="P10" s="566">
        <f>((D10+E10)*VLOOKUP(O10,Pop!D:E,2,0)/100000)/100000</f>
        <v>2.2042647047039994</v>
      </c>
      <c r="Q10">
        <f>C10*VLOOKUP(O10,Pop!D:E,2,0)/100000/100000</f>
        <v>0.63653039735999983</v>
      </c>
      <c r="R10">
        <f>G10*VLOOKUP(O10,Pop!D:E,2,0)/100000/100000</f>
        <v>1.3433907267359997</v>
      </c>
      <c r="S10">
        <f>K10*VLOOKUP(O10,Pop!D:E,2,0)/100000/100000</f>
        <v>0.25995367276799991</v>
      </c>
      <c r="T10">
        <f>L10*VLOOKUP(O10,Pop!D:E,2,0)/100000/100000</f>
        <v>7.0855180875359984</v>
      </c>
      <c r="U10" s="566">
        <f>P10/SUM($P10:$T10)*100</f>
        <v>19.118214809667204</v>
      </c>
      <c r="V10" s="566">
        <f>Q10/SUM($P10:$T10)*100</f>
        <v>5.520809203922477</v>
      </c>
      <c r="W10" s="566">
        <f>R10/SUM($P10:$T10)*100</f>
        <v>11.651609914292333</v>
      </c>
      <c r="X10" s="566">
        <f>S10/SUM($P10:$T10)*100</f>
        <v>2.2546521504130954</v>
      </c>
      <c r="Y10" s="566">
        <f>T10/SUM($P10:$T10)*100</f>
        <v>61.454713921704887</v>
      </c>
      <c r="AA10">
        <f>O10</f>
        <v>1908</v>
      </c>
      <c r="AB10">
        <f>B10*VLOOKUP(O10,Pop!D:E,2,0)/100000/100000</f>
        <v>0.73089714158399977</v>
      </c>
      <c r="AD10">
        <f t="shared" si="0"/>
        <v>7.0855180875359984</v>
      </c>
      <c r="AE10">
        <f>AB10/SUM($AB10:$AC10)*100</f>
        <v>100</v>
      </c>
      <c r="AF10">
        <f>AC10/SUM($AB10:$AC10)*100</f>
        <v>0</v>
      </c>
    </row>
    <row r="11" spans="1:32" x14ac:dyDescent="0.2">
      <c r="A11">
        <v>1909</v>
      </c>
      <c r="B11">
        <v>78.7</v>
      </c>
      <c r="C11">
        <v>74</v>
      </c>
      <c r="D11">
        <v>153</v>
      </c>
      <c r="E11">
        <v>95.5</v>
      </c>
      <c r="F11">
        <v>92.5</v>
      </c>
      <c r="G11">
        <v>148.1</v>
      </c>
      <c r="K11">
        <v>26.3</v>
      </c>
      <c r="L11">
        <f>M11-SUM(B11:K11)</f>
        <v>756.60000000000014</v>
      </c>
      <c r="M11">
        <v>1424.7</v>
      </c>
      <c r="O11">
        <f>A11</f>
        <v>1909</v>
      </c>
      <c r="P11" s="566">
        <f>((D11+E11)*VLOOKUP(O11,Pop!D:E,2,0)/100000)/100000</f>
        <v>2.2520775505199992</v>
      </c>
      <c r="Q11">
        <f>C11*VLOOKUP(O11,Pop!D:E,2,0)/100000/100000</f>
        <v>0.67063878767999985</v>
      </c>
      <c r="R11">
        <f>G11*VLOOKUP(O11,Pop!D:E,2,0)/100000/100000</f>
        <v>1.3421838439919997</v>
      </c>
      <c r="S11">
        <f>K11*VLOOKUP(O11,Pop!D:E,2,0)/100000/100000</f>
        <v>0.23834865021599996</v>
      </c>
      <c r="T11">
        <f>L11*VLOOKUP(O11,Pop!D:E,2,0)/100000/100000</f>
        <v>6.8568284697119992</v>
      </c>
      <c r="U11" s="566">
        <f>P11/SUM($P11:$T11)*100</f>
        <v>19.824491424012759</v>
      </c>
      <c r="V11" s="566">
        <f>Q11/SUM($P11:$T11)*100</f>
        <v>5.9034702832070201</v>
      </c>
      <c r="W11" s="566">
        <f>R11/SUM($P11:$T11)*100</f>
        <v>11.814918228958913</v>
      </c>
      <c r="X11" s="566">
        <f>S11/SUM($P11:$T11)*100</f>
        <v>2.0981252493019542</v>
      </c>
      <c r="Y11" s="566">
        <f>T11/SUM($P11:$T11)*100</f>
        <v>60.358994814519342</v>
      </c>
      <c r="AA11">
        <f>O11</f>
        <v>1909</v>
      </c>
      <c r="AB11">
        <f>B11*VLOOKUP(O11,Pop!D:E,2,0)/100000/100000</f>
        <v>0.71323341338399981</v>
      </c>
      <c r="AD11">
        <f t="shared" si="0"/>
        <v>6.8568284697119992</v>
      </c>
      <c r="AE11">
        <f>AB11/SUM($AB11:$AC11)*100</f>
        <v>100</v>
      </c>
      <c r="AF11">
        <f>AC11/SUM($AB11:$AC11)*100</f>
        <v>0</v>
      </c>
    </row>
    <row r="12" spans="1:32" x14ac:dyDescent="0.2">
      <c r="A12">
        <v>1910</v>
      </c>
      <c r="B12">
        <v>82.7</v>
      </c>
      <c r="C12">
        <v>76.2</v>
      </c>
      <c r="D12">
        <v>158.9</v>
      </c>
      <c r="E12">
        <v>95.8</v>
      </c>
      <c r="F12">
        <v>94.8</v>
      </c>
      <c r="G12">
        <v>155.9</v>
      </c>
      <c r="K12">
        <v>25.5</v>
      </c>
      <c r="L12">
        <f>M12-SUM(B12:K12)</f>
        <v>778.19999999999993</v>
      </c>
      <c r="M12">
        <v>1468</v>
      </c>
      <c r="O12">
        <f>A12</f>
        <v>1910</v>
      </c>
      <c r="P12" s="566">
        <f>((D12+E12)*VLOOKUP(O12,Pop!D:E,2,0)/100000)/100000</f>
        <v>2.3490597931199999</v>
      </c>
      <c r="Q12">
        <f>C12*VLOOKUP(O12,Pop!D:E,2,0)/100000/100000</f>
        <v>0.70278113951999999</v>
      </c>
      <c r="R12">
        <f>G12*VLOOKUP(O12,Pop!D:E,2,0)/100000/100000</f>
        <v>1.4378422526400001</v>
      </c>
      <c r="S12">
        <f>K12*VLOOKUP(O12,Pop!D:E,2,0)/100000/100000</f>
        <v>0.2351826648</v>
      </c>
      <c r="T12">
        <f>L12*VLOOKUP(O12,Pop!D:E,2,0)/100000/100000</f>
        <v>7.1772215587199995</v>
      </c>
      <c r="U12" s="566">
        <f>P12/SUM($P12:$T12)*100</f>
        <v>19.736536226268889</v>
      </c>
      <c r="V12" s="566">
        <f>Q12/SUM($P12:$T12)*100</f>
        <v>5.9046881053855094</v>
      </c>
      <c r="W12" s="566">
        <f>R12/SUM($P12:$T12)*100</f>
        <v>12.080588919023635</v>
      </c>
      <c r="X12" s="566">
        <f>S12/SUM($P12:$T12)*100</f>
        <v>1.97597830298334</v>
      </c>
      <c r="Y12" s="566">
        <f>T12/SUM($P12:$T12)*100</f>
        <v>60.302208446338625</v>
      </c>
      <c r="AA12">
        <f>O12</f>
        <v>1910</v>
      </c>
      <c r="AB12">
        <f>B12*VLOOKUP(O12,Pop!D:E,2,0)/100000/100000</f>
        <v>0.76272966191999991</v>
      </c>
      <c r="AD12">
        <f t="shared" si="0"/>
        <v>7.1772215587199995</v>
      </c>
      <c r="AE12">
        <f>AB12/SUM($AB12:$AC12)*100</f>
        <v>100</v>
      </c>
      <c r="AF12">
        <f>AC12/SUM($AB12:$AC12)*100</f>
        <v>0</v>
      </c>
    </row>
    <row r="13" spans="1:32" x14ac:dyDescent="0.2">
      <c r="A13">
        <v>1911</v>
      </c>
      <c r="B13">
        <v>82.3</v>
      </c>
      <c r="C13">
        <v>74.2</v>
      </c>
      <c r="D13">
        <v>156.4</v>
      </c>
      <c r="E13">
        <v>91.8</v>
      </c>
      <c r="F13">
        <v>94.2</v>
      </c>
      <c r="G13">
        <v>145.4</v>
      </c>
      <c r="K13">
        <v>23.9</v>
      </c>
      <c r="L13">
        <f>M13-SUM(B13:K13)</f>
        <v>722.30000000000007</v>
      </c>
      <c r="M13">
        <v>1390.5</v>
      </c>
      <c r="O13">
        <f>A13</f>
        <v>1911</v>
      </c>
      <c r="P13" s="566">
        <f>((D13+E13)*VLOOKUP(O13,Pop!D:E,2,0)/100000)/100000</f>
        <v>2.3233455984819993</v>
      </c>
      <c r="Q13">
        <f>C13*VLOOKUP(O13,Pop!D:E,2,0)/100000/100000</f>
        <v>0.6945698767420001</v>
      </c>
      <c r="R13">
        <f>G13*VLOOKUP(O13,Pop!D:E,2,0)/100000/100000</f>
        <v>1.3610574134539999</v>
      </c>
      <c r="S13">
        <f>K13*VLOOKUP(O13,Pop!D:E,2,0)/100000/100000</f>
        <v>0.22372264223899999</v>
      </c>
      <c r="T13">
        <f>L13*VLOOKUP(O13,Pop!D:E,2,0)/100000/100000</f>
        <v>6.7612914012230005</v>
      </c>
      <c r="U13" s="566">
        <f>P13/SUM($P13:$T13)*100</f>
        <v>20.444810543657326</v>
      </c>
      <c r="V13" s="566">
        <f>Q13/SUM($P13:$T13)*100</f>
        <v>6.1120263591433295</v>
      </c>
      <c r="W13" s="566">
        <f>R13/SUM($P13:$T13)*100</f>
        <v>11.976935749588138</v>
      </c>
      <c r="X13" s="566">
        <f>S13/SUM($P13:$T13)*100</f>
        <v>1.9686985172981877</v>
      </c>
      <c r="Y13" s="566">
        <f>T13/SUM($P13:$T13)*100</f>
        <v>59.497528830313016</v>
      </c>
      <c r="AA13">
        <f>O13</f>
        <v>1911</v>
      </c>
      <c r="AB13">
        <f>B13*VLOOKUP(O13,Pop!D:E,2,0)/100000/100000</f>
        <v>0.77039219482299992</v>
      </c>
      <c r="AD13">
        <f t="shared" si="0"/>
        <v>6.7612914012230005</v>
      </c>
      <c r="AE13">
        <f>AB13/SUM($AB13:$AC13)*100</f>
        <v>100</v>
      </c>
      <c r="AF13">
        <f>AC13/SUM($AB13:$AC13)*100</f>
        <v>0</v>
      </c>
    </row>
    <row r="14" spans="1:32" x14ac:dyDescent="0.2">
      <c r="A14">
        <v>1912</v>
      </c>
      <c r="B14">
        <v>79</v>
      </c>
      <c r="C14">
        <v>77</v>
      </c>
      <c r="D14">
        <v>158.69999999999999</v>
      </c>
      <c r="E14">
        <v>91.9</v>
      </c>
      <c r="F14">
        <v>99.7</v>
      </c>
      <c r="G14">
        <v>138.4</v>
      </c>
      <c r="K14">
        <v>24</v>
      </c>
      <c r="L14">
        <f>M14-SUM(B14:K14)</f>
        <v>691</v>
      </c>
      <c r="M14">
        <v>1359.7</v>
      </c>
      <c r="O14">
        <f>A14</f>
        <v>1912</v>
      </c>
      <c r="P14" s="566">
        <f>((D14+E14)*VLOOKUP(O14,Pop!D:E,2,0)/100000)/100000</f>
        <v>2.3803768312519997</v>
      </c>
      <c r="Q14">
        <f>C14*VLOOKUP(O14,Pop!D:E,2,0)/100000/100000</f>
        <v>0.73140070233999988</v>
      </c>
      <c r="R14">
        <f>G14*VLOOKUP(O14,Pop!D:E,2,0)/100000/100000</f>
        <v>1.314621522128</v>
      </c>
      <c r="S14">
        <f>K14*VLOOKUP(O14,Pop!D:E,2,0)/100000/100000</f>
        <v>0.22796905007999999</v>
      </c>
      <c r="T14">
        <f>L14*VLOOKUP(O14,Pop!D:E,2,0)/100000/100000</f>
        <v>6.5636089002199993</v>
      </c>
      <c r="U14" s="566">
        <f>P14/SUM($P14:$T14)*100</f>
        <v>21.219305673158342</v>
      </c>
      <c r="V14" s="566">
        <f>Q14/SUM($P14:$T14)*100</f>
        <v>6.5198983911939044</v>
      </c>
      <c r="W14" s="566">
        <f>R14/SUM($P14:$T14)*100</f>
        <v>11.71888230313294</v>
      </c>
      <c r="X14" s="566">
        <f>S14/SUM($P14:$T14)*100</f>
        <v>2.0321761219305676</v>
      </c>
      <c r="Y14" s="566">
        <f>T14/SUM($P14:$T14)*100</f>
        <v>58.509737510584259</v>
      </c>
      <c r="AA14">
        <f>O14</f>
        <v>1912</v>
      </c>
      <c r="AB14">
        <f>B14*VLOOKUP(O14,Pop!D:E,2,0)/100000/100000</f>
        <v>0.75039812317999999</v>
      </c>
      <c r="AD14">
        <f t="shared" si="0"/>
        <v>6.5636089002199993</v>
      </c>
      <c r="AE14">
        <f>AB14/SUM($AB14:$AC14)*100</f>
        <v>100</v>
      </c>
      <c r="AF14">
        <f>AC14/SUM($AB14:$AC14)*100</f>
        <v>0</v>
      </c>
    </row>
    <row r="15" spans="1:32" x14ac:dyDescent="0.2">
      <c r="A15">
        <v>1913</v>
      </c>
      <c r="B15">
        <v>80.900000000000006</v>
      </c>
      <c r="C15">
        <v>78.5</v>
      </c>
      <c r="D15">
        <v>154.6</v>
      </c>
      <c r="E15">
        <v>91.1</v>
      </c>
      <c r="F15">
        <v>99.7</v>
      </c>
      <c r="G15">
        <v>140.80000000000001</v>
      </c>
      <c r="K15">
        <v>22.3</v>
      </c>
      <c r="L15">
        <f>M15-SUM(B15:K15)</f>
        <v>712.69999999999993</v>
      </c>
      <c r="M15">
        <v>1380.6</v>
      </c>
      <c r="O15">
        <f>A15</f>
        <v>1913</v>
      </c>
      <c r="P15" s="566">
        <f>((D15+E15)*VLOOKUP(O15,Pop!D:E,2,0)/100000)/100000</f>
        <v>2.3677226519309995</v>
      </c>
      <c r="Q15">
        <f>C15*VLOOKUP(O15,Pop!D:E,2,0)/100000/100000</f>
        <v>0.75647630515499986</v>
      </c>
      <c r="R15">
        <f>G15*VLOOKUP(O15,Pop!D:E,2,0)/100000/100000</f>
        <v>1.356839028864</v>
      </c>
      <c r="S15">
        <f>K15*VLOOKUP(O15,Pop!D:E,2,0)/100000/100000</f>
        <v>0.21489709050899997</v>
      </c>
      <c r="T15">
        <f>L15*VLOOKUP(O15,Pop!D:E,2,0)/100000/100000</f>
        <v>6.8680339195409976</v>
      </c>
      <c r="U15" s="566">
        <f>P15/SUM($P15:$T15)*100</f>
        <v>20.475000000000001</v>
      </c>
      <c r="V15" s="566">
        <f>Q15/SUM($P15:$T15)*100</f>
        <v>6.5416666666666679</v>
      </c>
      <c r="W15" s="566">
        <f>R15/SUM($P15:$T15)*100</f>
        <v>11.733333333333338</v>
      </c>
      <c r="X15" s="566">
        <f>S15/SUM($P15:$T15)*100</f>
        <v>1.8583333333333336</v>
      </c>
      <c r="Y15" s="566">
        <f>T15/SUM($P15:$T15)*100</f>
        <v>59.391666666666666</v>
      </c>
      <c r="AA15">
        <f>O15</f>
        <v>1913</v>
      </c>
      <c r="AB15">
        <f>B15*VLOOKUP(O15,Pop!D:E,2,0)/100000/100000</f>
        <v>0.77960424314699994</v>
      </c>
      <c r="AD15">
        <f t="shared" si="0"/>
        <v>6.8680339195409976</v>
      </c>
      <c r="AE15">
        <f>AB15/SUM($AB15:$AC15)*100</f>
        <v>100</v>
      </c>
      <c r="AF15">
        <f>AC15/SUM($AB15:$AC15)*100</f>
        <v>0</v>
      </c>
    </row>
    <row r="16" spans="1:32" x14ac:dyDescent="0.2">
      <c r="A16">
        <v>1914</v>
      </c>
      <c r="B16">
        <v>73.5</v>
      </c>
      <c r="C16">
        <v>78.7</v>
      </c>
      <c r="D16">
        <v>158.19999999999999</v>
      </c>
      <c r="E16">
        <v>93.6</v>
      </c>
      <c r="F16">
        <v>99.2</v>
      </c>
      <c r="G16">
        <v>132.4</v>
      </c>
      <c r="K16">
        <v>20.100000000000001</v>
      </c>
      <c r="L16">
        <f>M16-SUM(B16:K16)</f>
        <v>674.5</v>
      </c>
      <c r="M16">
        <v>1330.2</v>
      </c>
      <c r="O16">
        <f>A16</f>
        <v>1914</v>
      </c>
      <c r="P16" s="566">
        <f>((D16+E16)*VLOOKUP(O16,Pop!D:E,2,0)/100000)/100000</f>
        <v>2.4612370382319995</v>
      </c>
      <c r="Q16">
        <f>C16*VLOOKUP(O16,Pop!D:E,2,0)/100000/100000</f>
        <v>0.7692587565879998</v>
      </c>
      <c r="R16">
        <f>G16*VLOOKUP(O16,Pop!D:E,2,0)/100000/100000</f>
        <v>1.2941532321759999</v>
      </c>
      <c r="S16">
        <f>K16*VLOOKUP(O16,Pop!D:E,2,0)/100000/100000</f>
        <v>0.19646888192399997</v>
      </c>
      <c r="T16">
        <f>L16*VLOOKUP(O16,Pop!D:E,2,0)/100000/100000</f>
        <v>6.5929483013799981</v>
      </c>
      <c r="U16" s="566">
        <f>P16/SUM($P16:$T16)*100</f>
        <v>21.753779697624189</v>
      </c>
      <c r="V16" s="566">
        <f>Q16/SUM($P16:$T16)*100</f>
        <v>6.7991360691144695</v>
      </c>
      <c r="W16" s="566">
        <f>R16/SUM($P16:$T16)*100</f>
        <v>11.438444924406047</v>
      </c>
      <c r="X16" s="566">
        <f>S16/SUM($P16:$T16)*100</f>
        <v>1.7365010799136069</v>
      </c>
      <c r="Y16" s="566">
        <f>T16/SUM($P16:$T16)*100</f>
        <v>58.272138228941671</v>
      </c>
      <c r="AA16">
        <f>O16</f>
        <v>1914</v>
      </c>
      <c r="AB16">
        <f>B16*VLOOKUP(O16,Pop!D:E,2,0)/100000/100000</f>
        <v>0.71843098613999989</v>
      </c>
      <c r="AD16">
        <f t="shared" si="0"/>
        <v>6.5929483013799981</v>
      </c>
      <c r="AE16">
        <f>AB16/SUM($AB16:$AC16)*100</f>
        <v>100</v>
      </c>
      <c r="AF16">
        <f>AC16/SUM($AB16:$AC16)*100</f>
        <v>0</v>
      </c>
    </row>
    <row r="17" spans="1:32" x14ac:dyDescent="0.2">
      <c r="A17">
        <v>1915</v>
      </c>
      <c r="B17">
        <v>68.7</v>
      </c>
      <c r="C17">
        <v>80.7</v>
      </c>
      <c r="D17">
        <v>163.9</v>
      </c>
      <c r="E17">
        <v>94.5</v>
      </c>
      <c r="F17">
        <v>101.5</v>
      </c>
      <c r="G17">
        <v>145.9</v>
      </c>
      <c r="K17">
        <v>18.7</v>
      </c>
      <c r="L17">
        <f>M17-SUM(B17:K17)</f>
        <v>643.69999999999982</v>
      </c>
      <c r="M17">
        <v>1317.6</v>
      </c>
      <c r="O17">
        <f>A17</f>
        <v>1915</v>
      </c>
      <c r="P17" s="566">
        <f>((D17+E17)*VLOOKUP(O17,Pop!D:E,2,0)/100000)/100000</f>
        <v>2.5613904263599991</v>
      </c>
      <c r="Q17">
        <f>C17*VLOOKUP(O17,Pop!D:E,2,0)/100000/100000</f>
        <v>0.79993888315499984</v>
      </c>
      <c r="R17">
        <f>G17*VLOOKUP(O17,Pop!D:E,2,0)/100000/100000</f>
        <v>1.4462339907349995</v>
      </c>
      <c r="S17">
        <f>K17*VLOOKUP(O17,Pop!D:E,2,0)/100000/100000</f>
        <v>0.18536378085499994</v>
      </c>
      <c r="T17">
        <f>L17*VLOOKUP(O17,Pop!D:E,2,0)/100000/100000</f>
        <v>6.3806773121049964</v>
      </c>
      <c r="U17" s="566">
        <f>P17/SUM($P17:$T17)*100</f>
        <v>22.52048108767649</v>
      </c>
      <c r="V17" s="566">
        <f>Q17/SUM($P17:$T17)*100</f>
        <v>7.0332926616698641</v>
      </c>
      <c r="W17" s="566">
        <f>R17/SUM($P17:$T17)*100</f>
        <v>12.71570507233746</v>
      </c>
      <c r="X17" s="566">
        <f>S17/SUM($P17:$T17)*100</f>
        <v>1.6297716576607983</v>
      </c>
      <c r="Y17" s="566">
        <f>T17/SUM($P17:$T17)*100</f>
        <v>56.100749520655391</v>
      </c>
      <c r="AA17">
        <f>O17</f>
        <v>1915</v>
      </c>
      <c r="AB17">
        <f>B17*VLOOKUP(O17,Pop!D:E,2,0)/100000/100000</f>
        <v>0.68098886335499975</v>
      </c>
      <c r="AD17">
        <f t="shared" si="0"/>
        <v>6.3806773121049964</v>
      </c>
      <c r="AE17">
        <f>AB17/SUM($AB17:$AC17)*100</f>
        <v>100</v>
      </c>
      <c r="AF17">
        <f>AC17/SUM($AB17:$AC17)*100</f>
        <v>0</v>
      </c>
    </row>
    <row r="18" spans="1:32" x14ac:dyDescent="0.2">
      <c r="A18">
        <v>1916</v>
      </c>
      <c r="B18">
        <v>75.5</v>
      </c>
      <c r="C18">
        <v>81</v>
      </c>
      <c r="D18">
        <v>167.2</v>
      </c>
      <c r="E18">
        <v>94.7</v>
      </c>
      <c r="F18">
        <v>103.1</v>
      </c>
      <c r="G18">
        <v>163.30000000000001</v>
      </c>
      <c r="L18">
        <f>M18-SUM(B18:K18)</f>
        <v>696.3</v>
      </c>
      <c r="M18">
        <v>1381.1</v>
      </c>
      <c r="O18">
        <f>A18</f>
        <v>1916</v>
      </c>
      <c r="P18" s="566">
        <f>((D18+E18)*VLOOKUP(O18,Pop!D:E,2,0)/100000)/100000</f>
        <v>2.632208156513999</v>
      </c>
      <c r="Q18">
        <f>C18*VLOOKUP(O18,Pop!D:E,2,0)/100000/100000</f>
        <v>0.8140849968599998</v>
      </c>
      <c r="R18">
        <f>G18*VLOOKUP(O18,Pop!D:E,2,0)/100000/100000</f>
        <v>1.6412355553979998</v>
      </c>
      <c r="S18" s="567">
        <f>S17+(0.458948659455-0.185363780855)/(1999-1915)</f>
        <v>0.18862074369547613</v>
      </c>
      <c r="T18">
        <f>L18*VLOOKUP(O18,Pop!D:E,2,0)/100000/100000</f>
        <v>6.9981158433779971</v>
      </c>
      <c r="U18" s="566">
        <f t="shared" ref="U18:U81" si="1">P18/SUM($P18:$T18)*100</f>
        <v>21.44493452821926</v>
      </c>
      <c r="V18" s="566">
        <f t="shared" ref="V18:V81" si="2">Q18/SUM($P18:$T18)*100</f>
        <v>6.6324539777997709</v>
      </c>
      <c r="W18" s="566">
        <f t="shared" ref="W18:W81" si="3">R18/SUM($P18:$T18)*100</f>
        <v>13.371354747835836</v>
      </c>
      <c r="X18" s="566">
        <f t="shared" ref="X18:X81" si="4">S18/SUM($P18:$T18)*100</f>
        <v>1.5367171814293397</v>
      </c>
      <c r="Y18" s="566">
        <f t="shared" ref="Y18:Y81" si="5">T18/SUM($P18:$T18)*100</f>
        <v>57.014539564715804</v>
      </c>
      <c r="AA18">
        <f>O18</f>
        <v>1916</v>
      </c>
      <c r="AB18">
        <f>B18*VLOOKUP(O18,Pop!D:E,2,0)/100000/100000</f>
        <v>0.75880762052999973</v>
      </c>
      <c r="AE18">
        <f>AB18/SUM($AB18:$AC18)*100</f>
        <v>100</v>
      </c>
      <c r="AF18">
        <f>AC18/SUM($AB18:$AC18)*100</f>
        <v>0</v>
      </c>
    </row>
    <row r="19" spans="1:32" x14ac:dyDescent="0.2">
      <c r="A19">
        <v>1917</v>
      </c>
      <c r="B19">
        <v>78.400000000000006</v>
      </c>
      <c r="C19">
        <v>80.8</v>
      </c>
      <c r="D19">
        <v>169.9</v>
      </c>
      <c r="E19">
        <v>95.9</v>
      </c>
      <c r="F19">
        <v>104.9</v>
      </c>
      <c r="G19">
        <v>164.5</v>
      </c>
      <c r="L19">
        <f>M19-SUM(B19:K19)</f>
        <v>702.69999999999993</v>
      </c>
      <c r="M19">
        <v>1397.1</v>
      </c>
      <c r="O19">
        <f>A19</f>
        <v>1917</v>
      </c>
      <c r="P19" s="569">
        <f>P18</f>
        <v>2.632208156513999</v>
      </c>
      <c r="Q19" s="567">
        <f>AVERAGE(Q15:Q18,Q23:Q26)</f>
        <v>0.87597686128712504</v>
      </c>
      <c r="R19" s="567">
        <f>AVERAGE(R15:R18,R23:R26)</f>
        <v>1.4046318249133751</v>
      </c>
      <c r="S19" s="567">
        <f t="shared" ref="S19:S82" si="6">S18+(0.458948659455-0.185363780855)/(1999-1915)</f>
        <v>0.19187770653595232</v>
      </c>
      <c r="T19" s="567">
        <f>AVERAGE(T15:T18,T23:T26)</f>
        <v>6.3830258615179991</v>
      </c>
      <c r="U19" s="566">
        <f t="shared" si="1"/>
        <v>22.913233107994159</v>
      </c>
      <c r="V19" s="566">
        <f t="shared" si="2"/>
        <v>7.625332354589645</v>
      </c>
      <c r="W19" s="566">
        <f t="shared" si="3"/>
        <v>12.227245917272588</v>
      </c>
      <c r="X19" s="566">
        <f t="shared" si="4"/>
        <v>1.6702853105311344</v>
      </c>
      <c r="Y19" s="566">
        <f t="shared" si="5"/>
        <v>55.563903309612485</v>
      </c>
      <c r="AA19">
        <f>O19</f>
        <v>1917</v>
      </c>
      <c r="AB19">
        <f>B19*VLOOKUP(O19,Pop!D:E,2,0)/100000/100000</f>
        <v>0.79876761764799975</v>
      </c>
      <c r="AE19">
        <f>AB19/SUM($AB19:$AC19)*100</f>
        <v>100</v>
      </c>
      <c r="AF19">
        <f>AC19/SUM($AB19:$AC19)*100</f>
        <v>0</v>
      </c>
    </row>
    <row r="20" spans="1:32" x14ac:dyDescent="0.2">
      <c r="A20">
        <v>1918</v>
      </c>
      <c r="B20">
        <v>73.2</v>
      </c>
      <c r="C20">
        <v>80.8</v>
      </c>
      <c r="D20">
        <v>171.6</v>
      </c>
      <c r="E20">
        <v>94</v>
      </c>
      <c r="F20">
        <v>97.4</v>
      </c>
      <c r="G20">
        <v>588.5</v>
      </c>
      <c r="L20">
        <f>M20-SUM(B20:K20)</f>
        <v>704.5</v>
      </c>
      <c r="M20">
        <v>1810</v>
      </c>
      <c r="O20">
        <f>A20</f>
        <v>1918</v>
      </c>
      <c r="P20" s="569">
        <f t="shared" ref="P20:P22" si="7">P19</f>
        <v>2.632208156513999</v>
      </c>
      <c r="Q20" s="567">
        <f t="shared" ref="Q20:Q22" si="8">Q19</f>
        <v>0.87597686128712504</v>
      </c>
      <c r="R20" s="567">
        <f t="shared" ref="R20:R22" si="9">R19</f>
        <v>1.4046318249133751</v>
      </c>
      <c r="S20" s="567">
        <f t="shared" si="6"/>
        <v>0.19513466937642851</v>
      </c>
      <c r="T20" s="567">
        <f t="shared" ref="T20:T22" si="10">T19</f>
        <v>6.3830258615179991</v>
      </c>
      <c r="U20" s="566">
        <f t="shared" si="1"/>
        <v>22.906738660536682</v>
      </c>
      <c r="V20" s="566">
        <f t="shared" si="2"/>
        <v>7.6231710567889692</v>
      </c>
      <c r="W20" s="566">
        <f t="shared" si="3"/>
        <v>12.223780269025347</v>
      </c>
      <c r="X20" s="566">
        <f t="shared" si="4"/>
        <v>1.6981555444064311</v>
      </c>
      <c r="Y20" s="566">
        <f t="shared" si="5"/>
        <v>55.548154469242562</v>
      </c>
      <c r="AA20">
        <f>O20</f>
        <v>1918</v>
      </c>
      <c r="AB20">
        <f>B20*VLOOKUP(O20,Pop!D:E,2,0)/100000/100000</f>
        <v>0.75588463881599965</v>
      </c>
      <c r="AE20">
        <f>AB20/SUM($AB20:$AC20)*100</f>
        <v>100</v>
      </c>
      <c r="AF20">
        <f>AC20/SUM($AB20:$AC20)*100</f>
        <v>0</v>
      </c>
    </row>
    <row r="21" spans="1:32" x14ac:dyDescent="0.2">
      <c r="A21">
        <v>1919</v>
      </c>
      <c r="B21">
        <v>62.8</v>
      </c>
      <c r="C21">
        <v>81</v>
      </c>
      <c r="D21">
        <v>147.9</v>
      </c>
      <c r="E21">
        <v>89.9</v>
      </c>
      <c r="F21">
        <v>88.2</v>
      </c>
      <c r="G21">
        <v>223</v>
      </c>
      <c r="L21">
        <f>M21-SUM(B21:K21)</f>
        <v>596.60000000000014</v>
      </c>
      <c r="M21">
        <v>1289.4000000000001</v>
      </c>
      <c r="O21">
        <f>A21</f>
        <v>1919</v>
      </c>
      <c r="P21" s="569">
        <f t="shared" si="7"/>
        <v>2.632208156513999</v>
      </c>
      <c r="Q21" s="567">
        <f t="shared" si="8"/>
        <v>0.87597686128712504</v>
      </c>
      <c r="R21" s="567">
        <f t="shared" si="9"/>
        <v>1.4046318249133751</v>
      </c>
      <c r="S21" s="567">
        <f t="shared" si="6"/>
        <v>0.1983916322169047</v>
      </c>
      <c r="T21" s="567">
        <f t="shared" si="10"/>
        <v>6.3830258615179991</v>
      </c>
      <c r="U21" s="566">
        <f t="shared" si="1"/>
        <v>22.900247893563431</v>
      </c>
      <c r="V21" s="566">
        <f t="shared" si="2"/>
        <v>7.6210109838226643</v>
      </c>
      <c r="W21" s="566">
        <f t="shared" si="3"/>
        <v>12.220316584804111</v>
      </c>
      <c r="X21" s="566">
        <f t="shared" si="4"/>
        <v>1.726009983873257</v>
      </c>
      <c r="Y21" s="566">
        <f t="shared" si="5"/>
        <v>55.53241455393654</v>
      </c>
      <c r="AA21">
        <f>O21</f>
        <v>1919</v>
      </c>
      <c r="AB21">
        <f>B21*VLOOKUP(O21,Pop!D:E,2,0)/100000/100000</f>
        <v>0.65715322261199971</v>
      </c>
      <c r="AE21">
        <f>AB21/SUM($AB21:$AC21)*100</f>
        <v>100</v>
      </c>
      <c r="AF21">
        <f>AC21/SUM($AB21:$AC21)*100</f>
        <v>0</v>
      </c>
    </row>
    <row r="22" spans="1:32" x14ac:dyDescent="0.2">
      <c r="A22">
        <v>1920</v>
      </c>
      <c r="B22">
        <v>60.7</v>
      </c>
      <c r="C22">
        <v>83.4</v>
      </c>
      <c r="D22">
        <v>159.6</v>
      </c>
      <c r="E22">
        <v>93</v>
      </c>
      <c r="F22">
        <v>88.8</v>
      </c>
      <c r="G22">
        <v>207.3</v>
      </c>
      <c r="L22">
        <f>M22-SUM(B22:K22)</f>
        <v>606.1</v>
      </c>
      <c r="M22">
        <v>1298.9000000000001</v>
      </c>
      <c r="O22">
        <f>A22</f>
        <v>1920</v>
      </c>
      <c r="P22" s="569">
        <f t="shared" si="7"/>
        <v>2.632208156513999</v>
      </c>
      <c r="Q22" s="567">
        <f t="shared" si="8"/>
        <v>0.87597686128712504</v>
      </c>
      <c r="R22" s="567">
        <f t="shared" si="9"/>
        <v>1.4046318249133751</v>
      </c>
      <c r="S22" s="567">
        <f t="shared" si="6"/>
        <v>0.20164859505738089</v>
      </c>
      <c r="T22" s="567">
        <f t="shared" si="10"/>
        <v>6.3830258615179991</v>
      </c>
      <c r="U22" s="566">
        <f t="shared" si="1"/>
        <v>22.893760803946613</v>
      </c>
      <c r="V22" s="566">
        <f t="shared" si="2"/>
        <v>7.6188521346498259</v>
      </c>
      <c r="W22" s="566">
        <f t="shared" si="3"/>
        <v>12.21685486293979</v>
      </c>
      <c r="X22" s="566">
        <f t="shared" si="4"/>
        <v>1.7538486423541395</v>
      </c>
      <c r="Y22" s="566">
        <f t="shared" si="5"/>
        <v>55.516683556109626</v>
      </c>
      <c r="AA22">
        <f>O22</f>
        <v>1920</v>
      </c>
      <c r="AB22">
        <f>B22*VLOOKUP(O22,Pop!D:E,2,0)/100000/100000</f>
        <v>0.64355072959000004</v>
      </c>
      <c r="AE22">
        <f>AB22/SUM($AB22:$AC22)*100</f>
        <v>100</v>
      </c>
      <c r="AF22">
        <f>AC22/SUM($AB22:$AC22)*100</f>
        <v>0</v>
      </c>
    </row>
    <row r="23" spans="1:32" x14ac:dyDescent="0.2">
      <c r="A23">
        <v>1921</v>
      </c>
      <c r="B23">
        <v>56.5</v>
      </c>
      <c r="C23">
        <v>85.5</v>
      </c>
      <c r="D23">
        <v>156.19999999999999</v>
      </c>
      <c r="E23">
        <v>89.2</v>
      </c>
      <c r="F23">
        <v>84.3</v>
      </c>
      <c r="G23">
        <v>98.7</v>
      </c>
      <c r="L23">
        <f>M23-SUM(B23:K23)</f>
        <v>579.4</v>
      </c>
      <c r="M23">
        <v>1149.8</v>
      </c>
      <c r="O23">
        <f>A23</f>
        <v>1921</v>
      </c>
      <c r="P23" s="566">
        <f>((D23+E23)*VLOOKUP(O23,Pop!D:E,2,0)/100000)/100000</f>
        <v>2.6439309054780002</v>
      </c>
      <c r="Q23">
        <f>C23*VLOOKUP(O23,Pop!D:E,2,0)/100000/100000</f>
        <v>0.92117397073500007</v>
      </c>
      <c r="R23">
        <f>G23*VLOOKUP(O23,Pop!D:E,2,0)/100000/100000</f>
        <v>1.063390303059</v>
      </c>
      <c r="S23" s="567">
        <f t="shared" si="6"/>
        <v>0.20490555789785708</v>
      </c>
      <c r="T23">
        <f>L23*VLOOKUP(O23,Pop!D:E,2,0)/100000/100000</f>
        <v>6.242435071858</v>
      </c>
      <c r="U23" s="566">
        <f t="shared" si="1"/>
        <v>23.871163775495351</v>
      </c>
      <c r="V23" s="566">
        <f t="shared" si="2"/>
        <v>8.3169702640784529</v>
      </c>
      <c r="W23" s="566">
        <f t="shared" si="3"/>
        <v>9.600993743444949</v>
      </c>
      <c r="X23" s="566">
        <f t="shared" si="4"/>
        <v>1.8500234332729959</v>
      </c>
      <c r="Y23" s="566">
        <f t="shared" si="5"/>
        <v>56.360848783708249</v>
      </c>
      <c r="AA23">
        <f>O23</f>
        <v>1921</v>
      </c>
      <c r="AB23">
        <f>B23*VLOOKUP(O23,Pop!D:E,2,0)/100000/100000</f>
        <v>0.60872899820500004</v>
      </c>
      <c r="AD23">
        <f t="shared" si="0"/>
        <v>6.242435071858</v>
      </c>
      <c r="AE23">
        <f>AB23/SUM($AB23:$AC23)*100</f>
        <v>100</v>
      </c>
      <c r="AF23">
        <f>AC23/SUM($AB23:$AC23)*100</f>
        <v>0</v>
      </c>
    </row>
    <row r="24" spans="1:32" x14ac:dyDescent="0.2">
      <c r="A24">
        <v>1922</v>
      </c>
      <c r="B24">
        <v>56.9</v>
      </c>
      <c r="C24">
        <v>86.2</v>
      </c>
      <c r="D24">
        <v>165</v>
      </c>
      <c r="E24">
        <v>92.1</v>
      </c>
      <c r="F24">
        <v>87.7</v>
      </c>
      <c r="G24">
        <v>132.30000000000001</v>
      </c>
      <c r="H24">
        <v>18.3</v>
      </c>
      <c r="L24">
        <f>M24-SUM(B24:K24)</f>
        <v>530.79999999999995</v>
      </c>
      <c r="M24">
        <v>1169.3</v>
      </c>
      <c r="O24">
        <f>A24</f>
        <v>1922</v>
      </c>
      <c r="P24" s="566">
        <f>((D24+E24)*VLOOKUP(O24,Pop!D:E,2,0)/100000)/100000</f>
        <v>2.8141588656240004</v>
      </c>
      <c r="Q24">
        <f>C24*VLOOKUP(O24,Pop!D:E,2,0)/100000/100000</f>
        <v>0.94352584292800001</v>
      </c>
      <c r="R24">
        <f>G24*VLOOKUP(O24,Pop!D:E,2,0)/100000/100000</f>
        <v>1.4481260907120002</v>
      </c>
      <c r="S24" s="567">
        <f t="shared" si="6"/>
        <v>0.20816252073833327</v>
      </c>
      <c r="T24">
        <f>L24*VLOOKUP(O24,Pop!D:E,2,0)/100000/100000</f>
        <v>5.8100176035519988</v>
      </c>
      <c r="U24" s="566">
        <f t="shared" si="1"/>
        <v>25.07271152294226</v>
      </c>
      <c r="V24" s="566">
        <f t="shared" si="2"/>
        <v>8.4063311290455953</v>
      </c>
      <c r="W24" s="566">
        <f t="shared" si="3"/>
        <v>12.902060421957451</v>
      </c>
      <c r="X24" s="566">
        <f t="shared" si="4"/>
        <v>1.8546212497507426</v>
      </c>
      <c r="Y24" s="566">
        <f t="shared" si="5"/>
        <v>51.764275676303953</v>
      </c>
      <c r="AA24">
        <f>O24</f>
        <v>1922</v>
      </c>
      <c r="AB24">
        <f>B24*VLOOKUP(O24,Pop!D:E,2,0)/100000/100000</f>
        <v>0.62281462253600006</v>
      </c>
      <c r="AD24">
        <f t="shared" si="0"/>
        <v>5.8100176035519988</v>
      </c>
      <c r="AE24">
        <f>AB24/SUM($AB24:$AC24)*100</f>
        <v>100</v>
      </c>
      <c r="AF24">
        <f>AC24/SUM($AB24:$AC24)*100</f>
        <v>0</v>
      </c>
    </row>
    <row r="25" spans="1:32" x14ac:dyDescent="0.2">
      <c r="A25">
        <v>1923</v>
      </c>
      <c r="B25">
        <v>60.8</v>
      </c>
      <c r="C25">
        <v>88.4</v>
      </c>
      <c r="D25">
        <v>174</v>
      </c>
      <c r="E25">
        <v>95.7</v>
      </c>
      <c r="F25">
        <v>89</v>
      </c>
      <c r="G25">
        <v>151.69999999999999</v>
      </c>
      <c r="L25">
        <f>M25-SUM(B25:K25)</f>
        <v>553.40000000000009</v>
      </c>
      <c r="M25">
        <v>1213</v>
      </c>
      <c r="O25">
        <f>A25</f>
        <v>1923</v>
      </c>
      <c r="P25" s="566">
        <f>((D25+E25)*VLOOKUP(O25,Pop!D:E,2,0)/100000)/100000</f>
        <v>2.9984130278069996</v>
      </c>
      <c r="Q25">
        <f>C25*VLOOKUP(O25,Pop!D:E,2,0)/100000/100000</f>
        <v>0.98279462980400012</v>
      </c>
      <c r="R25">
        <f>G25*VLOOKUP(O25,Pop!D:E,2,0)/100000/100000</f>
        <v>1.686537843227</v>
      </c>
      <c r="S25" s="567">
        <f t="shared" si="6"/>
        <v>0.21141948357880946</v>
      </c>
      <c r="T25">
        <f>L25*VLOOKUP(O25,Pop!D:E,2,0)/100000/100000</f>
        <v>6.1524722639540013</v>
      </c>
      <c r="U25" s="566">
        <f t="shared" si="1"/>
        <v>24.921072385331524</v>
      </c>
      <c r="V25" s="566">
        <f t="shared" si="2"/>
        <v>8.1684197214064049</v>
      </c>
      <c r="W25" s="566">
        <f t="shared" si="3"/>
        <v>14.017525698386327</v>
      </c>
      <c r="X25" s="566">
        <f t="shared" si="4"/>
        <v>1.7571962918632504</v>
      </c>
      <c r="Y25" s="566">
        <f t="shared" si="5"/>
        <v>51.135785903012497</v>
      </c>
      <c r="AA25">
        <f>O25</f>
        <v>1923</v>
      </c>
      <c r="AB25">
        <f>B25*VLOOKUP(O25,Pop!D:E,2,0)/100000/100000</f>
        <v>0.67594924764800002</v>
      </c>
      <c r="AD25">
        <f t="shared" si="0"/>
        <v>6.1524722639540013</v>
      </c>
      <c r="AE25">
        <f>AB25/SUM($AB25:$AC25)*100</f>
        <v>100</v>
      </c>
      <c r="AF25">
        <f>AC25/SUM($AB25:$AC25)*100</f>
        <v>0</v>
      </c>
    </row>
    <row r="26" spans="1:32" x14ac:dyDescent="0.2">
      <c r="A26">
        <v>1924</v>
      </c>
      <c r="B26">
        <v>59.5</v>
      </c>
      <c r="C26">
        <v>90.4</v>
      </c>
      <c r="D26">
        <v>175.7</v>
      </c>
      <c r="E26">
        <v>97.2</v>
      </c>
      <c r="F26">
        <v>87.8</v>
      </c>
      <c r="G26">
        <v>115.2</v>
      </c>
      <c r="L26">
        <f>M26-SUM(B26:K26)</f>
        <v>533.19999999999993</v>
      </c>
      <c r="M26">
        <v>1159</v>
      </c>
      <c r="O26">
        <f>A26</f>
        <v>1924</v>
      </c>
      <c r="P26" s="566">
        <f>((D26+E26)*VLOOKUP(O26,Pop!D:E,2,0)/100000)/100000</f>
        <v>3.0808764904219998</v>
      </c>
      <c r="Q26">
        <f>C26*VLOOKUP(O26,Pop!D:E,2,0)/100000/100000</f>
        <v>1.0205615050720001</v>
      </c>
      <c r="R26">
        <f>G26*VLOOKUP(O26,Pop!D:E,2,0)/100000/100000</f>
        <v>1.3005385551360003</v>
      </c>
      <c r="S26" s="567">
        <f t="shared" si="6"/>
        <v>0.21467644641928565</v>
      </c>
      <c r="T26">
        <f>L26*VLOOKUP(O26,Pop!D:E,2,0)/100000/100000</f>
        <v>6.0195065763760001</v>
      </c>
      <c r="U26" s="566">
        <f t="shared" si="1"/>
        <v>26.476746653235317</v>
      </c>
      <c r="V26" s="566">
        <f t="shared" si="2"/>
        <v>8.7706042413062395</v>
      </c>
      <c r="W26" s="566">
        <f t="shared" si="3"/>
        <v>11.176699210160166</v>
      </c>
      <c r="X26" s="566">
        <f t="shared" si="4"/>
        <v>1.8449080649389229</v>
      </c>
      <c r="Y26" s="566">
        <f t="shared" si="5"/>
        <v>51.731041830359374</v>
      </c>
      <c r="AA26">
        <f>O26</f>
        <v>1924</v>
      </c>
      <c r="AB26">
        <f>B26*VLOOKUP(O26,Pop!D:E,2,0)/100000/100000</f>
        <v>0.67171913221000012</v>
      </c>
      <c r="AD26">
        <f t="shared" si="0"/>
        <v>6.0195065763760001</v>
      </c>
      <c r="AE26">
        <f>AB26/SUM($AB26:$AC26)*100</f>
        <v>100</v>
      </c>
      <c r="AF26">
        <f>AC26/SUM($AB26:$AC26)*100</f>
        <v>0</v>
      </c>
    </row>
    <row r="27" spans="1:32" x14ac:dyDescent="0.2">
      <c r="A27">
        <v>1925</v>
      </c>
      <c r="B27">
        <v>60.7</v>
      </c>
      <c r="C27">
        <v>92</v>
      </c>
      <c r="D27">
        <v>184.8</v>
      </c>
      <c r="E27">
        <v>89.5</v>
      </c>
      <c r="F27">
        <v>95</v>
      </c>
      <c r="G27">
        <v>121.7</v>
      </c>
      <c r="L27">
        <f>M27-SUM(B27:K27)</f>
        <v>524.39999999999986</v>
      </c>
      <c r="M27">
        <v>1168.0999999999999</v>
      </c>
      <c r="O27">
        <f>A27</f>
        <v>1925</v>
      </c>
      <c r="P27" s="566">
        <f>((D27+E27)*VLOOKUP(O27,Pop!D:E,2,0)/100000)/100000</f>
        <v>3.1438093681150003</v>
      </c>
      <c r="Q27">
        <f>C27*VLOOKUP(O27,Pop!D:E,2,0)/100000/100000</f>
        <v>1.0544311406000002</v>
      </c>
      <c r="R27">
        <f>G27*VLOOKUP(O27,Pop!D:E,2,0)/100000/100000</f>
        <v>1.3948290196850002</v>
      </c>
      <c r="S27" s="567">
        <f t="shared" si="6"/>
        <v>0.21793340925976185</v>
      </c>
      <c r="T27">
        <f>L27*VLOOKUP(O27,Pop!D:E,2,0)/100000/100000</f>
        <v>6.010257501419999</v>
      </c>
      <c r="U27" s="566">
        <f t="shared" si="1"/>
        <v>26.594536042213562</v>
      </c>
      <c r="V27" s="566">
        <f t="shared" si="2"/>
        <v>8.9197860586352462</v>
      </c>
      <c r="W27" s="566">
        <f t="shared" si="3"/>
        <v>11.799325688433797</v>
      </c>
      <c r="X27" s="566">
        <f t="shared" si="4"/>
        <v>1.8435716764965133</v>
      </c>
      <c r="Y27" s="566">
        <f t="shared" si="5"/>
        <v>50.842780534220879</v>
      </c>
      <c r="AA27">
        <f>O27</f>
        <v>1925</v>
      </c>
      <c r="AB27">
        <f>B27*VLOOKUP(O27,Pop!D:E,2,0)/100000/100000</f>
        <v>0.69569532863500017</v>
      </c>
      <c r="AD27">
        <f t="shared" si="0"/>
        <v>6.010257501419999</v>
      </c>
      <c r="AE27">
        <f>AB27/SUM($AB27:$AC27)*100</f>
        <v>100</v>
      </c>
      <c r="AF27">
        <f>AC27/SUM($AB27:$AC27)*100</f>
        <v>0</v>
      </c>
    </row>
    <row r="28" spans="1:32" x14ac:dyDescent="0.2">
      <c r="A28">
        <v>1926</v>
      </c>
      <c r="B28">
        <v>60.3</v>
      </c>
      <c r="C28">
        <v>94.6</v>
      </c>
      <c r="D28">
        <v>198.6</v>
      </c>
      <c r="E28">
        <v>91.3</v>
      </c>
      <c r="F28">
        <v>97.3</v>
      </c>
      <c r="G28">
        <v>141.69999999999999</v>
      </c>
      <c r="L28">
        <f>M28-SUM(B28:K28)</f>
        <v>527.20000000000005</v>
      </c>
      <c r="M28">
        <v>1211</v>
      </c>
      <c r="O28">
        <f>A28</f>
        <v>1926</v>
      </c>
      <c r="P28" s="566">
        <f>((D28+E28)*VLOOKUP(O28,Pop!D:E,2,0)/100000)/100000</f>
        <v>3.3724121849080002</v>
      </c>
      <c r="Q28">
        <f>C28*VLOOKUP(O28,Pop!D:E,2,0)/100000/100000</f>
        <v>1.1004835898320002</v>
      </c>
      <c r="R28">
        <f>G28*VLOOKUP(O28,Pop!D:E,2,0)/100000/100000</f>
        <v>1.6483987809639999</v>
      </c>
      <c r="S28" s="567">
        <f t="shared" si="6"/>
        <v>0.22119037210023804</v>
      </c>
      <c r="T28">
        <f>L28*VLOOKUP(O28,Pop!D:E,2,0)/100000/100000</f>
        <v>6.1329275746240013</v>
      </c>
      <c r="U28" s="566">
        <f t="shared" si="1"/>
        <v>27.032470343177728</v>
      </c>
      <c r="V28" s="566">
        <f t="shared" si="2"/>
        <v>8.8212200567941128</v>
      </c>
      <c r="W28" s="566">
        <f t="shared" si="3"/>
        <v>13.213180571329023</v>
      </c>
      <c r="X28" s="566">
        <f t="shared" si="4"/>
        <v>1.773010488087549</v>
      </c>
      <c r="Y28" s="566">
        <f t="shared" si="5"/>
        <v>49.160118540611585</v>
      </c>
      <c r="AA28">
        <f>O28</f>
        <v>1926</v>
      </c>
      <c r="AB28">
        <f>B28*VLOOKUP(O28,Pop!D:E,2,0)/100000/100000</f>
        <v>0.70147104087600021</v>
      </c>
      <c r="AD28">
        <f t="shared" si="0"/>
        <v>6.1329275746240013</v>
      </c>
      <c r="AE28">
        <f>AB28/SUM($AB28:$AC28)*100</f>
        <v>100</v>
      </c>
      <c r="AF28">
        <f>AC28/SUM($AB28:$AC28)*100</f>
        <v>0</v>
      </c>
    </row>
    <row r="29" spans="1:32" x14ac:dyDescent="0.2">
      <c r="A29">
        <v>1927</v>
      </c>
      <c r="B29">
        <v>56.3</v>
      </c>
      <c r="C29">
        <v>95.2</v>
      </c>
      <c r="D29">
        <v>195.3</v>
      </c>
      <c r="E29">
        <v>88.1</v>
      </c>
      <c r="F29">
        <v>91.7</v>
      </c>
      <c r="G29">
        <v>102.2</v>
      </c>
      <c r="L29">
        <f>M29-SUM(B29:K29)</f>
        <v>502.69999999999993</v>
      </c>
      <c r="M29">
        <v>1131.5</v>
      </c>
      <c r="O29">
        <f>A29</f>
        <v>1927</v>
      </c>
      <c r="P29" s="566">
        <f>((D29+E29)*VLOOKUP(O29,Pop!D:E,2,0)/100000)/100000</f>
        <v>3.3454887624860001</v>
      </c>
      <c r="Q29">
        <f>C29*VLOOKUP(O29,Pop!D:E,2,0)/100000/100000</f>
        <v>1.1238197960080001</v>
      </c>
      <c r="R29">
        <f>G29*VLOOKUP(O29,Pop!D:E,2,0)/100000/100000</f>
        <v>1.2064536045380003</v>
      </c>
      <c r="S29" s="567">
        <f t="shared" si="6"/>
        <v>0.22444733494071423</v>
      </c>
      <c r="T29">
        <f>L29*VLOOKUP(O29,Pop!D:E,2,0)/100000/100000</f>
        <v>5.9342879354329998</v>
      </c>
      <c r="U29" s="566">
        <f t="shared" si="1"/>
        <v>28.268955072334151</v>
      </c>
      <c r="V29" s="566">
        <f t="shared" si="2"/>
        <v>9.4961345197114024</v>
      </c>
      <c r="W29" s="566">
        <f t="shared" si="3"/>
        <v>10.194379704984302</v>
      </c>
      <c r="X29" s="566">
        <f t="shared" si="4"/>
        <v>1.8965514691579353</v>
      </c>
      <c r="Y29" s="566">
        <f t="shared" si="5"/>
        <v>50.143979233812196</v>
      </c>
      <c r="AA29">
        <f>O29</f>
        <v>1927</v>
      </c>
      <c r="AB29">
        <f>B29*VLOOKUP(O29,Pop!D:E,2,0)/100000/100000</f>
        <v>0.66461191717699997</v>
      </c>
      <c r="AD29">
        <f t="shared" si="0"/>
        <v>5.9342879354329998</v>
      </c>
      <c r="AE29">
        <f>AB29/SUM($AB29:$AC29)*100</f>
        <v>100</v>
      </c>
      <c r="AF29">
        <f>AC29/SUM($AB29:$AC29)*100</f>
        <v>0</v>
      </c>
    </row>
    <row r="30" spans="1:32" x14ac:dyDescent="0.2">
      <c r="A30">
        <v>1928</v>
      </c>
      <c r="B30">
        <v>55.7</v>
      </c>
      <c r="C30">
        <v>95.7</v>
      </c>
      <c r="D30">
        <v>207.7</v>
      </c>
      <c r="E30">
        <v>92</v>
      </c>
      <c r="F30">
        <v>94.9</v>
      </c>
      <c r="G30">
        <v>142.5</v>
      </c>
      <c r="L30">
        <f>M30-SUM(B30:K30)</f>
        <v>510.09999999999991</v>
      </c>
      <c r="M30">
        <v>1198.5999999999999</v>
      </c>
      <c r="O30">
        <f>A30</f>
        <v>1928</v>
      </c>
      <c r="P30" s="566">
        <f>((D30+E30)*VLOOKUP(O30,Pop!D:E,2,0)/100000)/100000</f>
        <v>3.5893992058020006</v>
      </c>
      <c r="Q30">
        <f>C30*VLOOKUP(O30,Pop!D:E,2,0)/100000/100000</f>
        <v>1.1461645111620002</v>
      </c>
      <c r="R30">
        <f>G30*VLOOKUP(O30,Pop!D:E,2,0)/100000/100000</f>
        <v>1.7066712940500004</v>
      </c>
      <c r="S30" s="567">
        <f t="shared" si="6"/>
        <v>0.22770429778119042</v>
      </c>
      <c r="T30">
        <f>L30*VLOOKUP(O30,Pop!D:E,2,0)/100000/100000</f>
        <v>6.1092844006659996</v>
      </c>
      <c r="U30" s="566">
        <f t="shared" si="1"/>
        <v>28.087771897635399</v>
      </c>
      <c r="V30" s="566">
        <f t="shared" si="2"/>
        <v>8.9689682035492417</v>
      </c>
      <c r="W30" s="566">
        <f t="shared" si="3"/>
        <v>13.35504669807489</v>
      </c>
      <c r="X30" s="566">
        <f t="shared" si="4"/>
        <v>1.7818320029299421</v>
      </c>
      <c r="Y30" s="566">
        <f t="shared" si="5"/>
        <v>47.806381197810524</v>
      </c>
      <c r="AA30">
        <f>O30</f>
        <v>1928</v>
      </c>
      <c r="AB30">
        <f>B30*VLOOKUP(O30,Pop!D:E,2,0)/100000/100000</f>
        <v>0.66709888476200019</v>
      </c>
      <c r="AD30">
        <f t="shared" si="0"/>
        <v>6.1092844006659996</v>
      </c>
      <c r="AE30">
        <f>AB30/SUM($AB30:$AC30)*100</f>
        <v>100</v>
      </c>
      <c r="AF30">
        <f>AC30/SUM($AB30:$AC30)*100</f>
        <v>0</v>
      </c>
    </row>
    <row r="31" spans="1:32" x14ac:dyDescent="0.2">
      <c r="A31">
        <v>1929</v>
      </c>
      <c r="B31">
        <v>55</v>
      </c>
      <c r="C31">
        <v>95.8</v>
      </c>
      <c r="D31">
        <v>211.2</v>
      </c>
      <c r="E31">
        <v>90.8</v>
      </c>
      <c r="F31">
        <v>91.1</v>
      </c>
      <c r="G31">
        <v>146.5</v>
      </c>
      <c r="L31">
        <f>M31-SUM(B31:K31)</f>
        <v>497.4</v>
      </c>
      <c r="M31">
        <v>1187.8</v>
      </c>
      <c r="O31">
        <f>A31</f>
        <v>1929</v>
      </c>
      <c r="P31" s="566">
        <f>((D31+E31)*VLOOKUP(O31,Pop!D:E,2,0)/100000)/100000</f>
        <v>3.6688323620600007</v>
      </c>
      <c r="Q31">
        <f>C31*VLOOKUP(O31,Pop!D:E,2,0)/100000/100000</f>
        <v>1.1638216565740003</v>
      </c>
      <c r="R31">
        <f>G31*VLOOKUP(O31,Pop!D:E,2,0)/100000/100000</f>
        <v>1.7797481491450005</v>
      </c>
      <c r="S31" s="567">
        <f t="shared" si="6"/>
        <v>0.23096126062166661</v>
      </c>
      <c r="T31">
        <f>L31*VLOOKUP(O31,Pop!D:E,2,0)/100000/100000</f>
        <v>6.0426397910220011</v>
      </c>
      <c r="U31" s="566">
        <f t="shared" si="1"/>
        <v>28.471453092065698</v>
      </c>
      <c r="V31" s="566">
        <f t="shared" si="2"/>
        <v>9.0316728682777949</v>
      </c>
      <c r="W31" s="566">
        <f t="shared" si="3"/>
        <v>13.811483039694123</v>
      </c>
      <c r="X31" s="566">
        <f t="shared" si="4"/>
        <v>1.7923420993217347</v>
      </c>
      <c r="Y31" s="566">
        <f t="shared" si="5"/>
        <v>46.893048900640657</v>
      </c>
      <c r="AA31">
        <f>O31</f>
        <v>1929</v>
      </c>
      <c r="AB31">
        <f>B31*VLOOKUP(O31,Pop!D:E,2,0)/100000/100000</f>
        <v>0.66816483415000028</v>
      </c>
      <c r="AD31">
        <f t="shared" si="0"/>
        <v>6.0426397910220011</v>
      </c>
      <c r="AE31">
        <f>AB31/SUM($AB31:$AC31)*100</f>
        <v>100</v>
      </c>
      <c r="AF31">
        <f>AC31/SUM($AB31:$AC31)*100</f>
        <v>0</v>
      </c>
    </row>
    <row r="32" spans="1:32" x14ac:dyDescent="0.2">
      <c r="A32">
        <v>1930</v>
      </c>
      <c r="B32">
        <v>53.8</v>
      </c>
      <c r="C32">
        <v>97.4</v>
      </c>
      <c r="D32">
        <v>214.2</v>
      </c>
      <c r="E32">
        <v>89</v>
      </c>
      <c r="F32">
        <v>91</v>
      </c>
      <c r="G32">
        <v>102.5</v>
      </c>
      <c r="L32">
        <f>M32-SUM(B32:K32)</f>
        <v>484.19999999999993</v>
      </c>
      <c r="M32">
        <v>1132.0999999999999</v>
      </c>
      <c r="O32">
        <f>A32</f>
        <v>1930</v>
      </c>
      <c r="P32" s="566">
        <f>((D32+E32)*VLOOKUP(O32,Pop!D:E,2,0)/100000)/100000</f>
        <v>3.7355035596799997</v>
      </c>
      <c r="Q32">
        <f>C32*VLOOKUP(O32,Pop!D:E,2,0)/100000/100000</f>
        <v>1.1999935577600001</v>
      </c>
      <c r="R32">
        <f>G32*VLOOKUP(O32,Pop!D:E,2,0)/100000/100000</f>
        <v>1.262826896</v>
      </c>
      <c r="S32" s="567">
        <f t="shared" si="6"/>
        <v>0.2342182234621428</v>
      </c>
      <c r="T32">
        <f>L32*VLOOKUP(O32,Pop!D:E,2,0)/100000/100000</f>
        <v>5.9654710540799982</v>
      </c>
      <c r="U32" s="566">
        <f t="shared" si="1"/>
        <v>30.129856066512428</v>
      </c>
      <c r="V32" s="566">
        <f t="shared" si="2"/>
        <v>9.6789181427384925</v>
      </c>
      <c r="W32" s="566">
        <f t="shared" si="3"/>
        <v>10.185719811403445</v>
      </c>
      <c r="X32" s="566">
        <f t="shared" si="4"/>
        <v>1.8891593190378697</v>
      </c>
      <c r="Y32" s="566">
        <f t="shared" si="5"/>
        <v>48.116346660307769</v>
      </c>
      <c r="AA32">
        <f>O32</f>
        <v>1930</v>
      </c>
      <c r="AB32">
        <f>B32*VLOOKUP(O32,Pop!D:E,2,0)/100000/100000</f>
        <v>0.66283011711999995</v>
      </c>
      <c r="AD32">
        <f t="shared" si="0"/>
        <v>5.9654710540799982</v>
      </c>
      <c r="AE32">
        <f>AB32/SUM($AB32:$AC32)*100</f>
        <v>100</v>
      </c>
      <c r="AF32">
        <f>AC32/SUM($AB32:$AC32)*100</f>
        <v>0</v>
      </c>
    </row>
    <row r="33" spans="1:32" x14ac:dyDescent="0.2">
      <c r="A33">
        <v>1931</v>
      </c>
      <c r="B33">
        <v>51.3</v>
      </c>
      <c r="C33">
        <v>99</v>
      </c>
      <c r="D33">
        <v>213.4</v>
      </c>
      <c r="E33">
        <v>86.8</v>
      </c>
      <c r="F33">
        <v>87.4</v>
      </c>
      <c r="G33">
        <v>107.5</v>
      </c>
      <c r="L33">
        <f>M33-SUM(B33:K33)</f>
        <v>461.09999999999991</v>
      </c>
      <c r="M33">
        <v>1106.5</v>
      </c>
      <c r="O33">
        <f>A33</f>
        <v>1931</v>
      </c>
      <c r="P33" s="566">
        <f>((D33+E33)*VLOOKUP(O33,Pop!D:E,2,0)/100000)/100000</f>
        <v>3.7254465313699998</v>
      </c>
      <c r="Q33">
        <f>C33*VLOOKUP(O33,Pop!D:E,2,0)/100000/100000</f>
        <v>1.2285783031499999</v>
      </c>
      <c r="R33">
        <f>G33*VLOOKUP(O33,Pop!D:E,2,0)/100000/100000</f>
        <v>1.3340622988749999</v>
      </c>
      <c r="S33" s="567">
        <f t="shared" si="6"/>
        <v>0.23747518630261899</v>
      </c>
      <c r="T33">
        <f>L33*VLOOKUP(O33,Pop!D:E,2,0)/100000/100000</f>
        <v>5.7221965210349985</v>
      </c>
      <c r="U33" s="566">
        <f t="shared" si="1"/>
        <v>30.417373331847518</v>
      </c>
      <c r="V33" s="566">
        <f t="shared" si="2"/>
        <v>10.031045835619267</v>
      </c>
      <c r="W33" s="566">
        <f t="shared" si="3"/>
        <v>10.892297245748194</v>
      </c>
      <c r="X33" s="566">
        <f t="shared" si="4"/>
        <v>1.9389276796734682</v>
      </c>
      <c r="Y33" s="566">
        <f t="shared" si="5"/>
        <v>46.720355907111546</v>
      </c>
      <c r="AA33">
        <f>O33</f>
        <v>1931</v>
      </c>
      <c r="AB33">
        <f>B33*VLOOKUP(O33,Pop!D:E,2,0)/100000/100000</f>
        <v>0.63662693890499988</v>
      </c>
      <c r="AD33">
        <f t="shared" si="0"/>
        <v>5.7221965210349985</v>
      </c>
      <c r="AE33">
        <f>AB33/SUM($AB33:$AC33)*100</f>
        <v>100</v>
      </c>
      <c r="AF33">
        <f>AC33/SUM($AB33:$AC33)*100</f>
        <v>0</v>
      </c>
    </row>
    <row r="34" spans="1:32" x14ac:dyDescent="0.2">
      <c r="A34">
        <v>1932</v>
      </c>
      <c r="B34">
        <v>47.7</v>
      </c>
      <c r="C34">
        <v>102.3</v>
      </c>
      <c r="D34">
        <v>224.1</v>
      </c>
      <c r="E34">
        <v>87.5</v>
      </c>
      <c r="F34">
        <v>87.4</v>
      </c>
      <c r="G34">
        <v>107.3</v>
      </c>
      <c r="H34">
        <v>22</v>
      </c>
      <c r="L34">
        <f>M34-SUM(B34:K34)</f>
        <v>409.40000000000009</v>
      </c>
      <c r="M34">
        <v>1087.7</v>
      </c>
      <c r="O34">
        <f>A34</f>
        <v>1932</v>
      </c>
      <c r="P34" s="566">
        <f>((D34+E34)*VLOOKUP(O34,Pop!D:E,2,0)/100000)/100000</f>
        <v>3.8948446050800003</v>
      </c>
      <c r="Q34">
        <f>C34*VLOOKUP(O34,Pop!D:E,2,0)/100000/100000</f>
        <v>1.27869898299</v>
      </c>
      <c r="R34">
        <f>G34*VLOOKUP(O34,Pop!D:E,2,0)/100000/100000</f>
        <v>1.3411964894899999</v>
      </c>
      <c r="S34" s="567">
        <f t="shared" si="6"/>
        <v>0.24073214914309518</v>
      </c>
      <c r="T34">
        <f>L34*VLOOKUP(O34,Pop!D:E,2,0)/100000/100000</f>
        <v>5.1172958322200008</v>
      </c>
      <c r="U34" s="566">
        <f t="shared" si="1"/>
        <v>32.804857180316858</v>
      </c>
      <c r="V34" s="566">
        <f t="shared" si="2"/>
        <v>10.77001569174074</v>
      </c>
      <c r="W34" s="566">
        <f t="shared" si="3"/>
        <v>11.296409420564824</v>
      </c>
      <c r="X34" s="566">
        <f t="shared" si="4"/>
        <v>2.0275991912616411</v>
      </c>
      <c r="Y34" s="566">
        <f t="shared" si="5"/>
        <v>43.101118516115932</v>
      </c>
      <c r="AA34">
        <f>O34</f>
        <v>1932</v>
      </c>
      <c r="AB34">
        <f>B34*VLOOKUP(O34,Pop!D:E,2,0)/100000/100000</f>
        <v>0.59622621201000003</v>
      </c>
      <c r="AD34">
        <f t="shared" si="0"/>
        <v>5.1172958322200008</v>
      </c>
      <c r="AE34">
        <f>AB34/SUM($AB34:$AC34)*100</f>
        <v>100</v>
      </c>
      <c r="AF34">
        <f>AC34/SUM($AB34:$AC34)*100</f>
        <v>0</v>
      </c>
    </row>
    <row r="35" spans="1:32" x14ac:dyDescent="0.2">
      <c r="A35">
        <v>1933</v>
      </c>
      <c r="B35">
        <v>47.4</v>
      </c>
      <c r="C35">
        <v>102.3</v>
      </c>
      <c r="D35">
        <v>228</v>
      </c>
      <c r="E35">
        <v>84.1</v>
      </c>
      <c r="F35">
        <v>83</v>
      </c>
      <c r="G35">
        <v>95.7</v>
      </c>
      <c r="H35">
        <v>21.4</v>
      </c>
      <c r="L35">
        <f>M35-SUM(B35:K35)</f>
        <v>406.80000000000007</v>
      </c>
      <c r="M35">
        <v>1068.7</v>
      </c>
      <c r="O35">
        <f>A35</f>
        <v>1933</v>
      </c>
      <c r="P35" s="566">
        <f>((D35+E35)*VLOOKUP(O35,Pop!D:E,2,0)/100000)/100000</f>
        <v>3.929064586075</v>
      </c>
      <c r="Q35">
        <f>C35*VLOOKUP(O35,Pop!D:E,2,0)/100000/100000</f>
        <v>1.287867052725</v>
      </c>
      <c r="R35">
        <f>G35*VLOOKUP(O35,Pop!D:E,2,0)/100000/100000</f>
        <v>1.2047788557749999</v>
      </c>
      <c r="S35" s="567">
        <f t="shared" si="6"/>
        <v>0.24398911198357137</v>
      </c>
      <c r="T35">
        <f>L35*VLOOKUP(O35,Pop!D:E,2,0)/100000/100000</f>
        <v>5.1212543211000003</v>
      </c>
      <c r="U35" s="566">
        <f t="shared" si="1"/>
        <v>33.334011570667869</v>
      </c>
      <c r="V35" s="566">
        <f t="shared" si="2"/>
        <v>10.926207573467874</v>
      </c>
      <c r="W35" s="566">
        <f t="shared" si="3"/>
        <v>10.221290955824784</v>
      </c>
      <c r="X35" s="566">
        <f t="shared" si="4"/>
        <v>2.0699929216745376</v>
      </c>
      <c r="Y35" s="566">
        <f t="shared" si="5"/>
        <v>43.448496978364922</v>
      </c>
      <c r="AA35">
        <f>O35</f>
        <v>1933</v>
      </c>
      <c r="AB35">
        <f>B35*VLOOKUP(O35,Pop!D:E,2,0)/100000/100000</f>
        <v>0.59672432354999994</v>
      </c>
      <c r="AD35">
        <f t="shared" si="0"/>
        <v>5.1212543211000003</v>
      </c>
      <c r="AE35">
        <f>AB35/SUM($AB35:$AC35)*100</f>
        <v>100</v>
      </c>
      <c r="AF35">
        <f>AC35/SUM($AB35:$AC35)*100</f>
        <v>0</v>
      </c>
    </row>
    <row r="36" spans="1:32" x14ac:dyDescent="0.2">
      <c r="A36">
        <v>1934</v>
      </c>
      <c r="B36">
        <v>51.3</v>
      </c>
      <c r="C36">
        <v>106.4</v>
      </c>
      <c r="D36">
        <v>240.3</v>
      </c>
      <c r="E36">
        <v>85.5</v>
      </c>
      <c r="F36">
        <v>84.3</v>
      </c>
      <c r="G36">
        <v>96.9</v>
      </c>
      <c r="H36">
        <v>22.2</v>
      </c>
      <c r="L36">
        <f>M36-SUM(B36:K36)</f>
        <v>418.50000000000011</v>
      </c>
      <c r="M36">
        <v>1105.4000000000001</v>
      </c>
      <c r="O36">
        <f>A36</f>
        <v>1934</v>
      </c>
      <c r="P36" s="566">
        <f>((D36+E36)*VLOOKUP(O36,Pop!D:E,2,0)/100000)/100000</f>
        <v>4.1307335571599992</v>
      </c>
      <c r="Q36">
        <f>C36*VLOOKUP(O36,Pop!D:E,2,0)/100000/100000</f>
        <v>1.3490179572800001</v>
      </c>
      <c r="R36">
        <f>G36*VLOOKUP(O36,Pop!D:E,2,0)/100000/100000</f>
        <v>1.22856992538</v>
      </c>
      <c r="S36" s="567">
        <f t="shared" si="6"/>
        <v>0.24724607482404756</v>
      </c>
      <c r="T36">
        <f>L36*VLOOKUP(O36,Pop!D:E,2,0)/100000/100000</f>
        <v>5.3060527737000012</v>
      </c>
      <c r="U36" s="566">
        <f t="shared" si="1"/>
        <v>33.688317367702972</v>
      </c>
      <c r="V36" s="566">
        <f t="shared" si="2"/>
        <v>11.001955088777155</v>
      </c>
      <c r="W36" s="566">
        <f t="shared" si="3"/>
        <v>10.019637670136337</v>
      </c>
      <c r="X36" s="566">
        <f t="shared" si="4"/>
        <v>2.0164225364169921</v>
      </c>
      <c r="Y36" s="566">
        <f t="shared" si="5"/>
        <v>43.27366733696654</v>
      </c>
      <c r="AA36">
        <f>O36</f>
        <v>1934</v>
      </c>
      <c r="AB36">
        <f>B36*VLOOKUP(O36,Pop!D:E,2,0)/100000/100000</f>
        <v>0.65041937225999991</v>
      </c>
      <c r="AD36">
        <f t="shared" si="0"/>
        <v>5.3060527737000012</v>
      </c>
      <c r="AE36">
        <f>AB36/SUM($AB36:$AC36)*100</f>
        <v>100</v>
      </c>
      <c r="AF36">
        <f>AC36/SUM($AB36:$AC36)*100</f>
        <v>0</v>
      </c>
    </row>
    <row r="37" spans="1:32" x14ac:dyDescent="0.2">
      <c r="A37">
        <v>1935</v>
      </c>
      <c r="B37">
        <v>49.8</v>
      </c>
      <c r="C37">
        <v>108.2</v>
      </c>
      <c r="D37">
        <v>245.4</v>
      </c>
      <c r="E37">
        <v>85.7</v>
      </c>
      <c r="F37">
        <v>81.3</v>
      </c>
      <c r="G37">
        <v>104.2</v>
      </c>
      <c r="H37">
        <v>22.3</v>
      </c>
      <c r="L37">
        <f>M37-SUM(B37:K37)</f>
        <v>397.6</v>
      </c>
      <c r="M37">
        <v>1094.5</v>
      </c>
      <c r="O37">
        <f>A37</f>
        <v>1935</v>
      </c>
      <c r="P37" s="566">
        <f>((D37+E37)*VLOOKUP(O37,Pop!D:E,2,0)/100000)/100000</f>
        <v>4.2276038801149998</v>
      </c>
      <c r="Q37">
        <f>C37*VLOOKUP(O37,Pop!D:E,2,0)/100000/100000</f>
        <v>1.3815365141300002</v>
      </c>
      <c r="R37">
        <f>G37*VLOOKUP(O37,Pop!D:E,2,0)/100000/100000</f>
        <v>1.3304630755300002</v>
      </c>
      <c r="S37" s="567">
        <f t="shared" si="6"/>
        <v>0.25050303766452375</v>
      </c>
      <c r="T37">
        <f>L37*VLOOKUP(O37,Pop!D:E,2,0)/100000/100000</f>
        <v>5.0766997968399998</v>
      </c>
      <c r="U37" s="566">
        <f t="shared" si="1"/>
        <v>34.463769747795844</v>
      </c>
      <c r="V37" s="566">
        <f t="shared" si="2"/>
        <v>11.262397724891306</v>
      </c>
      <c r="W37" s="566">
        <f t="shared" si="3"/>
        <v>10.846042910662423</v>
      </c>
      <c r="X37" s="566">
        <f t="shared" si="4"/>
        <v>2.0421210822993978</v>
      </c>
      <c r="Y37" s="566">
        <f t="shared" si="5"/>
        <v>41.385668534351034</v>
      </c>
      <c r="AA37">
        <f>O37</f>
        <v>1935</v>
      </c>
      <c r="AB37">
        <f>B37*VLOOKUP(O37,Pop!D:E,2,0)/100000/100000</f>
        <v>0.63586431057000004</v>
      </c>
      <c r="AD37">
        <f t="shared" si="0"/>
        <v>5.0766997968399998</v>
      </c>
      <c r="AE37">
        <f>AB37/SUM($AB37:$AC37)*100</f>
        <v>100</v>
      </c>
      <c r="AF37">
        <f>AC37/SUM($AB37:$AC37)*100</f>
        <v>0</v>
      </c>
    </row>
    <row r="38" spans="1:32" x14ac:dyDescent="0.2">
      <c r="A38">
        <v>1936</v>
      </c>
      <c r="B38">
        <v>56.2</v>
      </c>
      <c r="C38">
        <v>111.4</v>
      </c>
      <c r="D38">
        <v>266.60000000000002</v>
      </c>
      <c r="E38">
        <v>91</v>
      </c>
      <c r="F38">
        <v>83.5</v>
      </c>
      <c r="G38">
        <v>119.6</v>
      </c>
      <c r="H38">
        <v>23.7</v>
      </c>
      <c r="L38">
        <f>M38-SUM(B38:K38)</f>
        <v>403.19999999999993</v>
      </c>
      <c r="M38">
        <v>1155.2</v>
      </c>
      <c r="O38">
        <f>A38</f>
        <v>1936</v>
      </c>
      <c r="P38" s="566">
        <f>((D38+E38)*VLOOKUP(O38,Pop!D:E,2,0)/100000)/100000</f>
        <v>4.5980133261600011</v>
      </c>
      <c r="Q38">
        <f>C38*VLOOKUP(O38,Pop!D:E,2,0)/100000/100000</f>
        <v>1.4323788717400001</v>
      </c>
      <c r="R38">
        <f>G38*VLOOKUP(O38,Pop!D:E,2,0)/100000/100000</f>
        <v>1.5378143003599998</v>
      </c>
      <c r="S38" s="567">
        <f t="shared" si="6"/>
        <v>0.25376000050499992</v>
      </c>
      <c r="T38">
        <f>L38*VLOOKUP(O38,Pop!D:E,2,0)/100000/100000</f>
        <v>5.1843371731199985</v>
      </c>
      <c r="U38" s="566">
        <f t="shared" si="1"/>
        <v>35.352191077156455</v>
      </c>
      <c r="V38" s="566">
        <f t="shared" si="2"/>
        <v>11.012958853454217</v>
      </c>
      <c r="W38" s="566">
        <f t="shared" si="3"/>
        <v>11.823607530279391</v>
      </c>
      <c r="X38" s="566">
        <f t="shared" si="4"/>
        <v>1.9510539420476452</v>
      </c>
      <c r="Y38" s="566">
        <f t="shared" si="5"/>
        <v>39.86018859706229</v>
      </c>
      <c r="AA38">
        <f>O38</f>
        <v>1936</v>
      </c>
      <c r="AB38">
        <f>B38*VLOOKUP(O38,Pop!D:E,2,0)/100000/100000</f>
        <v>0.7226184254200001</v>
      </c>
      <c r="AD38">
        <f t="shared" si="0"/>
        <v>5.1843371731199985</v>
      </c>
      <c r="AE38">
        <f>AB38/SUM($AB38:$AC38)*100</f>
        <v>100</v>
      </c>
      <c r="AF38">
        <f>AC38/SUM($AB38:$AC38)*100</f>
        <v>0</v>
      </c>
    </row>
    <row r="39" spans="1:32" x14ac:dyDescent="0.2">
      <c r="A39">
        <v>1937</v>
      </c>
      <c r="B39">
        <v>50.9</v>
      </c>
      <c r="C39">
        <v>112.4</v>
      </c>
      <c r="D39">
        <v>268.89999999999998</v>
      </c>
      <c r="E39">
        <v>86.7</v>
      </c>
      <c r="F39">
        <v>79.900000000000006</v>
      </c>
      <c r="G39">
        <v>114.9</v>
      </c>
      <c r="H39">
        <v>23.7</v>
      </c>
      <c r="L39">
        <f>M39-SUM(B39:K39)</f>
        <v>388.50000000000011</v>
      </c>
      <c r="M39">
        <v>1125.9000000000001</v>
      </c>
      <c r="O39">
        <f>A39</f>
        <v>1937</v>
      </c>
      <c r="P39" s="566">
        <f>((D39+E39)*VLOOKUP(O39,Pop!D:E,2,0)/100000)/100000</f>
        <v>4.6041660443799994</v>
      </c>
      <c r="Q39">
        <f>C39*VLOOKUP(O39,Pop!D:E,2,0)/100000/100000</f>
        <v>1.45531007702</v>
      </c>
      <c r="R39">
        <f>G39*VLOOKUP(O39,Pop!D:E,2,0)/100000/100000</f>
        <v>1.4876790733950001</v>
      </c>
      <c r="S39" s="567">
        <f t="shared" si="6"/>
        <v>0.25701696334547608</v>
      </c>
      <c r="T39">
        <f>L39*VLOOKUP(O39,Pop!D:E,2,0)/100000/100000</f>
        <v>5.0301420366750014</v>
      </c>
      <c r="U39" s="566">
        <f t="shared" si="1"/>
        <v>35.87387665980539</v>
      </c>
      <c r="V39" s="566">
        <f t="shared" si="2"/>
        <v>11.339211857598782</v>
      </c>
      <c r="W39" s="566">
        <f t="shared" si="3"/>
        <v>11.59141852702936</v>
      </c>
      <c r="X39" s="566">
        <f t="shared" si="4"/>
        <v>2.0025765260546615</v>
      </c>
      <c r="Y39" s="566">
        <f t="shared" si="5"/>
        <v>39.192916429511811</v>
      </c>
      <c r="AA39">
        <f>O39</f>
        <v>1937</v>
      </c>
      <c r="AB39">
        <f>B39*VLOOKUP(O39,Pop!D:E,2,0)/100000/100000</f>
        <v>0.65903276619499995</v>
      </c>
      <c r="AD39">
        <f t="shared" si="0"/>
        <v>5.0301420366750014</v>
      </c>
      <c r="AE39">
        <f>AB39/SUM($AB39:$AC39)*100</f>
        <v>100</v>
      </c>
      <c r="AF39">
        <f>AC39/SUM($AB39:$AC39)*100</f>
        <v>0</v>
      </c>
    </row>
    <row r="40" spans="1:32" x14ac:dyDescent="0.2">
      <c r="A40">
        <v>1938</v>
      </c>
      <c r="B40">
        <v>47.2</v>
      </c>
      <c r="C40">
        <v>114.9</v>
      </c>
      <c r="D40">
        <v>269.7</v>
      </c>
      <c r="E40">
        <v>85.9</v>
      </c>
      <c r="F40">
        <v>77.400000000000006</v>
      </c>
      <c r="G40">
        <v>80.400000000000006</v>
      </c>
      <c r="H40">
        <v>23.9</v>
      </c>
      <c r="L40">
        <f>M40-SUM(B40:K40)</f>
        <v>364.6</v>
      </c>
      <c r="M40">
        <v>1064</v>
      </c>
      <c r="O40">
        <f>A40</f>
        <v>1938</v>
      </c>
      <c r="P40" s="566">
        <f>((D40+E40)*VLOOKUP(O40,Pop!D:E,2,0)/100000)/100000</f>
        <v>4.6360347207999997</v>
      </c>
      <c r="Q40">
        <f>C40*VLOOKUP(O40,Pop!D:E,2,0)/100000/100000</f>
        <v>1.4979763482000001</v>
      </c>
      <c r="R40">
        <f>G40*VLOOKUP(O40,Pop!D:E,2,0)/100000/100000</f>
        <v>1.0481923272</v>
      </c>
      <c r="S40" s="567">
        <f t="shared" si="6"/>
        <v>0.26027392618595224</v>
      </c>
      <c r="T40">
        <f>L40*VLOOKUP(O40,Pop!D:E,2,0)/100000/100000</f>
        <v>4.7533696827999998</v>
      </c>
      <c r="U40" s="566">
        <f t="shared" si="1"/>
        <v>38.013224656136238</v>
      </c>
      <c r="V40" s="566">
        <f t="shared" si="2"/>
        <v>12.282675795810054</v>
      </c>
      <c r="W40" s="566">
        <f t="shared" si="3"/>
        <v>8.5946660921072944</v>
      </c>
      <c r="X40" s="566">
        <f t="shared" si="4"/>
        <v>2.1341193118877095</v>
      </c>
      <c r="Y40" s="566">
        <f t="shared" si="5"/>
        <v>38.9753141440587</v>
      </c>
      <c r="AA40">
        <f>O40</f>
        <v>1938</v>
      </c>
      <c r="AB40">
        <f>B40*VLOOKUP(O40,Pop!D:E,2,0)/100000/100000</f>
        <v>0.61535668960000001</v>
      </c>
      <c r="AD40">
        <f t="shared" si="0"/>
        <v>4.7533696827999998</v>
      </c>
      <c r="AE40">
        <f>AB40/SUM($AB40:$AC40)*100</f>
        <v>100</v>
      </c>
      <c r="AF40">
        <f>AC40/SUM($AB40:$AC40)*100</f>
        <v>0</v>
      </c>
    </row>
    <row r="41" spans="1:32" x14ac:dyDescent="0.2">
      <c r="A41">
        <v>1939</v>
      </c>
      <c r="B41">
        <v>46</v>
      </c>
      <c r="C41">
        <v>117.5</v>
      </c>
      <c r="D41">
        <v>275.5</v>
      </c>
      <c r="E41">
        <v>87.8</v>
      </c>
      <c r="F41">
        <v>82.9</v>
      </c>
      <c r="G41">
        <v>75.7</v>
      </c>
      <c r="H41">
        <v>25.5</v>
      </c>
      <c r="L41">
        <f>M41-SUM(B41:K41)</f>
        <v>349.50000000000011</v>
      </c>
      <c r="M41">
        <v>1060.4000000000001</v>
      </c>
      <c r="O41">
        <f>A41</f>
        <v>1939</v>
      </c>
      <c r="P41" s="566">
        <f>((D41+E41)*VLOOKUP(O41,Pop!D:E,2,0)/100000)/100000</f>
        <v>4.7689800455849998</v>
      </c>
      <c r="Q41">
        <f>C41*VLOOKUP(O41,Pop!D:E,2,0)/100000/100000</f>
        <v>1.542403400375</v>
      </c>
      <c r="R41">
        <f>G41*VLOOKUP(O41,Pop!D:E,2,0)/100000/100000</f>
        <v>0.99370159496499999</v>
      </c>
      <c r="S41" s="567">
        <f t="shared" si="6"/>
        <v>0.26353088902642841</v>
      </c>
      <c r="T41">
        <f>L41*VLOOKUP(O41,Pop!D:E,2,0)/100000/100000</f>
        <v>4.5878296887750016</v>
      </c>
      <c r="U41" s="566">
        <f t="shared" si="1"/>
        <v>39.23005288847434</v>
      </c>
      <c r="V41" s="566">
        <f t="shared" si="2"/>
        <v>12.687947190739704</v>
      </c>
      <c r="W41" s="566">
        <f t="shared" si="3"/>
        <v>8.174277466714857</v>
      </c>
      <c r="X41" s="566">
        <f t="shared" si="4"/>
        <v>2.167828469700646</v>
      </c>
      <c r="Y41" s="566">
        <f t="shared" si="5"/>
        <v>37.739893984370454</v>
      </c>
      <c r="AA41">
        <f>O41</f>
        <v>1939</v>
      </c>
      <c r="AB41">
        <f>B41*VLOOKUP(O41,Pop!D:E,2,0)/100000/100000</f>
        <v>0.60383452270000004</v>
      </c>
      <c r="AD41">
        <f t="shared" si="0"/>
        <v>4.5878296887750016</v>
      </c>
      <c r="AE41">
        <f>AB41/SUM($AB41:$AC41)*100</f>
        <v>100</v>
      </c>
      <c r="AF41">
        <f>AC41/SUM($AB41:$AC41)*100</f>
        <v>0</v>
      </c>
    </row>
    <row r="42" spans="1:32" x14ac:dyDescent="0.2">
      <c r="A42">
        <v>1940</v>
      </c>
      <c r="B42">
        <v>47.4</v>
      </c>
      <c r="C42">
        <v>120.3</v>
      </c>
      <c r="D42">
        <v>292.5</v>
      </c>
      <c r="E42">
        <v>90.9</v>
      </c>
      <c r="F42">
        <v>81.5</v>
      </c>
      <c r="G42">
        <v>70.3</v>
      </c>
      <c r="H42">
        <v>26.6</v>
      </c>
      <c r="L42">
        <f>M42-SUM(B42:K42)</f>
        <v>346.90000000000009</v>
      </c>
      <c r="M42">
        <v>1076.4000000000001</v>
      </c>
      <c r="O42">
        <f>A42</f>
        <v>1940</v>
      </c>
      <c r="P42" s="566">
        <f>((D42+E42)*VLOOKUP(O42,Pop!D:E,2,0)/100000)/100000</f>
        <v>5.0671895754599996</v>
      </c>
      <c r="Q42">
        <f>C42*VLOOKUP(O42,Pop!D:E,2,0)/100000/100000</f>
        <v>1.5899397650699998</v>
      </c>
      <c r="R42">
        <f>G42*VLOOKUP(O42,Pop!D:E,2,0)/100000/100000</f>
        <v>0.92911692006999991</v>
      </c>
      <c r="S42" s="567">
        <f t="shared" si="6"/>
        <v>0.26678785186690457</v>
      </c>
      <c r="T42">
        <f>L42*VLOOKUP(O42,Pop!D:E,2,0)/100000/100000</f>
        <v>4.5847888986100012</v>
      </c>
      <c r="U42" s="566">
        <f t="shared" si="1"/>
        <v>40.740164665048297</v>
      </c>
      <c r="V42" s="566">
        <f t="shared" si="2"/>
        <v>12.783103310394653</v>
      </c>
      <c r="W42" s="566">
        <f t="shared" si="3"/>
        <v>7.4700927906961283</v>
      </c>
      <c r="X42" s="566">
        <f t="shared" si="4"/>
        <v>2.1449722481925337</v>
      </c>
      <c r="Y42" s="566">
        <f t="shared" si="5"/>
        <v>36.861666985668393</v>
      </c>
      <c r="AA42">
        <f>O42</f>
        <v>1940</v>
      </c>
      <c r="AB42">
        <f>B42*VLOOKUP(O42,Pop!D:E,2,0)/100000/100000</f>
        <v>0.62646005705999996</v>
      </c>
      <c r="AD42">
        <f t="shared" si="0"/>
        <v>4.5847888986100012</v>
      </c>
      <c r="AE42">
        <f>AB42/SUM($AB42:$AC42)*100</f>
        <v>100</v>
      </c>
      <c r="AF42">
        <f>AC42/SUM($AB42:$AC42)*100</f>
        <v>0</v>
      </c>
    </row>
    <row r="43" spans="1:32" x14ac:dyDescent="0.2">
      <c r="A43">
        <v>1941</v>
      </c>
      <c r="B43">
        <v>46.2</v>
      </c>
      <c r="C43">
        <v>120.1</v>
      </c>
      <c r="D43">
        <v>290.10000000000002</v>
      </c>
      <c r="E43">
        <v>89.1</v>
      </c>
      <c r="F43">
        <v>75.099999999999994</v>
      </c>
      <c r="G43">
        <v>63.8</v>
      </c>
      <c r="H43">
        <v>25.4</v>
      </c>
      <c r="L43">
        <f>M43-SUM(B43:K43)</f>
        <v>340.10000000000014</v>
      </c>
      <c r="M43">
        <v>1049.9000000000001</v>
      </c>
      <c r="O43">
        <f>A43</f>
        <v>1941</v>
      </c>
      <c r="P43" s="566">
        <f>((D43+E43)*VLOOKUP(O43,Pop!D:E,2,0)/100000)/100000</f>
        <v>5.0843398368480006</v>
      </c>
      <c r="Q43">
        <f>C43*VLOOKUP(O43,Pop!D:E,2,0)/100000/100000</f>
        <v>1.6103091097190001</v>
      </c>
      <c r="R43">
        <f>G43*VLOOKUP(O43,Pop!D:E,2,0)/100000/100000</f>
        <v>0.85543481432199997</v>
      </c>
      <c r="S43" s="567">
        <f t="shared" si="6"/>
        <v>0.27004481470738073</v>
      </c>
      <c r="T43">
        <f>L43*VLOOKUP(O43,Pop!D:E,2,0)/100000/100000</f>
        <v>4.5600843315190023</v>
      </c>
      <c r="U43" s="566">
        <f t="shared" si="1"/>
        <v>41.068274633030221</v>
      </c>
      <c r="V43" s="566">
        <f t="shared" si="2"/>
        <v>13.007119682033041</v>
      </c>
      <c r="W43" s="566">
        <f t="shared" si="3"/>
        <v>6.9096938860425308</v>
      </c>
      <c r="X43" s="566">
        <f t="shared" si="4"/>
        <v>2.1812614753351744</v>
      </c>
      <c r="Y43" s="566">
        <f t="shared" si="5"/>
        <v>36.833650323559027</v>
      </c>
      <c r="AA43">
        <f>O43</f>
        <v>1941</v>
      </c>
      <c r="AB43">
        <f>B43*VLOOKUP(O43,Pop!D:E,2,0)/100000/100000</f>
        <v>0.61945279657800001</v>
      </c>
      <c r="AD43">
        <f t="shared" si="0"/>
        <v>4.5600843315190023</v>
      </c>
      <c r="AE43">
        <f>AB43/SUM($AB43:$AC43)*100</f>
        <v>100</v>
      </c>
      <c r="AF43">
        <f>AC43/SUM($AB43:$AC43)*100</f>
        <v>0</v>
      </c>
    </row>
    <row r="44" spans="1:32" x14ac:dyDescent="0.2">
      <c r="A44">
        <v>1942</v>
      </c>
      <c r="B44">
        <v>50.5</v>
      </c>
      <c r="C44">
        <v>122</v>
      </c>
      <c r="D44">
        <v>294.89999999999998</v>
      </c>
      <c r="E44">
        <v>90.1</v>
      </c>
      <c r="F44">
        <v>72.400000000000006</v>
      </c>
      <c r="G44">
        <v>55.7</v>
      </c>
      <c r="H44">
        <v>25.4</v>
      </c>
      <c r="L44">
        <f>M44-SUM(B44:K44)</f>
        <v>323.29999999999995</v>
      </c>
      <c r="M44">
        <v>1034.3</v>
      </c>
      <c r="O44">
        <f>A44</f>
        <v>1942</v>
      </c>
      <c r="P44" s="566">
        <f>((D44+E44)*VLOOKUP(O44,Pop!D:E,2,0)/100000)/100000</f>
        <v>5.2358773698000007</v>
      </c>
      <c r="Q44">
        <f>C44*VLOOKUP(O44,Pop!D:E,2,0)/100000/100000</f>
        <v>1.6591611405600002</v>
      </c>
      <c r="R44">
        <f>G44*VLOOKUP(O44,Pop!D:E,2,0)/100000/100000</f>
        <v>0.75750225843600016</v>
      </c>
      <c r="S44" s="567">
        <f t="shared" si="6"/>
        <v>0.27330177754785689</v>
      </c>
      <c r="T44">
        <f>L44*VLOOKUP(O44,Pop!D:E,2,0)/100000/100000</f>
        <v>4.3967770224839997</v>
      </c>
      <c r="U44" s="566">
        <f t="shared" si="1"/>
        <v>42.489970095685131</v>
      </c>
      <c r="V44" s="566">
        <f t="shared" si="2"/>
        <v>13.464354160191133</v>
      </c>
      <c r="W44" s="566">
        <f t="shared" si="3"/>
        <v>6.1472502190380833</v>
      </c>
      <c r="X44" s="566">
        <f t="shared" si="4"/>
        <v>2.2178870005791609</v>
      </c>
      <c r="Y44" s="566">
        <f t="shared" si="5"/>
        <v>35.680538524506495</v>
      </c>
      <c r="AA44">
        <f>O44</f>
        <v>1942</v>
      </c>
      <c r="AB44">
        <f>B44*VLOOKUP(O44,Pop!D:E,2,0)/100000/100000</f>
        <v>0.68678391474</v>
      </c>
      <c r="AD44">
        <f t="shared" si="0"/>
        <v>4.3967770224839997</v>
      </c>
      <c r="AE44">
        <f>AB44/SUM($AB44:$AC44)*100</f>
        <v>100</v>
      </c>
      <c r="AF44">
        <f>AC44/SUM($AB44:$AC44)*100</f>
        <v>0</v>
      </c>
    </row>
    <row r="45" spans="1:32" x14ac:dyDescent="0.2">
      <c r="A45">
        <v>1943</v>
      </c>
      <c r="B45">
        <v>56</v>
      </c>
      <c r="C45">
        <v>124.3</v>
      </c>
      <c r="D45">
        <v>317.60000000000002</v>
      </c>
      <c r="E45">
        <v>94.8</v>
      </c>
      <c r="F45">
        <v>73.900000000000006</v>
      </c>
      <c r="G45">
        <v>67.099999999999994</v>
      </c>
      <c r="H45">
        <v>27.1</v>
      </c>
      <c r="L45">
        <f>M45-SUM(B45:K45)</f>
        <v>326.39999999999998</v>
      </c>
      <c r="M45">
        <v>1087.2</v>
      </c>
      <c r="O45">
        <f>A45</f>
        <v>1943</v>
      </c>
      <c r="P45" s="566">
        <f>((D45+E45)*VLOOKUP(O45,Pop!D:E,2,0)/100000)/100000</f>
        <v>5.6875295507480006</v>
      </c>
      <c r="Q45">
        <f>C45*VLOOKUP(O45,Pop!D:E,2,0)/100000/100000</f>
        <v>1.7142578156110002</v>
      </c>
      <c r="R45">
        <f>G45*VLOOKUP(O45,Pop!D:E,2,0)/100000/100000</f>
        <v>0.92539581196700005</v>
      </c>
      <c r="S45" s="567">
        <f t="shared" si="6"/>
        <v>0.27655874038833306</v>
      </c>
      <c r="T45">
        <f>L45*VLOOKUP(O45,Pop!D:E,2,0)/100000/100000</f>
        <v>4.501478286528001</v>
      </c>
      <c r="U45" s="566">
        <f t="shared" si="1"/>
        <v>43.398962105748375</v>
      </c>
      <c r="V45" s="566">
        <f t="shared" si="2"/>
        <v>13.080724999380511</v>
      </c>
      <c r="W45" s="566">
        <f t="shared" si="3"/>
        <v>7.0612763270992138</v>
      </c>
      <c r="X45" s="566">
        <f t="shared" si="4"/>
        <v>2.1102944937751165</v>
      </c>
      <c r="Y45" s="566">
        <f t="shared" si="5"/>
        <v>34.348742073996775</v>
      </c>
      <c r="AA45">
        <f>O45</f>
        <v>1943</v>
      </c>
      <c r="AB45">
        <f>B45*VLOOKUP(O45,Pop!D:E,2,0)/100000/100000</f>
        <v>0.77231245112000002</v>
      </c>
      <c r="AD45">
        <f t="shared" si="0"/>
        <v>4.501478286528001</v>
      </c>
      <c r="AE45">
        <f>AB45/SUM($AB45:$AC45)*100</f>
        <v>100</v>
      </c>
      <c r="AF45">
        <f>AC45/SUM($AB45:$AC45)*100</f>
        <v>0</v>
      </c>
    </row>
    <row r="46" spans="1:32" x14ac:dyDescent="0.2">
      <c r="A46">
        <v>1944</v>
      </c>
      <c r="B46">
        <v>53.4</v>
      </c>
      <c r="C46">
        <v>128.80000000000001</v>
      </c>
      <c r="D46">
        <v>314.60000000000002</v>
      </c>
      <c r="E46">
        <v>93.5</v>
      </c>
      <c r="F46">
        <v>69</v>
      </c>
      <c r="G46">
        <v>61.6</v>
      </c>
      <c r="H46">
        <v>26.3</v>
      </c>
      <c r="L46">
        <f>M46-SUM(B46:K46)</f>
        <v>314.89999999999986</v>
      </c>
      <c r="M46">
        <v>1062.0999999999999</v>
      </c>
      <c r="O46">
        <f>A46</f>
        <v>1944</v>
      </c>
      <c r="P46" s="566">
        <f>((D46+E46)*VLOOKUP(O46,Pop!D:E,2,0)/100000)/100000</f>
        <v>5.7064239630860021</v>
      </c>
      <c r="Q46">
        <f>C46*VLOOKUP(O46,Pop!D:E,2,0)/100000/100000</f>
        <v>1.8009983005280006</v>
      </c>
      <c r="R46">
        <f>G46*VLOOKUP(O46,Pop!D:E,2,0)/100000/100000</f>
        <v>0.86134701329600005</v>
      </c>
      <c r="S46" s="567">
        <f t="shared" si="6"/>
        <v>0.27981570322880922</v>
      </c>
      <c r="T46">
        <f>L46*VLOOKUP(O46,Pop!D:E,2,0)/100000/100000</f>
        <v>4.4032171182939983</v>
      </c>
      <c r="U46" s="566">
        <f t="shared" si="1"/>
        <v>43.72134912903099</v>
      </c>
      <c r="V46" s="566">
        <f t="shared" si="2"/>
        <v>13.798847752558666</v>
      </c>
      <c r="W46" s="566">
        <f t="shared" si="3"/>
        <v>6.599448925136751</v>
      </c>
      <c r="X46" s="566">
        <f t="shared" si="4"/>
        <v>2.1438855808456365</v>
      </c>
      <c r="Y46" s="566">
        <f t="shared" si="5"/>
        <v>33.736468612427956</v>
      </c>
      <c r="AA46">
        <f>O46</f>
        <v>1944</v>
      </c>
      <c r="AB46">
        <f>B46*VLOOKUP(O46,Pop!D:E,2,0)/100000/100000</f>
        <v>0.74668718360399999</v>
      </c>
      <c r="AD46">
        <f t="shared" si="0"/>
        <v>4.4032171182939983</v>
      </c>
      <c r="AE46">
        <f>AB46/SUM($AB46:$AC46)*100</f>
        <v>100</v>
      </c>
      <c r="AF46">
        <f>AC46/SUM($AB46:$AC46)*100</f>
        <v>0</v>
      </c>
    </row>
    <row r="47" spans="1:32" x14ac:dyDescent="0.2">
      <c r="A47">
        <v>1945</v>
      </c>
      <c r="B47">
        <v>51.2</v>
      </c>
      <c r="C47">
        <v>134</v>
      </c>
      <c r="D47">
        <v>320.3</v>
      </c>
      <c r="E47">
        <v>97.5</v>
      </c>
      <c r="F47">
        <v>66.5</v>
      </c>
      <c r="G47">
        <v>51.6</v>
      </c>
      <c r="L47">
        <f>M47-SUM(B47:K47)</f>
        <v>336.99999999999989</v>
      </c>
      <c r="M47">
        <v>1058.0999999999999</v>
      </c>
      <c r="O47">
        <f>A47</f>
        <v>1945</v>
      </c>
      <c r="P47" s="566">
        <f>((D47+E47)*VLOOKUP(O47,Pop!D:E,2,0)/100000)/100000</f>
        <v>5.9221137666300008</v>
      </c>
      <c r="Q47">
        <f>C47*VLOOKUP(O47,Pop!D:E,2,0)/100000/100000</f>
        <v>1.8993854589000003</v>
      </c>
      <c r="R47">
        <f>G47*VLOOKUP(O47,Pop!D:E,2,0)/100000/100000</f>
        <v>0.73140514686000013</v>
      </c>
      <c r="S47" s="567">
        <f t="shared" si="6"/>
        <v>0.28307266606928538</v>
      </c>
      <c r="T47">
        <f>L47*VLOOKUP(O47,Pop!D:E,2,0)/100000/100000</f>
        <v>4.7768126839499994</v>
      </c>
      <c r="U47" s="566">
        <f t="shared" si="1"/>
        <v>43.504042061863743</v>
      </c>
      <c r="V47" s="566">
        <f t="shared" si="2"/>
        <v>13.952947908783491</v>
      </c>
      <c r="W47" s="566">
        <f t="shared" si="3"/>
        <v>5.3729262096509567</v>
      </c>
      <c r="X47" s="566">
        <f t="shared" si="4"/>
        <v>2.0794610938806541</v>
      </c>
      <c r="Y47" s="566">
        <f t="shared" si="5"/>
        <v>35.090622725821156</v>
      </c>
      <c r="AA47">
        <f>O47</f>
        <v>1945</v>
      </c>
      <c r="AB47">
        <f>B47*VLOOKUP(O47,Pop!D:E,2,0)/100000/100000</f>
        <v>0.72573533952000013</v>
      </c>
      <c r="AD47">
        <f t="shared" si="0"/>
        <v>4.7768126839499994</v>
      </c>
      <c r="AE47">
        <f>AB47/SUM($AB47:$AC47)*100</f>
        <v>100</v>
      </c>
      <c r="AF47">
        <f>AC47/SUM($AB47:$AC47)*100</f>
        <v>0</v>
      </c>
    </row>
    <row r="48" spans="1:32" x14ac:dyDescent="0.2">
      <c r="A48">
        <v>1946</v>
      </c>
      <c r="B48">
        <v>46.1</v>
      </c>
      <c r="C48">
        <v>130</v>
      </c>
      <c r="D48">
        <v>306.5</v>
      </c>
      <c r="E48">
        <v>89.7</v>
      </c>
      <c r="F48">
        <v>58.3</v>
      </c>
      <c r="G48">
        <v>44.5</v>
      </c>
      <c r="H48">
        <v>24.8</v>
      </c>
      <c r="L48">
        <f>M48-SUM(B48:K48)</f>
        <v>296.60000000000002</v>
      </c>
      <c r="M48">
        <v>996.5</v>
      </c>
      <c r="O48">
        <f>A48</f>
        <v>1946</v>
      </c>
      <c r="P48" s="566">
        <f>((D48+E48)*VLOOKUP(O48,Pop!D:E,2,0)/100000)/100000</f>
        <v>5.6918609595680012</v>
      </c>
      <c r="Q48">
        <f>C48*VLOOKUP(O48,Pop!D:E,2,0)/100000/100000</f>
        <v>1.8675969832000003</v>
      </c>
      <c r="R48">
        <f>G48*VLOOKUP(O48,Pop!D:E,2,0)/100000/100000</f>
        <v>0.63929281348000011</v>
      </c>
      <c r="S48" s="567">
        <f t="shared" si="6"/>
        <v>0.28632962890976155</v>
      </c>
      <c r="T48">
        <f>L48*VLOOKUP(O48,Pop!D:E,2,0)/100000/100000</f>
        <v>4.2609943478240018</v>
      </c>
      <c r="U48" s="566">
        <f t="shared" si="1"/>
        <v>44.655794656842332</v>
      </c>
      <c r="V48" s="566">
        <f t="shared" si="2"/>
        <v>14.652330402295565</v>
      </c>
      <c r="W48" s="566">
        <f t="shared" si="3"/>
        <v>5.0156054069396356</v>
      </c>
      <c r="X48" s="566">
        <f t="shared" si="4"/>
        <v>2.2464141699158136</v>
      </c>
      <c r="Y48" s="566">
        <f t="shared" si="5"/>
        <v>33.429855364006663</v>
      </c>
      <c r="AA48">
        <f>O48</f>
        <v>1946</v>
      </c>
      <c r="AB48">
        <f>B48*VLOOKUP(O48,Pop!D:E,2,0)/100000/100000</f>
        <v>0.66227862250400027</v>
      </c>
      <c r="AD48">
        <f t="shared" si="0"/>
        <v>4.2609943478240018</v>
      </c>
      <c r="AE48">
        <f>AB48/SUM($AB48:$AC48)*100</f>
        <v>100</v>
      </c>
      <c r="AF48">
        <f>AC48/SUM($AB48:$AC48)*100</f>
        <v>0</v>
      </c>
    </row>
    <row r="49" spans="1:32" x14ac:dyDescent="0.2">
      <c r="A49">
        <v>1947</v>
      </c>
      <c r="B49">
        <v>46.6</v>
      </c>
      <c r="C49">
        <v>132.30000000000001</v>
      </c>
      <c r="D49">
        <v>321.10000000000002</v>
      </c>
      <c r="E49">
        <v>91.4</v>
      </c>
      <c r="F49">
        <v>56</v>
      </c>
      <c r="G49">
        <v>43.1</v>
      </c>
      <c r="H49">
        <v>26.2</v>
      </c>
      <c r="L49">
        <f>M49-SUM(B49:K49)</f>
        <v>290.89999999999998</v>
      </c>
      <c r="M49">
        <v>1007.6</v>
      </c>
      <c r="O49">
        <f>A49</f>
        <v>1947</v>
      </c>
      <c r="P49" s="566">
        <f>((D49+E49)*VLOOKUP(O49,Pop!D:E,2,0)/100000)/100000</f>
        <v>6.0050689586250021</v>
      </c>
      <c r="Q49">
        <f>C49*VLOOKUP(O49,Pop!D:E,2,0)/100000/100000</f>
        <v>1.9259893896390006</v>
      </c>
      <c r="R49">
        <f>G49*VLOOKUP(O49,Pop!D:E,2,0)/100000/100000</f>
        <v>0.62743872028300018</v>
      </c>
      <c r="S49" s="567">
        <f t="shared" si="6"/>
        <v>0.28958659175023771</v>
      </c>
      <c r="T49">
        <f>L49*VLOOKUP(O49,Pop!D:E,2,0)/100000/100000</f>
        <v>4.2348474183370008</v>
      </c>
      <c r="U49" s="566">
        <f t="shared" si="1"/>
        <v>45.90002746733024</v>
      </c>
      <c r="V49" s="566">
        <f t="shared" si="2"/>
        <v>14.721390627703734</v>
      </c>
      <c r="W49" s="566">
        <f t="shared" si="3"/>
        <v>4.7958574153743845</v>
      </c>
      <c r="X49" s="566">
        <f t="shared" si="4"/>
        <v>2.2134687556610464</v>
      </c>
      <c r="Y49" s="566">
        <f t="shared" si="5"/>
        <v>32.369255733930586</v>
      </c>
      <c r="AA49">
        <f>O49</f>
        <v>1947</v>
      </c>
      <c r="AB49">
        <f>B49*VLOOKUP(O49,Pop!D:E,2,0)/100000/100000</f>
        <v>0.67839082053800026</v>
      </c>
      <c r="AD49">
        <f t="shared" si="0"/>
        <v>4.2348474183370008</v>
      </c>
      <c r="AE49">
        <f>AB49/SUM($AB49:$AC49)*100</f>
        <v>100</v>
      </c>
      <c r="AF49">
        <f>AC49/SUM($AB49:$AC49)*100</f>
        <v>0</v>
      </c>
    </row>
    <row r="50" spans="1:32" x14ac:dyDescent="0.2">
      <c r="A50">
        <v>1948</v>
      </c>
      <c r="B50">
        <v>45</v>
      </c>
      <c r="C50">
        <v>134.9</v>
      </c>
      <c r="D50">
        <v>322.7</v>
      </c>
      <c r="E50">
        <v>89.7</v>
      </c>
      <c r="F50">
        <v>53</v>
      </c>
      <c r="G50">
        <v>38.700000000000003</v>
      </c>
      <c r="H50">
        <v>26.4</v>
      </c>
      <c r="L50">
        <f>M50-SUM(B50:K50)</f>
        <v>278.19999999999993</v>
      </c>
      <c r="M50">
        <v>988.6</v>
      </c>
      <c r="O50">
        <f>A50</f>
        <v>1948</v>
      </c>
      <c r="P50" s="566">
        <f>((D50+E50)*VLOOKUP(O50,Pop!D:E,2,0)/100000)/100000</f>
        <v>6.0826340927280009</v>
      </c>
      <c r="Q50">
        <f>C50*VLOOKUP(O50,Pop!D:E,2,0)/100000/100000</f>
        <v>1.9896880191780006</v>
      </c>
      <c r="R50">
        <f>G50*VLOOKUP(O50,Pop!D:E,2,0)/100000/100000</f>
        <v>0.57080004701400022</v>
      </c>
      <c r="S50" s="567">
        <f t="shared" si="6"/>
        <v>0.29284355459071387</v>
      </c>
      <c r="T50">
        <f>L50*VLOOKUP(O50,Pop!D:E,2,0)/100000/100000</f>
        <v>4.1032706222040005</v>
      </c>
      <c r="U50" s="566">
        <f t="shared" si="1"/>
        <v>46.648698866417135</v>
      </c>
      <c r="V50" s="566">
        <f t="shared" si="2"/>
        <v>15.259237335304732</v>
      </c>
      <c r="W50" s="566">
        <f t="shared" si="3"/>
        <v>4.3775573378524326</v>
      </c>
      <c r="X50" s="566">
        <f t="shared" si="4"/>
        <v>2.2458643056312266</v>
      </c>
      <c r="Y50" s="566">
        <f t="shared" si="5"/>
        <v>31.468642154794484</v>
      </c>
      <c r="AA50">
        <f>O50</f>
        <v>1948</v>
      </c>
      <c r="AB50">
        <f>B50*VLOOKUP(O50,Pop!D:E,2,0)/100000/100000</f>
        <v>0.6637209849000002</v>
      </c>
      <c r="AD50">
        <f t="shared" si="0"/>
        <v>4.1032706222040005</v>
      </c>
      <c r="AE50">
        <f>AB50/SUM($AB50:$AC50)*100</f>
        <v>100</v>
      </c>
      <c r="AF50">
        <f>AC50/SUM($AB50:$AC50)*100</f>
        <v>0</v>
      </c>
    </row>
    <row r="51" spans="1:32" x14ac:dyDescent="0.2">
      <c r="A51">
        <v>1949</v>
      </c>
      <c r="B51">
        <v>39.299999999999997</v>
      </c>
      <c r="C51">
        <v>138.80000000000001</v>
      </c>
      <c r="D51">
        <v>348.8</v>
      </c>
      <c r="E51">
        <v>100.9</v>
      </c>
      <c r="F51">
        <v>17.399999999999999</v>
      </c>
      <c r="G51">
        <v>30</v>
      </c>
      <c r="H51">
        <v>16.899999999999999</v>
      </c>
      <c r="L51">
        <f>M51-SUM(B51:K51)</f>
        <v>278.89999999999998</v>
      </c>
      <c r="M51">
        <v>971</v>
      </c>
      <c r="O51">
        <f>A51</f>
        <v>1949</v>
      </c>
      <c r="P51" s="566">
        <f>((D51+E51)*VLOOKUP(O51,Pop!D:E,2,0)/100000)/100000</f>
        <v>6.7189530892470035</v>
      </c>
      <c r="Q51">
        <f>C51*VLOOKUP(O51,Pop!D:E,2,0)/100000/100000</f>
        <v>2.0738062903880006</v>
      </c>
      <c r="R51">
        <f>G51*VLOOKUP(O51,Pop!D:E,2,0)/100000/100000</f>
        <v>0.44822902530000019</v>
      </c>
      <c r="S51" s="567">
        <f t="shared" si="6"/>
        <v>0.29610051743119004</v>
      </c>
      <c r="T51">
        <f>L51*VLOOKUP(O51,Pop!D:E,2,0)/100000/100000</f>
        <v>4.1670358385390012</v>
      </c>
      <c r="U51" s="566">
        <f t="shared" si="1"/>
        <v>49.028691773258473</v>
      </c>
      <c r="V51" s="566">
        <f t="shared" si="2"/>
        <v>15.13271607322276</v>
      </c>
      <c r="W51" s="566">
        <f t="shared" si="3"/>
        <v>3.2707599581893581</v>
      </c>
      <c r="X51" s="566">
        <f t="shared" si="4"/>
        <v>2.160667117362348</v>
      </c>
      <c r="Y51" s="566">
        <f t="shared" si="5"/>
        <v>30.407165077967058</v>
      </c>
      <c r="AA51">
        <f>O51</f>
        <v>1949</v>
      </c>
      <c r="AB51">
        <f>B51*VLOOKUP(O51,Pop!D:E,2,0)/100000/100000</f>
        <v>0.58718002314300011</v>
      </c>
      <c r="AD51">
        <f t="shared" si="0"/>
        <v>4.1670358385390012</v>
      </c>
      <c r="AE51">
        <f>AB51/SUM($AB51:$AC51)*100</f>
        <v>100</v>
      </c>
      <c r="AF51">
        <f>AC51/SUM($AB51:$AC51)*100</f>
        <v>0</v>
      </c>
    </row>
    <row r="52" spans="1:32" x14ac:dyDescent="0.2">
      <c r="A52">
        <v>1950</v>
      </c>
      <c r="B52">
        <v>37.5</v>
      </c>
      <c r="C52">
        <v>139.80000000000001</v>
      </c>
      <c r="D52">
        <v>355.5</v>
      </c>
      <c r="E52">
        <v>104</v>
      </c>
      <c r="F52">
        <v>16.399999999999999</v>
      </c>
      <c r="G52">
        <v>31.3</v>
      </c>
      <c r="H52">
        <v>16.2</v>
      </c>
      <c r="L52">
        <f>M52-SUM(B52:K52)</f>
        <v>263.10000000000002</v>
      </c>
      <c r="M52">
        <v>963.8</v>
      </c>
      <c r="O52">
        <f>A52</f>
        <v>1950</v>
      </c>
      <c r="P52" s="566">
        <f>((D52+E52)*VLOOKUP(O52,Pop!D:E,2,0)/100000)/100000</f>
        <v>6.9534204180999994</v>
      </c>
      <c r="Q52">
        <f>C52*VLOOKUP(O52,Pop!D:E,2,0)/100000/100000</f>
        <v>2.1155346560400003</v>
      </c>
      <c r="R52">
        <f>G52*VLOOKUP(O52,Pop!D:E,2,0)/100000/100000</f>
        <v>0.47364974774000007</v>
      </c>
      <c r="S52" s="567">
        <f t="shared" si="6"/>
        <v>0.2993574802716662</v>
      </c>
      <c r="T52">
        <f>L52*VLOOKUP(O52,Pop!D:E,2,0)/100000/100000</f>
        <v>3.9813817453800002</v>
      </c>
      <c r="U52" s="566">
        <f t="shared" si="1"/>
        <v>50.302013710941537</v>
      </c>
      <c r="V52" s="566">
        <f t="shared" si="2"/>
        <v>15.304072941870791</v>
      </c>
      <c r="W52" s="566">
        <f t="shared" si="3"/>
        <v>3.4264483768280098</v>
      </c>
      <c r="X52" s="566">
        <f t="shared" si="4"/>
        <v>2.1655937900577702</v>
      </c>
      <c r="Y52" s="566">
        <f t="shared" si="5"/>
        <v>28.801871180301891</v>
      </c>
      <c r="AA52">
        <f>O52</f>
        <v>1950</v>
      </c>
      <c r="AB52">
        <f>B52*VLOOKUP(O52,Pop!D:E,2,0)/100000/100000</f>
        <v>0.56747174249999999</v>
      </c>
      <c r="AD52">
        <f t="shared" si="0"/>
        <v>3.9813817453800002</v>
      </c>
      <c r="AE52">
        <f>AB52/SUM($AB52:$AC52)*100</f>
        <v>100</v>
      </c>
      <c r="AF52">
        <f>AC52/SUM($AB52:$AC52)*100</f>
        <v>0</v>
      </c>
    </row>
    <row r="53" spans="1:32" x14ac:dyDescent="0.2">
      <c r="A53">
        <v>1951</v>
      </c>
      <c r="B53">
        <v>38.4</v>
      </c>
      <c r="C53">
        <v>140.6</v>
      </c>
      <c r="D53">
        <v>355.9</v>
      </c>
      <c r="E53">
        <v>106.7</v>
      </c>
      <c r="F53">
        <v>14.7</v>
      </c>
      <c r="G53">
        <v>31.4</v>
      </c>
      <c r="H53">
        <v>16.3</v>
      </c>
      <c r="L53">
        <f>M53-SUM(B53:K53)</f>
        <v>262.70000000000005</v>
      </c>
      <c r="M53">
        <v>966.7</v>
      </c>
      <c r="O53">
        <f>A53</f>
        <v>1951</v>
      </c>
      <c r="P53" s="566">
        <f>((D53+E53)*VLOOKUP(O53,Pop!D:E,2,0)/100000)/100000</f>
        <v>7.1298472814819993</v>
      </c>
      <c r="Q53">
        <f>C53*VLOOKUP(O53,Pop!D:E,2,0)/100000/100000</f>
        <v>2.1670050319419998</v>
      </c>
      <c r="R53">
        <f>G53*VLOOKUP(O53,Pop!D:E,2,0)/100000/100000</f>
        <v>0.48395418209799995</v>
      </c>
      <c r="S53" s="567">
        <f t="shared" si="6"/>
        <v>0.30261444311214236</v>
      </c>
      <c r="T53">
        <f>L53*VLOOKUP(O53,Pop!D:E,2,0)/100000/100000</f>
        <v>4.0488778228390006</v>
      </c>
      <c r="U53" s="566">
        <f t="shared" si="1"/>
        <v>50.450725687452056</v>
      </c>
      <c r="V53" s="566">
        <f t="shared" si="2"/>
        <v>15.33370521326364</v>
      </c>
      <c r="W53" s="566">
        <f t="shared" si="3"/>
        <v>3.4244547915823493</v>
      </c>
      <c r="X53" s="566">
        <f t="shared" si="4"/>
        <v>2.141296672393572</v>
      </c>
      <c r="Y53" s="566">
        <f t="shared" si="5"/>
        <v>28.649817635308384</v>
      </c>
      <c r="AA53">
        <f>O53</f>
        <v>1951</v>
      </c>
      <c r="AB53">
        <f>B53*VLOOKUP(O53,Pop!D:E,2,0)/100000/100000</f>
        <v>0.59184205708799997</v>
      </c>
      <c r="AD53">
        <f t="shared" si="0"/>
        <v>4.0488778228390006</v>
      </c>
      <c r="AE53">
        <f>AB53/SUM($AB53:$AC53)*100</f>
        <v>100</v>
      </c>
      <c r="AF53">
        <f>AC53/SUM($AB53:$AC53)*100</f>
        <v>0</v>
      </c>
    </row>
    <row r="54" spans="1:32" x14ac:dyDescent="0.2">
      <c r="A54">
        <v>1952</v>
      </c>
      <c r="B54">
        <v>37.5</v>
      </c>
      <c r="C54">
        <v>143.30000000000001</v>
      </c>
      <c r="D54">
        <v>356.6</v>
      </c>
      <c r="E54">
        <v>106.8</v>
      </c>
      <c r="F54">
        <v>13.3</v>
      </c>
      <c r="G54">
        <v>29.7</v>
      </c>
      <c r="H54">
        <v>16.399999999999999</v>
      </c>
      <c r="L54">
        <f>M54-SUM(B54:K54)</f>
        <v>257.79999999999995</v>
      </c>
      <c r="M54">
        <v>961.4</v>
      </c>
      <c r="O54">
        <f>A54</f>
        <v>1952</v>
      </c>
      <c r="P54" s="566">
        <f>((D54+E54)*VLOOKUP(O54,Pop!D:E,2,0)/100000)/100000</f>
        <v>7.2719171693559996</v>
      </c>
      <c r="Q54">
        <f>C54*VLOOKUP(O54,Pop!D:E,2,0)/100000/100000</f>
        <v>2.2487391678219999</v>
      </c>
      <c r="R54">
        <f>G54*VLOOKUP(O54,Pop!D:E,2,0)/100000/100000</f>
        <v>0.46606806199799999</v>
      </c>
      <c r="S54" s="567">
        <f t="shared" si="6"/>
        <v>0.30587140595261852</v>
      </c>
      <c r="T54">
        <f>L54*VLOOKUP(O54,Pop!D:E,2,0)/100000/100000</f>
        <v>4.0455335482519983</v>
      </c>
      <c r="U54" s="566">
        <f t="shared" si="1"/>
        <v>50.717335505425901</v>
      </c>
      <c r="V54" s="566">
        <f t="shared" si="2"/>
        <v>15.683630077530278</v>
      </c>
      <c r="W54" s="566">
        <f t="shared" si="3"/>
        <v>3.2505499881552637</v>
      </c>
      <c r="X54" s="566">
        <f t="shared" si="4"/>
        <v>2.133272747190698</v>
      </c>
      <c r="Y54" s="566">
        <f t="shared" si="5"/>
        <v>28.215211681697866</v>
      </c>
      <c r="AA54">
        <f>O54</f>
        <v>1952</v>
      </c>
      <c r="AB54">
        <f>B54*VLOOKUP(O54,Pop!D:E,2,0)/100000/100000</f>
        <v>0.58846977524999988</v>
      </c>
      <c r="AD54">
        <f t="shared" si="0"/>
        <v>4.0455335482519983</v>
      </c>
      <c r="AE54">
        <f>AB54/SUM($AB54:$AC54)*100</f>
        <v>100</v>
      </c>
      <c r="AF54">
        <f>AC54/SUM($AB54:$AC54)*100</f>
        <v>0</v>
      </c>
    </row>
    <row r="55" spans="1:32" x14ac:dyDescent="0.2">
      <c r="A55">
        <v>1953</v>
      </c>
      <c r="B55">
        <v>36.1</v>
      </c>
      <c r="C55">
        <v>144.80000000000001</v>
      </c>
      <c r="D55">
        <v>360.4</v>
      </c>
      <c r="E55">
        <v>107.3</v>
      </c>
      <c r="G55">
        <v>33</v>
      </c>
      <c r="H55">
        <v>16.3</v>
      </c>
      <c r="L55">
        <f>M55-SUM(B55:K55)</f>
        <v>261.10000000000014</v>
      </c>
      <c r="M55">
        <v>959</v>
      </c>
      <c r="O55">
        <f>A55</f>
        <v>1953</v>
      </c>
      <c r="P55" s="566">
        <f>((D55+E55)*VLOOKUP(O55,Pop!D:E,2,0)/100000)/100000</f>
        <v>7.4703387691469993</v>
      </c>
      <c r="Q55">
        <f>C55*VLOOKUP(O55,Pop!D:E,2,0)/100000/100000</f>
        <v>2.3128181607279998</v>
      </c>
      <c r="R55">
        <f>G55*VLOOKUP(O55,Pop!D:E,2,0)/100000/100000</f>
        <v>0.52709253663</v>
      </c>
      <c r="S55" s="567">
        <f t="shared" si="6"/>
        <v>0.30912836879309469</v>
      </c>
      <c r="T55">
        <f>L55*VLOOKUP(O55,Pop!D:E,2,0)/100000/100000</f>
        <v>4.1704200398210016</v>
      </c>
      <c r="U55" s="566">
        <f t="shared" si="1"/>
        <v>50.510080206805021</v>
      </c>
      <c r="V55" s="566">
        <f t="shared" si="2"/>
        <v>15.637929471766872</v>
      </c>
      <c r="W55" s="566">
        <f t="shared" si="3"/>
        <v>3.5638927663557105</v>
      </c>
      <c r="X55" s="566">
        <f t="shared" si="4"/>
        <v>2.0901460006640247</v>
      </c>
      <c r="Y55" s="566">
        <f t="shared" si="5"/>
        <v>28.197951554408373</v>
      </c>
      <c r="AA55">
        <f>O55</f>
        <v>1953</v>
      </c>
      <c r="AB55">
        <f>B55*VLOOKUP(O55,Pop!D:E,2,0)/100000/100000</f>
        <v>0.57660729007099987</v>
      </c>
      <c r="AD55">
        <f t="shared" si="0"/>
        <v>4.1704200398210016</v>
      </c>
      <c r="AE55">
        <f>AB55/SUM($AB55:$AC55)*100</f>
        <v>100</v>
      </c>
      <c r="AF55">
        <f>AC55/SUM($AB55:$AC55)*100</f>
        <v>0</v>
      </c>
    </row>
    <row r="56" spans="1:32" x14ac:dyDescent="0.2">
      <c r="A56">
        <v>1954</v>
      </c>
      <c r="B56">
        <v>33.799999999999997</v>
      </c>
      <c r="C56">
        <v>145.6</v>
      </c>
      <c r="D56">
        <v>347.5</v>
      </c>
      <c r="E56">
        <v>104.1</v>
      </c>
      <c r="F56">
        <v>10.6</v>
      </c>
      <c r="G56">
        <v>25.4</v>
      </c>
      <c r="H56">
        <v>15.6</v>
      </c>
      <c r="L56">
        <f>M56-SUM(B56:K56)</f>
        <v>236.39999999999998</v>
      </c>
      <c r="M56">
        <v>919</v>
      </c>
      <c r="O56">
        <f>A56</f>
        <v>1954</v>
      </c>
      <c r="P56" s="566">
        <f>((D56+E56)*VLOOKUP(O56,Pop!D:E,2,0)/100000)/100000</f>
        <v>7.3396176558079986</v>
      </c>
      <c r="Q56">
        <f>C56*VLOOKUP(O56,Pop!D:E,2,0)/100000/100000</f>
        <v>2.3663603425279991</v>
      </c>
      <c r="R56">
        <f>G56*VLOOKUP(O56,Pop!D:E,2,0)/100000/100000</f>
        <v>0.4128128619519999</v>
      </c>
      <c r="S56" s="567">
        <f t="shared" si="6"/>
        <v>0.31238533163357085</v>
      </c>
      <c r="T56">
        <f>L56*VLOOKUP(O56,Pop!D:E,2,0)/100000/100000</f>
        <v>3.8420850616319986</v>
      </c>
      <c r="U56" s="566">
        <f t="shared" si="1"/>
        <v>51.42214890784458</v>
      </c>
      <c r="V56" s="566">
        <f t="shared" si="2"/>
        <v>16.5789744928746</v>
      </c>
      <c r="W56" s="566">
        <f t="shared" si="3"/>
        <v>2.8922112096086185</v>
      </c>
      <c r="X56" s="566">
        <f t="shared" si="4"/>
        <v>2.1886051553620747</v>
      </c>
      <c r="Y56" s="566">
        <f t="shared" si="5"/>
        <v>26.918060234310133</v>
      </c>
      <c r="AA56">
        <f>O56</f>
        <v>1954</v>
      </c>
      <c r="AB56">
        <f>B56*VLOOKUP(O56,Pop!D:E,2,0)/100000/100000</f>
        <v>0.54933365094399977</v>
      </c>
      <c r="AD56">
        <f t="shared" si="0"/>
        <v>3.8420850616319986</v>
      </c>
      <c r="AE56">
        <f>AB56/SUM($AB56:$AC56)*100</f>
        <v>100</v>
      </c>
      <c r="AF56">
        <f>AC56/SUM($AB56:$AC56)*100</f>
        <v>0</v>
      </c>
    </row>
    <row r="57" spans="1:32" x14ac:dyDescent="0.2">
      <c r="A57">
        <v>1955</v>
      </c>
      <c r="B57">
        <v>33.5</v>
      </c>
      <c r="C57">
        <v>146.5</v>
      </c>
      <c r="D57">
        <v>355.8</v>
      </c>
      <c r="E57">
        <v>106</v>
      </c>
      <c r="G57">
        <v>27.1</v>
      </c>
      <c r="H57">
        <v>15.5</v>
      </c>
      <c r="L57">
        <f>M57-SUM(B57:K57)</f>
        <v>246</v>
      </c>
      <c r="M57">
        <v>930.4</v>
      </c>
      <c r="O57">
        <f>A57</f>
        <v>1955</v>
      </c>
      <c r="P57" s="566">
        <f>((D57+E57)*VLOOKUP(O57,Pop!D:E,2,0)/100000)/100000</f>
        <v>7.6346847865699976</v>
      </c>
      <c r="Q57">
        <f>C57*VLOOKUP(O57,Pop!D:E,2,0)/100000/100000</f>
        <v>2.422003727224999</v>
      </c>
      <c r="R57">
        <f>G57*VLOOKUP(O57,Pop!D:E,2,0)/100000/100000</f>
        <v>0.44802935841499986</v>
      </c>
      <c r="S57" s="567">
        <f t="shared" si="6"/>
        <v>0.31564229447404701</v>
      </c>
      <c r="T57">
        <f>L57*VLOOKUP(O57,Pop!D:E,2,0)/100000/100000</f>
        <v>4.0669823678999979</v>
      </c>
      <c r="U57" s="566">
        <f t="shared" si="1"/>
        <v>51.283059880124625</v>
      </c>
      <c r="V57" s="566">
        <f t="shared" si="2"/>
        <v>16.268878892243954</v>
      </c>
      <c r="W57" s="566">
        <f t="shared" si="3"/>
        <v>3.0094649691454687</v>
      </c>
      <c r="X57" s="566">
        <f t="shared" si="4"/>
        <v>2.120205763659929</v>
      </c>
      <c r="Y57" s="566">
        <f t="shared" si="5"/>
        <v>27.318390494826023</v>
      </c>
      <c r="AA57">
        <f>O57</f>
        <v>1955</v>
      </c>
      <c r="AB57">
        <f>B57*VLOOKUP(O57,Pop!D:E,2,0)/100000/100000</f>
        <v>0.55383702977499982</v>
      </c>
      <c r="AD57">
        <f t="shared" si="0"/>
        <v>4.0669823678999979</v>
      </c>
      <c r="AE57">
        <f>AB57/SUM($AB57:$AC57)*100</f>
        <v>100</v>
      </c>
      <c r="AF57">
        <f>AC57/SUM($AB57:$AC57)*100</f>
        <v>0</v>
      </c>
    </row>
    <row r="58" spans="1:32" x14ac:dyDescent="0.2">
      <c r="A58">
        <v>1956</v>
      </c>
      <c r="B58">
        <v>33</v>
      </c>
      <c r="C58">
        <v>147.80000000000001</v>
      </c>
      <c r="D58">
        <v>360.4</v>
      </c>
      <c r="E58">
        <v>106.3</v>
      </c>
      <c r="G58">
        <v>28.2</v>
      </c>
      <c r="H58">
        <v>15.7</v>
      </c>
      <c r="L58">
        <f>M58-SUM(B58:K58)</f>
        <v>243.69999999999993</v>
      </c>
      <c r="M58">
        <v>935.1</v>
      </c>
      <c r="O58">
        <f>A58</f>
        <v>1956</v>
      </c>
      <c r="P58" s="566">
        <f>((D58+E58)*VLOOKUP(O58,Pop!D:E,2,0)/100000)/100000</f>
        <v>7.8463575434139967</v>
      </c>
      <c r="Q58">
        <f>C58*VLOOKUP(O58,Pop!D:E,2,0)/100000/100000</f>
        <v>2.4848760336759992</v>
      </c>
      <c r="R58">
        <f>G58*VLOOKUP(O58,Pop!D:E,2,0)/100000/100000</f>
        <v>0.4741103122439998</v>
      </c>
      <c r="S58" s="567">
        <f t="shared" si="6"/>
        <v>0.31889925731452318</v>
      </c>
      <c r="T58">
        <f>L58*VLOOKUP(O58,Pop!D:E,2,0)/100000/100000</f>
        <v>4.0971873437539967</v>
      </c>
      <c r="U58" s="566">
        <f t="shared" si="1"/>
        <v>51.548095616646009</v>
      </c>
      <c r="V58" s="566">
        <f t="shared" si="2"/>
        <v>16.324852222284722</v>
      </c>
      <c r="W58" s="566">
        <f t="shared" si="3"/>
        <v>3.1147552954562183</v>
      </c>
      <c r="X58" s="566">
        <f t="shared" si="4"/>
        <v>2.095067592468375</v>
      </c>
      <c r="Y58" s="566">
        <f t="shared" si="5"/>
        <v>26.917229273144688</v>
      </c>
      <c r="AA58">
        <f>O58</f>
        <v>1956</v>
      </c>
      <c r="AB58">
        <f>B58*VLOOKUP(O58,Pop!D:E,2,0)/100000/100000</f>
        <v>0.55480993985999971</v>
      </c>
      <c r="AD58">
        <f t="shared" si="0"/>
        <v>4.0971873437539967</v>
      </c>
      <c r="AE58">
        <f>AB58/SUM($AB58:$AC58)*100</f>
        <v>100</v>
      </c>
      <c r="AF58">
        <f>AC58/SUM($AB58:$AC58)*100</f>
        <v>0</v>
      </c>
    </row>
    <row r="59" spans="1:32" x14ac:dyDescent="0.2">
      <c r="A59">
        <v>1957</v>
      </c>
      <c r="B59">
        <v>33.200000000000003</v>
      </c>
      <c r="C59">
        <v>148.6</v>
      </c>
      <c r="D59">
        <v>368.9</v>
      </c>
      <c r="E59">
        <v>110.2</v>
      </c>
      <c r="G59">
        <v>35.799999999999997</v>
      </c>
      <c r="H59">
        <v>16</v>
      </c>
      <c r="L59">
        <f>M59-SUM(B59:K59)</f>
        <v>245.89999999999998</v>
      </c>
      <c r="M59">
        <v>958.6</v>
      </c>
      <c r="O59">
        <f>A59</f>
        <v>1957</v>
      </c>
      <c r="P59" s="566">
        <f>((D59+E59)*VLOOKUP(O59,Pop!D:E,2,0)/100000)/100000</f>
        <v>8.1889670146289948</v>
      </c>
      <c r="Q59">
        <f>C59*VLOOKUP(O59,Pop!D:E,2,0)/100000/100000</f>
        <v>2.5399300738339985</v>
      </c>
      <c r="R59">
        <f>G59*VLOOKUP(O59,Pop!D:E,2,0)/100000/100000</f>
        <v>0.61190778360199971</v>
      </c>
      <c r="S59" s="567">
        <f t="shared" si="6"/>
        <v>0.32215622015499934</v>
      </c>
      <c r="T59">
        <f>L59*VLOOKUP(O59,Pop!D:E,2,0)/100000/100000</f>
        <v>4.2030202231209977</v>
      </c>
      <c r="U59" s="566">
        <f t="shared" si="1"/>
        <v>51.613366055782464</v>
      </c>
      <c r="V59" s="566">
        <f t="shared" si="2"/>
        <v>16.008654134605042</v>
      </c>
      <c r="W59" s="566">
        <f t="shared" si="3"/>
        <v>3.8567282504633948</v>
      </c>
      <c r="X59" s="566">
        <f t="shared" si="4"/>
        <v>2.0304840510779059</v>
      </c>
      <c r="Y59" s="566">
        <f t="shared" si="5"/>
        <v>26.490767508071194</v>
      </c>
      <c r="AA59">
        <f>O59</f>
        <v>1957</v>
      </c>
      <c r="AB59">
        <f>B59*VLOOKUP(O59,Pop!D:E,2,0)/100000/100000</f>
        <v>0.56746755350799982</v>
      </c>
      <c r="AD59">
        <f t="shared" si="0"/>
        <v>4.2030202231209977</v>
      </c>
      <c r="AE59">
        <f>AB59/SUM($AB59:$AC59)*100</f>
        <v>100</v>
      </c>
      <c r="AF59">
        <f>AC59/SUM($AB59:$AC59)*100</f>
        <v>0</v>
      </c>
    </row>
    <row r="60" spans="1:32" x14ac:dyDescent="0.2">
      <c r="A60">
        <v>1958</v>
      </c>
      <c r="B60">
        <v>30.9</v>
      </c>
      <c r="C60">
        <v>146.80000000000001</v>
      </c>
      <c r="D60">
        <v>367.7</v>
      </c>
      <c r="E60">
        <v>110.1</v>
      </c>
      <c r="G60">
        <v>33.1</v>
      </c>
      <c r="H60">
        <v>15.9</v>
      </c>
      <c r="J60">
        <v>10.7</v>
      </c>
      <c r="L60">
        <f>M60-SUM(B60:K60)</f>
        <v>235.59999999999991</v>
      </c>
      <c r="M60">
        <v>950.8</v>
      </c>
      <c r="O60">
        <f>A60</f>
        <v>1958</v>
      </c>
      <c r="P60" s="566">
        <f>((D60+E60)*VLOOKUP(O60,Pop!D:E,2,0)/100000)/100000</f>
        <v>8.300518366887994</v>
      </c>
      <c r="Q60">
        <f>C60*VLOOKUP(O60,Pop!D:E,2,0)/100000/100000</f>
        <v>2.5502639101279985</v>
      </c>
      <c r="R60">
        <f>G60*VLOOKUP(O60,Pop!D:E,2,0)/100000/100000</f>
        <v>0.57502544567599978</v>
      </c>
      <c r="S60" s="567">
        <f t="shared" si="6"/>
        <v>0.3254131829954755</v>
      </c>
      <c r="T60">
        <f>L60*VLOOKUP(O60,Pop!D:E,2,0)/100000/100000</f>
        <v>4.0929303625759967</v>
      </c>
      <c r="U60" s="566">
        <f t="shared" si="1"/>
        <v>52.388532691645651</v>
      </c>
      <c r="V60" s="566">
        <f t="shared" si="2"/>
        <v>16.095932605972337</v>
      </c>
      <c r="W60" s="566">
        <f t="shared" si="3"/>
        <v>3.6292600085673326</v>
      </c>
      <c r="X60" s="566">
        <f t="shared" si="4"/>
        <v>2.0538378956737966</v>
      </c>
      <c r="Y60" s="566">
        <f t="shared" si="5"/>
        <v>25.832436798140883</v>
      </c>
      <c r="AA60">
        <f>O60</f>
        <v>1958</v>
      </c>
      <c r="AB60">
        <f>B60*VLOOKUP(O60,Pop!D:E,2,0)/100000/100000</f>
        <v>0.53680623176399966</v>
      </c>
      <c r="AC60">
        <f>J60*VLOOKUP(O60,Pop!D:E,2,0)/100000/100000</f>
        <v>0.18588435857199986</v>
      </c>
      <c r="AD60">
        <f t="shared" si="0"/>
        <v>4.0929303625759967</v>
      </c>
      <c r="AE60">
        <f>AB60/SUM($AB60:$AC60)*100</f>
        <v>74.27884615384616</v>
      </c>
      <c r="AF60">
        <f>AC60/SUM($AB60:$AC60)*100</f>
        <v>25.721153846153843</v>
      </c>
    </row>
    <row r="61" spans="1:32" x14ac:dyDescent="0.2">
      <c r="A61">
        <v>1959</v>
      </c>
      <c r="B61">
        <v>30.7</v>
      </c>
      <c r="C61">
        <v>147.30000000000001</v>
      </c>
      <c r="D61">
        <v>363.2</v>
      </c>
      <c r="E61">
        <v>108.4</v>
      </c>
      <c r="F61">
        <v>7</v>
      </c>
      <c r="G61">
        <v>31.2</v>
      </c>
      <c r="H61">
        <v>15.9</v>
      </c>
      <c r="J61">
        <v>10.6</v>
      </c>
      <c r="L61">
        <f>M61-SUM(B61:K61)</f>
        <v>224.29999999999995</v>
      </c>
      <c r="M61">
        <v>938.6</v>
      </c>
      <c r="O61">
        <f>A61</f>
        <v>1959</v>
      </c>
      <c r="P61" s="566">
        <f>((D61+E61)*VLOOKUP(O61,Pop!D:E,2,0)/100000)/100000</f>
        <v>8.3248453030679954</v>
      </c>
      <c r="Q61">
        <f>C61*VLOOKUP(O61,Pop!D:E,2,0)/100000/100000</f>
        <v>2.6001902314289986</v>
      </c>
      <c r="R61">
        <f>G61*VLOOKUP(O61,Pop!D:E,2,0)/100000/100000</f>
        <v>0.55075312437599966</v>
      </c>
      <c r="S61" s="567">
        <f t="shared" si="6"/>
        <v>0.32867014583595167</v>
      </c>
      <c r="T61">
        <f>L61*VLOOKUP(O61,Pop!D:E,2,0)/100000/100000</f>
        <v>3.9594206986389966</v>
      </c>
      <c r="U61" s="566">
        <f t="shared" si="1"/>
        <v>52.809622791775077</v>
      </c>
      <c r="V61" s="566">
        <f t="shared" si="2"/>
        <v>16.494608645522625</v>
      </c>
      <c r="W61" s="566">
        <f t="shared" si="3"/>
        <v>3.4937663933489875</v>
      </c>
      <c r="X61" s="566">
        <f t="shared" si="4"/>
        <v>2.0849572325527386</v>
      </c>
      <c r="Y61" s="566">
        <f t="shared" si="5"/>
        <v>25.117044936800564</v>
      </c>
      <c r="AA61">
        <f>O61</f>
        <v>1959</v>
      </c>
      <c r="AB61">
        <f>B61*VLOOKUP(O61,Pop!D:E,2,0)/100000/100000</f>
        <v>0.54192695251099965</v>
      </c>
      <c r="AC61">
        <f>J61*VLOOKUP(O61,Pop!D:E,2,0)/100000/100000</f>
        <v>0.18711484353799987</v>
      </c>
      <c r="AD61">
        <f t="shared" si="0"/>
        <v>3.9594206986389966</v>
      </c>
      <c r="AE61">
        <f>AB61/SUM($AB61:$AC61)*100</f>
        <v>74.334140435835351</v>
      </c>
      <c r="AF61">
        <f>AC61/SUM($AB61:$AC61)*100</f>
        <v>25.665859564164645</v>
      </c>
    </row>
    <row r="62" spans="1:32" x14ac:dyDescent="0.2">
      <c r="A62">
        <v>1960</v>
      </c>
      <c r="B62">
        <v>31</v>
      </c>
      <c r="C62">
        <v>149.19999999999999</v>
      </c>
      <c r="D62">
        <v>369</v>
      </c>
      <c r="E62">
        <v>108</v>
      </c>
      <c r="F62">
        <v>6.7</v>
      </c>
      <c r="G62">
        <v>37.299999999999997</v>
      </c>
      <c r="H62">
        <v>16.7</v>
      </c>
      <c r="J62">
        <v>10.6</v>
      </c>
      <c r="L62">
        <f>M62-SUM(B62:K62)</f>
        <v>226.19999999999993</v>
      </c>
      <c r="M62">
        <v>954.7</v>
      </c>
      <c r="O62">
        <f>A62</f>
        <v>1960</v>
      </c>
      <c r="P62" s="566">
        <f>((D62+E62)*VLOOKUP(O62,Pop!D:E,2,0)/100000)/100000</f>
        <v>8.5537154475000001</v>
      </c>
      <c r="Q62">
        <f>C62*VLOOKUP(O62,Pop!D:E,2,0)/100000/100000</f>
        <v>2.6755017709999995</v>
      </c>
      <c r="R62">
        <f>G62*VLOOKUP(O62,Pop!D:E,2,0)/100000/100000</f>
        <v>0.66887544274999988</v>
      </c>
      <c r="S62" s="567">
        <f t="shared" si="6"/>
        <v>0.33192710867642783</v>
      </c>
      <c r="T62">
        <f>L62*VLOOKUP(O62,Pop!D:E,2,0)/100000/100000</f>
        <v>4.0562902184999983</v>
      </c>
      <c r="U62" s="566">
        <f t="shared" si="1"/>
        <v>52.520893029658296</v>
      </c>
      <c r="V62" s="566">
        <f t="shared" si="2"/>
        <v>16.427918742190812</v>
      </c>
      <c r="W62" s="566">
        <f t="shared" si="3"/>
        <v>4.106979685547703</v>
      </c>
      <c r="X62" s="566">
        <f t="shared" si="4"/>
        <v>2.0380743637589229</v>
      </c>
      <c r="Y62" s="566">
        <f t="shared" si="5"/>
        <v>24.906134178844241</v>
      </c>
      <c r="AA62">
        <f>O62</f>
        <v>1960</v>
      </c>
      <c r="AB62">
        <f>B62*VLOOKUP(O62,Pop!D:E,2,0)/100000/100000</f>
        <v>0.55590184249999997</v>
      </c>
      <c r="AC62">
        <f>J62*VLOOKUP(O62,Pop!D:E,2,0)/100000/100000</f>
        <v>0.19008256549999999</v>
      </c>
      <c r="AD62">
        <f t="shared" si="0"/>
        <v>4.0562902184999983</v>
      </c>
      <c r="AE62">
        <f>AB62/SUM($AB62:$AC62)*100</f>
        <v>74.519230769230774</v>
      </c>
      <c r="AF62">
        <f>AC62/SUM($AB62:$AC62)*100</f>
        <v>25.48076923076923</v>
      </c>
    </row>
    <row r="63" spans="1:32" x14ac:dyDescent="0.2">
      <c r="A63">
        <v>1961</v>
      </c>
      <c r="B63">
        <v>29.6</v>
      </c>
      <c r="C63">
        <v>149.9</v>
      </c>
      <c r="D63">
        <v>370.4</v>
      </c>
      <c r="E63">
        <v>106.3</v>
      </c>
      <c r="F63">
        <v>6.1</v>
      </c>
      <c r="G63">
        <v>32.299999999999997</v>
      </c>
      <c r="H63">
        <v>16.8</v>
      </c>
      <c r="J63">
        <v>10.9</v>
      </c>
      <c r="L63">
        <f>M63-SUM(B63:K63)</f>
        <v>223.30000000000018</v>
      </c>
      <c r="M63">
        <v>945.6</v>
      </c>
      <c r="O63">
        <f>A63</f>
        <v>1961</v>
      </c>
      <c r="P63" s="566">
        <f>((D63+E63)*VLOOKUP(O63,Pop!D:E,2,0)/100000)/100000</f>
        <v>8.662213428267</v>
      </c>
      <c r="Q63">
        <f>C63*VLOOKUP(O63,Pop!D:E,2,0)/100000/100000</f>
        <v>2.7238636309990003</v>
      </c>
      <c r="R63">
        <f>G63*VLOOKUP(O63,Pop!D:E,2,0)/100000/100000</f>
        <v>0.58692992182299997</v>
      </c>
      <c r="S63" s="567">
        <f t="shared" si="6"/>
        <v>0.33518407151690399</v>
      </c>
      <c r="T63">
        <f>L63*VLOOKUP(O63,Pop!D:E,2,0)/100000/100000</f>
        <v>4.0576300787330037</v>
      </c>
      <c r="U63" s="566">
        <f t="shared" si="1"/>
        <v>52.928682030379328</v>
      </c>
      <c r="V63" s="566">
        <f t="shared" si="2"/>
        <v>16.643611152410031</v>
      </c>
      <c r="W63" s="566">
        <f t="shared" si="3"/>
        <v>3.5863151449155701</v>
      </c>
      <c r="X63" s="566">
        <f t="shared" si="4"/>
        <v>2.0480736580644896</v>
      </c>
      <c r="Y63" s="566">
        <f t="shared" si="5"/>
        <v>24.793318014230575</v>
      </c>
      <c r="AA63">
        <f>O63</f>
        <v>1961</v>
      </c>
      <c r="AB63">
        <f>B63*VLOOKUP(O63,Pop!D:E,2,0)/100000/100000</f>
        <v>0.53786766829599997</v>
      </c>
      <c r="AC63">
        <f>J63*VLOOKUP(O63,Pop!D:E,2,0)/100000/100000</f>
        <v>0.19806613460899999</v>
      </c>
      <c r="AD63">
        <f t="shared" si="0"/>
        <v>4.0576300787330037</v>
      </c>
      <c r="AE63">
        <f>AB63/SUM($AB63:$AC63)*100</f>
        <v>73.086419753086417</v>
      </c>
      <c r="AF63">
        <f>AC63/SUM($AB63:$AC63)*100</f>
        <v>26.913580246913583</v>
      </c>
    </row>
    <row r="64" spans="1:32" x14ac:dyDescent="0.2">
      <c r="A64">
        <v>1962</v>
      </c>
      <c r="B64">
        <v>30.3</v>
      </c>
      <c r="C64">
        <v>149.9</v>
      </c>
      <c r="D64">
        <v>370.4</v>
      </c>
      <c r="E64">
        <v>106.3</v>
      </c>
      <c r="F64">
        <v>6.1</v>
      </c>
      <c r="G64">
        <v>32.299999999999997</v>
      </c>
      <c r="H64">
        <v>16.8</v>
      </c>
      <c r="J64">
        <v>10.9</v>
      </c>
      <c r="L64">
        <f>M64-SUM(B64:K64)</f>
        <v>222.60000000000014</v>
      </c>
      <c r="M64">
        <v>945.6</v>
      </c>
      <c r="O64">
        <f>A64</f>
        <v>1962</v>
      </c>
      <c r="P64" s="566">
        <f>((D64+E64)*VLOOKUP(O64,Pop!D:E,2,0)/100000)/100000</f>
        <v>8.7760911042839993</v>
      </c>
      <c r="Q64">
        <f>C64*VLOOKUP(O64,Pop!D:E,2,0)/100000/100000</f>
        <v>2.7596728687479999</v>
      </c>
      <c r="R64">
        <f>G64*VLOOKUP(O64,Pop!D:E,2,0)/100000/100000</f>
        <v>0.59464598839599991</v>
      </c>
      <c r="S64" s="567">
        <f t="shared" si="6"/>
        <v>0.33844103435738015</v>
      </c>
      <c r="T64">
        <f>L64*VLOOKUP(O64,Pop!D:E,2,0)/100000/100000</f>
        <v>4.0980865949520018</v>
      </c>
      <c r="U64" s="566">
        <f t="shared" si="1"/>
        <v>52.973526677560102</v>
      </c>
      <c r="V64" s="566">
        <f t="shared" si="2"/>
        <v>16.657712710229198</v>
      </c>
      <c r="W64" s="566">
        <f t="shared" si="3"/>
        <v>3.5893537060734024</v>
      </c>
      <c r="X64" s="566">
        <f t="shared" si="4"/>
        <v>2.0428702196995263</v>
      </c>
      <c r="Y64" s="566">
        <f t="shared" si="5"/>
        <v>24.73653668643777</v>
      </c>
      <c r="AA64">
        <f>O64</f>
        <v>1962</v>
      </c>
      <c r="AB64">
        <f>B64*VLOOKUP(O64,Pop!D:E,2,0)/100000/100000</f>
        <v>0.55782580335599996</v>
      </c>
      <c r="AC64">
        <f>J64*VLOOKUP(O64,Pop!D:E,2,0)/100000/100000</f>
        <v>0.20067000846799998</v>
      </c>
      <c r="AD64">
        <f t="shared" si="0"/>
        <v>4.0980865949520018</v>
      </c>
      <c r="AE64">
        <f>AB64/SUM($AB64:$AC64)*100</f>
        <v>73.543689320388353</v>
      </c>
      <c r="AF64">
        <f>AC64/SUM($AB64:$AC64)*100</f>
        <v>26.456310679611651</v>
      </c>
    </row>
    <row r="65" spans="1:32" x14ac:dyDescent="0.2">
      <c r="A65">
        <v>1963</v>
      </c>
      <c r="B65">
        <v>30.3</v>
      </c>
      <c r="C65">
        <v>151.4</v>
      </c>
      <c r="D65">
        <v>375.5</v>
      </c>
      <c r="E65">
        <v>106.7</v>
      </c>
      <c r="F65">
        <v>6</v>
      </c>
      <c r="G65">
        <v>37.5</v>
      </c>
      <c r="H65">
        <v>17.2</v>
      </c>
      <c r="J65">
        <v>11</v>
      </c>
      <c r="L65">
        <f>M65-SUM(B65:K65)</f>
        <v>226.59999999999991</v>
      </c>
      <c r="M65">
        <v>962.2</v>
      </c>
      <c r="O65">
        <f>A65</f>
        <v>1963</v>
      </c>
      <c r="P65" s="566">
        <f>((D65+E65)*VLOOKUP(O65,Pop!D:E,2,0)/100000)/100000</f>
        <v>8.9925381704660001</v>
      </c>
      <c r="Q65">
        <f>C65*VLOOKUP(O65,Pop!D:E,2,0)/100000/100000</f>
        <v>2.823455576542</v>
      </c>
      <c r="R65">
        <f>G65*VLOOKUP(O65,Pop!D:E,2,0)/100000/100000</f>
        <v>0.69933675112499982</v>
      </c>
      <c r="S65" s="567">
        <f t="shared" si="6"/>
        <v>0.34169799719785632</v>
      </c>
      <c r="T65">
        <f>L65*VLOOKUP(O65,Pop!D:E,2,0)/100000/100000</f>
        <v>4.2258588747979982</v>
      </c>
      <c r="U65" s="566">
        <f t="shared" si="1"/>
        <v>52.640622019146235</v>
      </c>
      <c r="V65" s="566">
        <f t="shared" si="2"/>
        <v>16.527976303813226</v>
      </c>
      <c r="W65" s="566">
        <f t="shared" si="3"/>
        <v>4.0937854121069739</v>
      </c>
      <c r="X65" s="566">
        <f t="shared" si="4"/>
        <v>2.0002356147084921</v>
      </c>
      <c r="Y65" s="566">
        <f t="shared" si="5"/>
        <v>24.73738065022507</v>
      </c>
      <c r="AA65">
        <f>O65</f>
        <v>1963</v>
      </c>
      <c r="AB65">
        <f>B65*VLOOKUP(O65,Pop!D:E,2,0)/100000/100000</f>
        <v>0.56506409490899989</v>
      </c>
      <c r="AC65">
        <f>J65*VLOOKUP(O65,Pop!D:E,2,0)/100000/100000</f>
        <v>0.20513878032999996</v>
      </c>
      <c r="AD65">
        <f t="shared" si="0"/>
        <v>4.2258588747979982</v>
      </c>
      <c r="AE65">
        <f>AB65/SUM($AB65:$AC65)*100</f>
        <v>73.365617433414045</v>
      </c>
      <c r="AF65">
        <f>AC65/SUM($AB65:$AC65)*100</f>
        <v>26.634382566585955</v>
      </c>
    </row>
    <row r="66" spans="1:32" x14ac:dyDescent="0.2">
      <c r="A66">
        <v>1964</v>
      </c>
      <c r="B66">
        <v>29.699999999999996</v>
      </c>
      <c r="C66">
        <v>151.5</v>
      </c>
      <c r="D66">
        <v>366.1</v>
      </c>
      <c r="E66">
        <v>103.7</v>
      </c>
      <c r="F66">
        <v>5.8</v>
      </c>
      <c r="G66">
        <v>31.1</v>
      </c>
      <c r="H66">
        <v>16.899999999999999</v>
      </c>
      <c r="J66">
        <v>10.8</v>
      </c>
      <c r="L66">
        <f>M66-SUM(B66:K66)</f>
        <v>225.10000000000014</v>
      </c>
      <c r="M66">
        <v>940.7</v>
      </c>
      <c r="O66">
        <f>A66</f>
        <v>1964</v>
      </c>
      <c r="P66" s="566">
        <f>((D66+E66)*VLOOKUP(O66,Pop!D:E,2,0)/100000)/100000</f>
        <v>8.8735201702920001</v>
      </c>
      <c r="Q66">
        <f>C66*VLOOKUP(O66,Pop!D:E,2,0)/100000/100000</f>
        <v>2.8615119323099991</v>
      </c>
      <c r="R66">
        <f>G66*VLOOKUP(O66,Pop!D:E,2,0)/100000/100000</f>
        <v>0.58741268049399997</v>
      </c>
      <c r="S66" s="567">
        <f t="shared" si="6"/>
        <v>0.34495496003833248</v>
      </c>
      <c r="T66">
        <f>L66*VLOOKUP(O66,Pop!D:E,2,0)/100000/100000</f>
        <v>4.2516589832540026</v>
      </c>
      <c r="U66" s="566">
        <f t="shared" si="1"/>
        <v>52.446890301598991</v>
      </c>
      <c r="V66" s="566">
        <f t="shared" si="2"/>
        <v>16.912949937616528</v>
      </c>
      <c r="W66" s="566">
        <f t="shared" si="3"/>
        <v>3.4718992941245821</v>
      </c>
      <c r="X66" s="566">
        <f t="shared" si="4"/>
        <v>2.0388543217260238</v>
      </c>
      <c r="Y66" s="566">
        <f t="shared" si="5"/>
        <v>25.129406144933885</v>
      </c>
      <c r="AA66">
        <f>O66</f>
        <v>1964</v>
      </c>
      <c r="AB66">
        <f>B66*VLOOKUP(O66,Pop!D:E,2,0)/100000/100000</f>
        <v>0.5609696659379998</v>
      </c>
      <c r="AC66">
        <f>J66*VLOOKUP(O66,Pop!D:E,2,0)/100000/100000</f>
        <v>0.20398896943199998</v>
      </c>
      <c r="AD66">
        <f t="shared" si="0"/>
        <v>4.2516589832540026</v>
      </c>
      <c r="AE66">
        <f>AB66/SUM($AB66:$AC66)*100</f>
        <v>73.333333333333329</v>
      </c>
      <c r="AF66">
        <f>AC66/SUM($AB66:$AC66)*100</f>
        <v>26.666666666666671</v>
      </c>
    </row>
    <row r="67" spans="1:32" x14ac:dyDescent="0.2">
      <c r="A67">
        <v>1965</v>
      </c>
      <c r="B67">
        <v>28.699999999999996</v>
      </c>
      <c r="C67">
        <v>153.80000000000001</v>
      </c>
      <c r="D67">
        <v>368</v>
      </c>
      <c r="E67">
        <v>103.9</v>
      </c>
      <c r="F67">
        <v>5.5</v>
      </c>
      <c r="G67">
        <v>32</v>
      </c>
      <c r="H67">
        <v>17.100000000000001</v>
      </c>
      <c r="J67">
        <v>11.1</v>
      </c>
      <c r="L67">
        <f>M67-SUM(B67:K67)</f>
        <v>224.5</v>
      </c>
      <c r="M67">
        <v>944.6</v>
      </c>
      <c r="O67">
        <f>A67</f>
        <v>1965</v>
      </c>
      <c r="P67" s="566">
        <f>((D67+E67)*VLOOKUP(O67,Pop!D:E,2,0)/100000)/100000</f>
        <v>9.025915708094999</v>
      </c>
      <c r="Q67">
        <f>C67*VLOOKUP(O67,Pop!D:E,2,0)/100000/100000</f>
        <v>2.9416949266899999</v>
      </c>
      <c r="R67">
        <f>G67*VLOOKUP(O67,Pop!D:E,2,0)/100000/100000</f>
        <v>0.61205616159999987</v>
      </c>
      <c r="S67" s="567">
        <f t="shared" si="6"/>
        <v>0.34821192287880864</v>
      </c>
      <c r="T67">
        <f>L67*VLOOKUP(O67,Pop!D:E,2,0)/100000/100000</f>
        <v>4.2939565087249996</v>
      </c>
      <c r="U67" s="566">
        <f t="shared" si="1"/>
        <v>52.40972050078696</v>
      </c>
      <c r="V67" s="566">
        <f t="shared" si="2"/>
        <v>17.081193076967651</v>
      </c>
      <c r="W67" s="566">
        <f t="shared" si="3"/>
        <v>3.5539543463131649</v>
      </c>
      <c r="X67" s="566">
        <f t="shared" si="4"/>
        <v>2.0219211150789382</v>
      </c>
      <c r="Y67" s="566">
        <f t="shared" si="5"/>
        <v>24.933210960853298</v>
      </c>
      <c r="AA67">
        <f>O67</f>
        <v>1965</v>
      </c>
      <c r="AB67">
        <f>B67*VLOOKUP(O67,Pop!D:E,2,0)/100000/100000</f>
        <v>0.54893786993499982</v>
      </c>
      <c r="AC67">
        <f>J67*VLOOKUP(O67,Pop!D:E,2,0)/100000/100000</f>
        <v>0.21230698105499995</v>
      </c>
      <c r="AD67">
        <f t="shared" ref="AD67:AD118" si="11">T67</f>
        <v>4.2939565087249996</v>
      </c>
      <c r="AE67">
        <f>AB67/SUM($AB67:$AC67)*100</f>
        <v>72.110552763819086</v>
      </c>
      <c r="AF67">
        <f>AC67/SUM($AB67:$AC67)*100</f>
        <v>27.889447236180903</v>
      </c>
    </row>
    <row r="68" spans="1:32" x14ac:dyDescent="0.2">
      <c r="A68">
        <v>1966</v>
      </c>
      <c r="B68">
        <v>31</v>
      </c>
      <c r="C68">
        <v>155.30000000000001</v>
      </c>
      <c r="D68">
        <v>371.7</v>
      </c>
      <c r="E68">
        <v>104.7</v>
      </c>
      <c r="F68">
        <v>5.3</v>
      </c>
      <c r="G68">
        <v>32.5</v>
      </c>
      <c r="H68">
        <v>17.7</v>
      </c>
      <c r="J68">
        <v>10.9</v>
      </c>
      <c r="L68">
        <f>M68-SUM(B68:K68)</f>
        <v>223.5</v>
      </c>
      <c r="M68">
        <v>952.6</v>
      </c>
      <c r="O68">
        <f>A68</f>
        <v>1966</v>
      </c>
      <c r="P68" s="566">
        <f>((D68+E68)*VLOOKUP(O68,Pop!D:E,2,0)/100000)/100000</f>
        <v>9.2257921155839977</v>
      </c>
      <c r="Q68">
        <f>C68*VLOOKUP(O68,Pop!D:E,2,0)/100000/100000</f>
        <v>3.0074842895679996</v>
      </c>
      <c r="R68">
        <f>G68*VLOOKUP(O68,Pop!D:E,2,0)/100000/100000</f>
        <v>0.62938338319999987</v>
      </c>
      <c r="S68" s="567">
        <f t="shared" si="6"/>
        <v>0.35146888571928481</v>
      </c>
      <c r="T68">
        <f>L68*VLOOKUP(O68,Pop!D:E,2,0)/100000/100000</f>
        <v>4.3282211121599996</v>
      </c>
      <c r="U68" s="566">
        <f t="shared" si="1"/>
        <v>52.591541201767491</v>
      </c>
      <c r="V68" s="566">
        <f t="shared" si="2"/>
        <v>17.144135912331009</v>
      </c>
      <c r="W68" s="566">
        <f t="shared" si="3"/>
        <v>3.5877940576352718</v>
      </c>
      <c r="X68" s="566">
        <f t="shared" si="4"/>
        <v>2.003545078066721</v>
      </c>
      <c r="Y68" s="566">
        <f t="shared" si="5"/>
        <v>24.672983750199489</v>
      </c>
      <c r="AA68">
        <f>O68</f>
        <v>1966</v>
      </c>
      <c r="AB68">
        <f>B68*VLOOKUP(O68,Pop!D:E,2,0)/100000/100000</f>
        <v>0.60033491935999983</v>
      </c>
      <c r="AC68">
        <f>J68*VLOOKUP(O68,Pop!D:E,2,0)/100000/100000</f>
        <v>0.21108550390399997</v>
      </c>
      <c r="AD68">
        <f t="shared" si="11"/>
        <v>4.3282211121599996</v>
      </c>
      <c r="AE68">
        <f>AB68/SUM($AB68:$AC68)*100</f>
        <v>73.985680190930793</v>
      </c>
      <c r="AF68">
        <f>AC68/SUM($AB68:$AC68)*100</f>
        <v>26.014319809069214</v>
      </c>
    </row>
    <row r="69" spans="1:32" x14ac:dyDescent="0.2">
      <c r="A69">
        <v>1967</v>
      </c>
      <c r="B69">
        <v>30.5</v>
      </c>
      <c r="C69">
        <v>157.5</v>
      </c>
      <c r="D69">
        <v>365.3</v>
      </c>
      <c r="E69">
        <v>102.4</v>
      </c>
      <c r="F69">
        <v>5</v>
      </c>
      <c r="G69">
        <v>28.8</v>
      </c>
      <c r="H69">
        <v>17.8</v>
      </c>
      <c r="J69">
        <v>10.8</v>
      </c>
      <c r="L69">
        <f>M69-SUM(B69:K69)</f>
        <v>219.50000000000023</v>
      </c>
      <c r="M69">
        <v>937.6</v>
      </c>
      <c r="O69">
        <f>A69</f>
        <v>1967</v>
      </c>
      <c r="P69" s="566">
        <f>((D69+E69)*VLOOKUP(O69,Pop!D:E,2,0)/100000)/100000</f>
        <v>9.169038713738999</v>
      </c>
      <c r="Q69">
        <f>C69*VLOOKUP(O69,Pop!D:E,2,0)/100000/100000</f>
        <v>3.0877134860249993</v>
      </c>
      <c r="R69">
        <f>G69*VLOOKUP(O69,Pop!D:E,2,0)/100000/100000</f>
        <v>0.56461046601599996</v>
      </c>
      <c r="S69" s="567">
        <f t="shared" si="6"/>
        <v>0.35472584855976097</v>
      </c>
      <c r="T69">
        <f>L69*VLOOKUP(O69,Pop!D:E,2,0)/100000/100000</f>
        <v>4.3031943503650032</v>
      </c>
      <c r="U69" s="566">
        <f t="shared" si="1"/>
        <v>52.456606971294484</v>
      </c>
      <c r="V69" s="566">
        <f t="shared" si="2"/>
        <v>17.664989518877228</v>
      </c>
      <c r="W69" s="566">
        <f t="shared" si="3"/>
        <v>3.2301695120232647</v>
      </c>
      <c r="X69" s="566">
        <f t="shared" si="4"/>
        <v>2.0294073349888122</v>
      </c>
      <c r="Y69" s="566">
        <f t="shared" si="5"/>
        <v>24.618826662816222</v>
      </c>
      <c r="AA69">
        <f>O69</f>
        <v>1967</v>
      </c>
      <c r="AB69">
        <f>B69*VLOOKUP(O69,Pop!D:E,2,0)/100000/100000</f>
        <v>0.59793816713499981</v>
      </c>
      <c r="AC69">
        <f>J69*VLOOKUP(O69,Pop!D:E,2,0)/100000/100000</f>
        <v>0.21172892475599997</v>
      </c>
      <c r="AD69">
        <f t="shared" si="11"/>
        <v>4.3031943503650032</v>
      </c>
      <c r="AE69">
        <f>AB69/SUM($AB69:$AC69)*100</f>
        <v>73.849878934624684</v>
      </c>
      <c r="AF69">
        <f>AC69/SUM($AB69:$AC69)*100</f>
        <v>26.150121065375302</v>
      </c>
    </row>
    <row r="70" spans="1:32" x14ac:dyDescent="0.2">
      <c r="A70">
        <v>1968</v>
      </c>
      <c r="B70">
        <v>57.6</v>
      </c>
      <c r="C70">
        <v>159.80000000000001</v>
      </c>
      <c r="D70">
        <v>373.5</v>
      </c>
      <c r="E70">
        <v>106</v>
      </c>
      <c r="F70">
        <v>4.7</v>
      </c>
      <c r="G70">
        <v>36.9</v>
      </c>
      <c r="H70">
        <v>19.2</v>
      </c>
      <c r="J70">
        <v>10.7</v>
      </c>
      <c r="L70">
        <f>M70-SUM(B70:K70)</f>
        <v>199.49999999999989</v>
      </c>
      <c r="M70">
        <v>967.9</v>
      </c>
      <c r="O70">
        <f>A70</f>
        <v>1968</v>
      </c>
      <c r="P70" s="566">
        <f>((D70+E70)*VLOOKUP(O70,Pop!D:E,2,0)/100000)/100000</f>
        <v>9.5149187296099971</v>
      </c>
      <c r="Q70">
        <f>C70*VLOOKUP(O70,Pop!D:E,2,0)/100000/100000</f>
        <v>3.1709781292839994</v>
      </c>
      <c r="R70">
        <f>G70*VLOOKUP(O70,Pop!D:E,2,0)/100000/100000</f>
        <v>0.73222210870199977</v>
      </c>
      <c r="S70" s="567">
        <f t="shared" si="6"/>
        <v>0.35798281140023713</v>
      </c>
      <c r="T70">
        <f>L70*VLOOKUP(O70,Pop!D:E,2,0)/100000/100000</f>
        <v>3.9587618072099966</v>
      </c>
      <c r="U70" s="566">
        <f t="shared" si="1"/>
        <v>53.650927075697851</v>
      </c>
      <c r="V70" s="566">
        <f t="shared" si="2"/>
        <v>17.87991271469555</v>
      </c>
      <c r="W70" s="566">
        <f t="shared" si="3"/>
        <v>4.1287157645323269</v>
      </c>
      <c r="X70" s="566">
        <f t="shared" si="4"/>
        <v>2.0185258807328403</v>
      </c>
      <c r="Y70" s="566">
        <f t="shared" si="5"/>
        <v>22.321918564341427</v>
      </c>
      <c r="AA70">
        <f>O70</f>
        <v>1968</v>
      </c>
      <c r="AB70">
        <f>B70*VLOOKUP(O70,Pop!D:E,2,0)/100000/100000</f>
        <v>1.1429808526079999</v>
      </c>
      <c r="AC70">
        <f>J70*VLOOKUP(O70,Pop!D:E,2,0)/100000/100000</f>
        <v>0.21232456810599992</v>
      </c>
      <c r="AD70">
        <f t="shared" si="11"/>
        <v>3.9587618072099966</v>
      </c>
      <c r="AE70">
        <f>AB70/SUM($AB70:$AC70)*100</f>
        <v>84.333821376281122</v>
      </c>
      <c r="AF70">
        <f>AC70/SUM($AB70:$AC70)*100</f>
        <v>15.666178623718881</v>
      </c>
    </row>
    <row r="71" spans="1:32" x14ac:dyDescent="0.2">
      <c r="A71">
        <v>1969</v>
      </c>
      <c r="B71">
        <v>30.1</v>
      </c>
      <c r="C71">
        <v>160.4</v>
      </c>
      <c r="D71">
        <v>367.1</v>
      </c>
      <c r="E71">
        <v>102.9</v>
      </c>
      <c r="F71">
        <v>4.7</v>
      </c>
      <c r="G71">
        <v>33.9</v>
      </c>
      <c r="H71">
        <v>19.100000000000001</v>
      </c>
      <c r="J71">
        <v>11.1</v>
      </c>
      <c r="L71">
        <f>M71-SUM(B71:K71)</f>
        <v>225.09999999999991</v>
      </c>
      <c r="M71">
        <v>954.4</v>
      </c>
      <c r="O71">
        <f>A71</f>
        <v>1969</v>
      </c>
      <c r="P71" s="566">
        <f>((D71+E71)*VLOOKUP(O71,Pop!D:E,2,0)/100000)/100000</f>
        <v>9.4386833922999962</v>
      </c>
      <c r="Q71">
        <f>C71*VLOOKUP(O71,Pop!D:E,2,0)/100000/100000</f>
        <v>3.2212017364359991</v>
      </c>
      <c r="R71">
        <f>G71*VLOOKUP(O71,Pop!D:E,2,0)/100000/100000</f>
        <v>0.6807901425509999</v>
      </c>
      <c r="S71" s="567">
        <f t="shared" si="6"/>
        <v>0.3612397742407133</v>
      </c>
      <c r="T71">
        <f>L71*VLOOKUP(O71,Pop!D:E,2,0)/100000/100000</f>
        <v>4.520526875758998</v>
      </c>
      <c r="U71" s="566">
        <f t="shared" si="1"/>
        <v>51.797028263671471</v>
      </c>
      <c r="V71" s="566">
        <f t="shared" si="2"/>
        <v>17.677113475516819</v>
      </c>
      <c r="W71" s="566">
        <f t="shared" si="3"/>
        <v>3.7359984215711988</v>
      </c>
      <c r="X71" s="566">
        <f t="shared" si="4"/>
        <v>1.9823894942352804</v>
      </c>
      <c r="Y71" s="566">
        <f t="shared" si="5"/>
        <v>24.807470345005211</v>
      </c>
      <c r="AA71">
        <f>O71</f>
        <v>1969</v>
      </c>
      <c r="AB71">
        <f>B71*VLOOKUP(O71,Pop!D:E,2,0)/100000/100000</f>
        <v>0.6044773832089998</v>
      </c>
      <c r="AC71">
        <f>J71*VLOOKUP(O71,Pop!D:E,2,0)/100000/100000</f>
        <v>0.22291358649899995</v>
      </c>
      <c r="AD71">
        <f t="shared" si="11"/>
        <v>4.520526875758998</v>
      </c>
      <c r="AE71">
        <f>AB71/SUM($AB71:$AC71)*100</f>
        <v>73.05825242718447</v>
      </c>
      <c r="AF71">
        <f>AC71/SUM($AB71:$AC71)*100</f>
        <v>26.94174757281554</v>
      </c>
    </row>
    <row r="72" spans="1:32" x14ac:dyDescent="0.2">
      <c r="A72">
        <v>1970</v>
      </c>
      <c r="B72">
        <v>56.4</v>
      </c>
      <c r="C72">
        <v>162.80000000000001</v>
      </c>
      <c r="D72">
        <v>362</v>
      </c>
      <c r="E72">
        <v>101.9</v>
      </c>
      <c r="G72">
        <v>30.9</v>
      </c>
      <c r="H72">
        <v>18.899999999999999</v>
      </c>
      <c r="L72">
        <f>M72-SUM(B72:K72)</f>
        <v>212.39999999999998</v>
      </c>
      <c r="M72">
        <v>945.3</v>
      </c>
      <c r="O72">
        <f>A72</f>
        <v>1970</v>
      </c>
      <c r="P72" s="566">
        <f>((D72+E72)*VLOOKUP(O72,Pop!D:E,2,0)/100000)/100000</f>
        <v>9.4270012471399998</v>
      </c>
      <c r="Q72">
        <f>C72*VLOOKUP(O72,Pop!D:E,2,0)/100000/100000</f>
        <v>3.3082901552800004</v>
      </c>
      <c r="R72">
        <f>G72*VLOOKUP(O72,Pop!D:E,2,0)/100000/100000</f>
        <v>0.62792485133999998</v>
      </c>
      <c r="S72" s="567">
        <f t="shared" si="6"/>
        <v>0.36449673708118946</v>
      </c>
      <c r="T72">
        <f>L72*VLOOKUP(O72,Pop!D:E,2,0)/100000/100000</f>
        <v>4.3162213082399994</v>
      </c>
      <c r="U72" s="566">
        <f t="shared" si="1"/>
        <v>52.244710554172393</v>
      </c>
      <c r="V72" s="566">
        <f t="shared" si="2"/>
        <v>18.334638668288996</v>
      </c>
      <c r="W72" s="566">
        <f t="shared" si="3"/>
        <v>3.4799774867944095</v>
      </c>
      <c r="X72" s="566">
        <f t="shared" si="4"/>
        <v>2.0200513426816786</v>
      </c>
      <c r="Y72" s="566">
        <f t="shared" si="5"/>
        <v>23.920621948062543</v>
      </c>
      <c r="AA72">
        <f>O72</f>
        <v>1970</v>
      </c>
      <c r="AB72">
        <f>B72*VLOOKUP(O72,Pop!D:E,2,0)/100000/100000</f>
        <v>1.14611526264</v>
      </c>
      <c r="AD72">
        <f t="shared" si="11"/>
        <v>4.3162213082399994</v>
      </c>
      <c r="AE72">
        <f>AB72/SUM($AB72:$AC72)*100</f>
        <v>100</v>
      </c>
      <c r="AF72">
        <f>AC72/SUM($AB72:$AC72)*100</f>
        <v>0</v>
      </c>
    </row>
    <row r="73" spans="1:32" x14ac:dyDescent="0.2">
      <c r="A73">
        <v>1971</v>
      </c>
      <c r="B73">
        <v>54.8</v>
      </c>
      <c r="C73">
        <v>163.1</v>
      </c>
      <c r="D73">
        <v>359.4</v>
      </c>
      <c r="E73">
        <v>101.1</v>
      </c>
      <c r="G73">
        <v>27.7</v>
      </c>
      <c r="H73">
        <v>18.5</v>
      </c>
      <c r="L73">
        <f>M73-SUM(B73:K73)</f>
        <v>207.39999999999998</v>
      </c>
      <c r="M73">
        <v>932</v>
      </c>
      <c r="O73">
        <f>A73</f>
        <v>1971</v>
      </c>
      <c r="P73" s="566">
        <f>((D73+E73)*VLOOKUP(O73,Pop!D:E,2,0)/100000)/100000</f>
        <v>9.465361705094999</v>
      </c>
      <c r="Q73">
        <f>C73*VLOOKUP(O73,Pop!D:E,2,0)/100000/100000</f>
        <v>3.3524440697090001</v>
      </c>
      <c r="R73">
        <f>G73*VLOOKUP(O73,Pop!D:E,2,0)/100000/100000</f>
        <v>0.56936051950299993</v>
      </c>
      <c r="S73" s="567">
        <f t="shared" si="6"/>
        <v>0.36775369992166562</v>
      </c>
      <c r="T73">
        <f>L73*VLOOKUP(O73,Pop!D:E,2,0)/100000/100000</f>
        <v>4.2630098102859995</v>
      </c>
      <c r="U73" s="566">
        <f t="shared" si="1"/>
        <v>52.533014657007428</v>
      </c>
      <c r="V73" s="566">
        <f t="shared" si="2"/>
        <v>18.606155679821743</v>
      </c>
      <c r="W73" s="566">
        <f t="shared" si="3"/>
        <v>3.159966353961142</v>
      </c>
      <c r="X73" s="566">
        <f t="shared" si="4"/>
        <v>2.0410430272045978</v>
      </c>
      <c r="Y73" s="566">
        <f t="shared" si="5"/>
        <v>23.659820282005082</v>
      </c>
      <c r="AA73">
        <f>O73</f>
        <v>1971</v>
      </c>
      <c r="AB73">
        <f>B73*VLOOKUP(O73,Pop!D:E,2,0)/100000/100000</f>
        <v>1.126388320172</v>
      </c>
      <c r="AD73">
        <f t="shared" si="11"/>
        <v>4.2630098102859995</v>
      </c>
      <c r="AE73">
        <f>AB73/SUM($AB73:$AC73)*100</f>
        <v>100</v>
      </c>
      <c r="AF73">
        <f>AC73/SUM($AB73:$AC73)*100</f>
        <v>0</v>
      </c>
    </row>
    <row r="74" spans="1:32" x14ac:dyDescent="0.2">
      <c r="A74">
        <v>1972</v>
      </c>
      <c r="B74">
        <v>55.2</v>
      </c>
      <c r="C74">
        <v>165.1</v>
      </c>
      <c r="D74">
        <v>361.2</v>
      </c>
      <c r="E74">
        <v>101.9</v>
      </c>
      <c r="G74">
        <v>29.9</v>
      </c>
      <c r="H74">
        <v>18.5</v>
      </c>
      <c r="L74">
        <f>M74-SUM(B74:K74)</f>
        <v>206.60000000000002</v>
      </c>
      <c r="M74">
        <v>938.4</v>
      </c>
      <c r="O74">
        <f>A74</f>
        <v>1972</v>
      </c>
      <c r="P74" s="566">
        <f>((D74+E74)*VLOOKUP(O74,Pop!D:E,2,0)/100000)/100000</f>
        <v>9.626862680358002</v>
      </c>
      <c r="Q74">
        <f>C74*VLOOKUP(O74,Pop!D:E,2,0)/100000/100000</f>
        <v>3.4320773667180005</v>
      </c>
      <c r="R74">
        <f>G74*VLOOKUP(O74,Pop!D:E,2,0)/100000/100000</f>
        <v>0.6215573183819999</v>
      </c>
      <c r="S74" s="567">
        <f t="shared" si="6"/>
        <v>0.37101066276214179</v>
      </c>
      <c r="T74">
        <f>L74*VLOOKUP(O74,Pop!D:E,2,0)/100000/100000</f>
        <v>4.2947739791880011</v>
      </c>
      <c r="U74" s="566">
        <f t="shared" si="1"/>
        <v>52.473098780835912</v>
      </c>
      <c r="V74" s="566">
        <f t="shared" si="2"/>
        <v>18.707209260885357</v>
      </c>
      <c r="W74" s="566">
        <f t="shared" si="3"/>
        <v>3.3879197874044338</v>
      </c>
      <c r="X74" s="566">
        <f t="shared" si="4"/>
        <v>2.0222662150964941</v>
      </c>
      <c r="Y74" s="566">
        <f t="shared" si="5"/>
        <v>23.409505955777803</v>
      </c>
      <c r="AA74">
        <f>O74</f>
        <v>1972</v>
      </c>
      <c r="AB74">
        <f>B74*VLOOKUP(O74,Pop!D:E,2,0)/100000/100000</f>
        <v>1.1474904339360001</v>
      </c>
      <c r="AD74">
        <f t="shared" si="11"/>
        <v>4.2947739791880011</v>
      </c>
      <c r="AE74">
        <f>AB74/SUM($AB74:$AC74)*100</f>
        <v>100</v>
      </c>
      <c r="AF74">
        <f>AC74/SUM($AB74:$AC74)*100</f>
        <v>0</v>
      </c>
    </row>
    <row r="75" spans="1:32" x14ac:dyDescent="0.2">
      <c r="A75">
        <v>1973</v>
      </c>
      <c r="B75">
        <v>28.5</v>
      </c>
      <c r="C75">
        <v>166.1</v>
      </c>
      <c r="D75">
        <v>358.2</v>
      </c>
      <c r="E75">
        <v>101.4</v>
      </c>
      <c r="G75">
        <v>29.6</v>
      </c>
      <c r="H75">
        <v>18.100000000000001</v>
      </c>
      <c r="L75">
        <f>M75-SUM(B75:K75)</f>
        <v>231.60000000000002</v>
      </c>
      <c r="M75">
        <v>933.5</v>
      </c>
      <c r="O75">
        <f>A75</f>
        <v>1973</v>
      </c>
      <c r="P75" s="566">
        <f>((D75+E75)*VLOOKUP(O75,Pop!D:E,2,0)/100000)/100000</f>
        <v>9.6613476426120002</v>
      </c>
      <c r="Q75">
        <f>C75*VLOOKUP(O75,Pop!D:E,2,0)/100000/100000</f>
        <v>3.4916228099169997</v>
      </c>
      <c r="R75">
        <f>G75*VLOOKUP(O75,Pop!D:E,2,0)/100000/100000</f>
        <v>0.62222778551200009</v>
      </c>
      <c r="S75" s="567">
        <f t="shared" si="6"/>
        <v>0.37426762560261795</v>
      </c>
      <c r="T75">
        <f>L75*VLOOKUP(O75,Pop!D:E,2,0)/100000/100000</f>
        <v>4.8685119974520008</v>
      </c>
      <c r="U75" s="566">
        <f t="shared" si="1"/>
        <v>50.801129926520026</v>
      </c>
      <c r="V75" s="566">
        <f t="shared" si="2"/>
        <v>18.359590254123098</v>
      </c>
      <c r="W75" s="566">
        <f t="shared" si="3"/>
        <v>3.2717873059725697</v>
      </c>
      <c r="X75" s="566">
        <f t="shared" si="4"/>
        <v>1.9679675112475734</v>
      </c>
      <c r="Y75" s="566">
        <f t="shared" si="5"/>
        <v>25.599525002136726</v>
      </c>
      <c r="AA75">
        <f>O75</f>
        <v>1973</v>
      </c>
      <c r="AB75">
        <f>B75*VLOOKUP(O75,Pop!D:E,2,0)/100000/100000</f>
        <v>0.59910445564500003</v>
      </c>
      <c r="AD75">
        <f t="shared" si="11"/>
        <v>4.8685119974520008</v>
      </c>
      <c r="AE75">
        <f>AB75/SUM($AB75:$AC75)*100</f>
        <v>100</v>
      </c>
      <c r="AF75">
        <f>AC75/SUM($AB75:$AC75)*100</f>
        <v>0</v>
      </c>
    </row>
    <row r="76" spans="1:32" x14ac:dyDescent="0.2">
      <c r="A76">
        <v>1974</v>
      </c>
      <c r="B76">
        <v>27.3</v>
      </c>
      <c r="C76">
        <v>169</v>
      </c>
      <c r="D76">
        <v>346</v>
      </c>
      <c r="E76">
        <v>97.2</v>
      </c>
      <c r="G76">
        <v>25.7</v>
      </c>
      <c r="H76">
        <v>17.5</v>
      </c>
      <c r="L76">
        <f>M76-SUM(B76:K76)</f>
        <v>224</v>
      </c>
      <c r="M76">
        <v>906.7</v>
      </c>
      <c r="O76">
        <f>A76</f>
        <v>1974</v>
      </c>
      <c r="P76" s="566">
        <f>((D76+E76)*VLOOKUP(O76,Pop!D:E,2,0)/100000)/100000</f>
        <v>9.4200155672319994</v>
      </c>
      <c r="Q76">
        <f>C76*VLOOKUP(O76,Pop!D:E,2,0)/100000/100000</f>
        <v>3.5920185714400001</v>
      </c>
      <c r="R76">
        <f>G76*VLOOKUP(O76,Pop!D:E,2,0)/100000/100000</f>
        <v>0.54624187743200003</v>
      </c>
      <c r="S76" s="567">
        <f t="shared" si="6"/>
        <v>0.37752458844309411</v>
      </c>
      <c r="T76">
        <f>L76*VLOOKUP(O76,Pop!D:E,2,0)/100000/100000</f>
        <v>4.7610186982400009</v>
      </c>
      <c r="U76" s="566">
        <f t="shared" si="1"/>
        <v>50.382984478155478</v>
      </c>
      <c r="V76" s="566">
        <f t="shared" si="2"/>
        <v>19.21192323287066</v>
      </c>
      <c r="W76" s="566">
        <f t="shared" si="3"/>
        <v>2.9215764916258937</v>
      </c>
      <c r="X76" s="566">
        <f t="shared" si="4"/>
        <v>2.0191915123596309</v>
      </c>
      <c r="Y76" s="566">
        <f t="shared" si="5"/>
        <v>25.464324284988336</v>
      </c>
      <c r="AA76">
        <f>O76</f>
        <v>1974</v>
      </c>
      <c r="AB76">
        <f>B76*VLOOKUP(O76,Pop!D:E,2,0)/100000/100000</f>
        <v>0.58024915384800002</v>
      </c>
      <c r="AD76">
        <f t="shared" si="11"/>
        <v>4.7610186982400009</v>
      </c>
      <c r="AE76">
        <f>AB76/SUM($AB76:$AC76)*100</f>
        <v>100</v>
      </c>
      <c r="AF76">
        <f>AC76/SUM($AB76:$AC76)*100</f>
        <v>0</v>
      </c>
    </row>
    <row r="77" spans="1:32" x14ac:dyDescent="0.2">
      <c r="A77">
        <v>1975</v>
      </c>
      <c r="B77">
        <v>26.5</v>
      </c>
      <c r="C77">
        <v>169.7</v>
      </c>
      <c r="D77">
        <v>332.4</v>
      </c>
      <c r="E77">
        <v>90.1</v>
      </c>
      <c r="G77">
        <v>25.8</v>
      </c>
      <c r="H77">
        <v>16.399999999999999</v>
      </c>
      <c r="J77">
        <v>12.6</v>
      </c>
      <c r="L77">
        <f>M77-SUM(B77:K77)</f>
        <v>205.00000000000011</v>
      </c>
      <c r="M77">
        <v>878.5</v>
      </c>
      <c r="O77">
        <f>A77</f>
        <v>1975</v>
      </c>
      <c r="P77" s="566">
        <f>((D77+E77)*VLOOKUP(O77,Pop!D:E,2,0)/100000)/100000</f>
        <v>9.0786320673750023</v>
      </c>
      <c r="Q77">
        <f>C77*VLOOKUP(O77,Pop!D:E,2,0)/100000/100000</f>
        <v>3.6464943475350005</v>
      </c>
      <c r="R77">
        <f>G77*VLOOKUP(O77,Pop!D:E,2,0)/100000/100000</f>
        <v>0.55438747299000002</v>
      </c>
      <c r="S77" s="567">
        <f t="shared" si="6"/>
        <v>0.38078155128357027</v>
      </c>
      <c r="T77">
        <f>L77*VLOOKUP(O77,Pop!D:E,2,0)/100000/100000</f>
        <v>4.4050167427500027</v>
      </c>
      <c r="U77" s="566">
        <f t="shared" si="1"/>
        <v>50.254498654355906</v>
      </c>
      <c r="V77" s="566">
        <f t="shared" si="2"/>
        <v>20.185061353004016</v>
      </c>
      <c r="W77" s="566">
        <f t="shared" si="3"/>
        <v>3.0687954207867034</v>
      </c>
      <c r="X77" s="566">
        <f t="shared" si="4"/>
        <v>2.1078049880830472</v>
      </c>
      <c r="Y77" s="566">
        <f t="shared" si="5"/>
        <v>24.383839583770332</v>
      </c>
      <c r="AA77">
        <f>O77</f>
        <v>1975</v>
      </c>
      <c r="AB77">
        <f>B77*VLOOKUP(O77,Pop!D:E,2,0)/100000/100000</f>
        <v>0.5694289935750001</v>
      </c>
      <c r="AC77">
        <f>J77*VLOOKUP(O77,Pop!D:E,2,0)/100000/100000</f>
        <v>0.27074737053000003</v>
      </c>
      <c r="AD77">
        <f t="shared" si="11"/>
        <v>4.4050167427500027</v>
      </c>
      <c r="AE77">
        <f>AB77/SUM($AB77:$AC77)*100</f>
        <v>67.774936061381069</v>
      </c>
      <c r="AF77">
        <f>AC77/SUM($AB77:$AC77)*100</f>
        <v>32.225063938618916</v>
      </c>
    </row>
    <row r="78" spans="1:32" x14ac:dyDescent="0.2">
      <c r="A78">
        <v>1976</v>
      </c>
      <c r="B78">
        <v>46.3</v>
      </c>
      <c r="C78">
        <v>173.4</v>
      </c>
      <c r="D78">
        <v>332.7</v>
      </c>
      <c r="E78">
        <v>86.7</v>
      </c>
      <c r="G78">
        <v>28.4</v>
      </c>
      <c r="H78">
        <v>15.9</v>
      </c>
      <c r="J78">
        <v>12.3</v>
      </c>
      <c r="L78">
        <f>M78-SUM(B78:K78)</f>
        <v>181.90000000000009</v>
      </c>
      <c r="M78">
        <v>877.6</v>
      </c>
      <c r="O78">
        <f>A78</f>
        <v>1976</v>
      </c>
      <c r="P78" s="566">
        <f>((D78+E78)*VLOOKUP(O78,Pop!D:E,2,0)/100000)/100000</f>
        <v>9.1098819075959998</v>
      </c>
      <c r="Q78">
        <f>C78*VLOOKUP(O78,Pop!D:E,2,0)/100000/100000</f>
        <v>3.7664604739560006</v>
      </c>
      <c r="R78">
        <f>G78*VLOOKUP(O78,Pop!D:E,2,0)/100000/100000</f>
        <v>0.61688279965600001</v>
      </c>
      <c r="S78" s="567">
        <f t="shared" si="6"/>
        <v>0.38403851412404644</v>
      </c>
      <c r="T78">
        <f>L78*VLOOKUP(O78,Pop!D:E,2,0)/100000/100000</f>
        <v>3.9510908893460028</v>
      </c>
      <c r="U78" s="566">
        <f t="shared" si="1"/>
        <v>51.09771552011405</v>
      </c>
      <c r="V78" s="566">
        <f t="shared" si="2"/>
        <v>21.12623717498278</v>
      </c>
      <c r="W78" s="566">
        <f t="shared" si="3"/>
        <v>3.4601218902509281</v>
      </c>
      <c r="X78" s="566">
        <f t="shared" si="4"/>
        <v>2.154088378150695</v>
      </c>
      <c r="Y78" s="566">
        <f t="shared" si="5"/>
        <v>22.161837036501556</v>
      </c>
      <c r="AA78">
        <f>O78</f>
        <v>1976</v>
      </c>
      <c r="AB78">
        <f>B78*VLOOKUP(O78,Pop!D:E,2,0)/100000/100000</f>
        <v>1.0056927332420003</v>
      </c>
      <c r="AC78">
        <f>J78*VLOOKUP(O78,Pop!D:E,2,0)/100000/100000</f>
        <v>0.26717107168200005</v>
      </c>
      <c r="AD78">
        <f t="shared" si="11"/>
        <v>3.9510908893460028</v>
      </c>
      <c r="AE78">
        <f>AB78/SUM($AB78:$AC78)*100</f>
        <v>79.010238907849825</v>
      </c>
      <c r="AF78">
        <f>AC78/SUM($AB78:$AC78)*100</f>
        <v>20.989761092150168</v>
      </c>
    </row>
    <row r="79" spans="1:32" x14ac:dyDescent="0.2">
      <c r="A79">
        <v>1977</v>
      </c>
      <c r="B79">
        <v>24.4</v>
      </c>
      <c r="C79">
        <v>176</v>
      </c>
      <c r="D79">
        <v>327.10000000000002</v>
      </c>
      <c r="E79">
        <v>82.8</v>
      </c>
      <c r="G79">
        <v>23.3</v>
      </c>
      <c r="H79">
        <v>15</v>
      </c>
      <c r="J79">
        <v>13.1</v>
      </c>
      <c r="L79">
        <f>M79-SUM(B79:K79)</f>
        <v>202.70000000000005</v>
      </c>
      <c r="M79">
        <v>864.4</v>
      </c>
      <c r="O79">
        <f>A79</f>
        <v>1977</v>
      </c>
      <c r="P79" s="566">
        <f>((D79+E79)*VLOOKUP(O79,Pop!D:E,2,0)/100000)/100000</f>
        <v>8.9991758368870016</v>
      </c>
      <c r="Q79">
        <f>C79*VLOOKUP(O79,Pop!D:E,2,0)/100000/100000</f>
        <v>3.8640032868800009</v>
      </c>
      <c r="R79">
        <f>G79*VLOOKUP(O79,Pop!D:E,2,0)/100000/100000</f>
        <v>0.51154134422900011</v>
      </c>
      <c r="S79" s="567">
        <f t="shared" si="6"/>
        <v>0.3872954769645226</v>
      </c>
      <c r="T79">
        <f>L79*VLOOKUP(O79,Pop!D:E,2,0)/100000/100000</f>
        <v>4.4501901491510019</v>
      </c>
      <c r="U79" s="566">
        <f t="shared" si="1"/>
        <v>49.412881615680071</v>
      </c>
      <c r="V79" s="566">
        <f t="shared" si="2"/>
        <v>21.216558097974367</v>
      </c>
      <c r="W79" s="566">
        <f t="shared" si="3"/>
        <v>2.8087829754704701</v>
      </c>
      <c r="X79" s="566">
        <f t="shared" si="4"/>
        <v>2.1265709105375494</v>
      </c>
      <c r="Y79" s="566">
        <f t="shared" si="5"/>
        <v>24.435206400337528</v>
      </c>
      <c r="AA79">
        <f>O79</f>
        <v>1977</v>
      </c>
      <c r="AB79">
        <f>B79*VLOOKUP(O79,Pop!D:E,2,0)/100000/100000</f>
        <v>0.53569136477199997</v>
      </c>
      <c r="AC79">
        <f>J79*VLOOKUP(O79,Pop!D:E,2,0)/100000/100000</f>
        <v>0.28760479010300011</v>
      </c>
      <c r="AD79">
        <f t="shared" si="11"/>
        <v>4.4501901491510019</v>
      </c>
      <c r="AE79">
        <f>AB79/SUM($AB79:$AC79)*100</f>
        <v>65.066666666666663</v>
      </c>
      <c r="AF79">
        <f>AC79/SUM($AB79:$AC79)*100</f>
        <v>34.933333333333344</v>
      </c>
    </row>
    <row r="80" spans="1:32" x14ac:dyDescent="0.2">
      <c r="A80">
        <v>1978</v>
      </c>
      <c r="B80">
        <v>23.9</v>
      </c>
      <c r="C80">
        <v>178.7</v>
      </c>
      <c r="D80">
        <v>328.5</v>
      </c>
      <c r="E80">
        <v>79.099999999999994</v>
      </c>
      <c r="G80">
        <v>26.3</v>
      </c>
      <c r="H80">
        <v>15.2</v>
      </c>
      <c r="J80">
        <v>12.3</v>
      </c>
      <c r="L80">
        <f>M80-SUM(B80:K80)</f>
        <v>204</v>
      </c>
      <c r="M80">
        <v>868</v>
      </c>
      <c r="O80">
        <f>A80</f>
        <v>1978</v>
      </c>
      <c r="P80" s="566">
        <f>((D80+E80)*VLOOKUP(O80,Pop!D:E,2,0)/100000)/100000</f>
        <v>9.0437892301920026</v>
      </c>
      <c r="Q80">
        <f>C80*VLOOKUP(O80,Pop!D:E,2,0)/100000/100000</f>
        <v>3.9649782518040011</v>
      </c>
      <c r="R80">
        <f>G80*VLOOKUP(O80,Pop!D:E,2,0)/100000/100000</f>
        <v>0.58354184679600007</v>
      </c>
      <c r="S80" s="567">
        <f t="shared" si="6"/>
        <v>0.39055243980499876</v>
      </c>
      <c r="T80">
        <f>L80*VLOOKUP(O80,Pop!D:E,2,0)/100000/100000</f>
        <v>4.5263321956800011</v>
      </c>
      <c r="U80" s="566">
        <f t="shared" si="1"/>
        <v>48.861064656011706</v>
      </c>
      <c r="V80" s="566">
        <f t="shared" si="2"/>
        <v>21.421668925488941</v>
      </c>
      <c r="W80" s="566">
        <f t="shared" si="3"/>
        <v>3.1527134456651318</v>
      </c>
      <c r="X80" s="566">
        <f t="shared" si="4"/>
        <v>2.1100456376370054</v>
      </c>
      <c r="Y80" s="566">
        <f t="shared" si="5"/>
        <v>24.454507335197224</v>
      </c>
      <c r="AA80">
        <f>O80</f>
        <v>1978</v>
      </c>
      <c r="AB80">
        <f>B80*VLOOKUP(O80,Pop!D:E,2,0)/100000/100000</f>
        <v>0.53029087978800005</v>
      </c>
      <c r="AC80">
        <f>J80*VLOOKUP(O80,Pop!D:E,2,0)/100000/100000</f>
        <v>0.2729112059160001</v>
      </c>
      <c r="AD80">
        <f t="shared" si="11"/>
        <v>4.5263321956800011</v>
      </c>
      <c r="AE80">
        <f>AB80/SUM($AB80:$AC80)*100</f>
        <v>66.02209944751381</v>
      </c>
      <c r="AF80">
        <f>AC80/SUM($AB80:$AC80)*100</f>
        <v>33.977900552486197</v>
      </c>
    </row>
    <row r="81" spans="1:32" x14ac:dyDescent="0.2">
      <c r="A81">
        <v>1979</v>
      </c>
      <c r="B81">
        <v>23.1</v>
      </c>
      <c r="C81">
        <v>179.6</v>
      </c>
      <c r="D81">
        <v>326.5</v>
      </c>
      <c r="E81">
        <v>75.5</v>
      </c>
      <c r="F81">
        <v>7</v>
      </c>
      <c r="G81">
        <v>20.100000000000001</v>
      </c>
      <c r="H81">
        <v>14.8</v>
      </c>
      <c r="J81">
        <v>12.1</v>
      </c>
      <c r="L81">
        <f>M81-SUM(B81:K81)</f>
        <v>193.5</v>
      </c>
      <c r="M81">
        <v>852.2</v>
      </c>
      <c r="O81">
        <f>A81</f>
        <v>1979</v>
      </c>
      <c r="P81" s="566">
        <f>((D81+E81)*VLOOKUP(O81,Pop!D:E,2,0)/100000)/100000</f>
        <v>9.0133391674200034</v>
      </c>
      <c r="Q81">
        <f>C81*VLOOKUP(O81,Pop!D:E,2,0)/100000/100000</f>
        <v>4.0268550111160017</v>
      </c>
      <c r="R81">
        <f>G81*VLOOKUP(O81,Pop!D:E,2,0)/100000/100000</f>
        <v>0.45066695837100007</v>
      </c>
      <c r="S81" s="567">
        <f t="shared" si="6"/>
        <v>0.39380940264547493</v>
      </c>
      <c r="T81">
        <f>L81*VLOOKUP(O81,Pop!D:E,2,0)/100000/100000</f>
        <v>4.3385102708850019</v>
      </c>
      <c r="U81" s="566">
        <f t="shared" si="1"/>
        <v>49.460844740439249</v>
      </c>
      <c r="V81" s="566">
        <f t="shared" si="2"/>
        <v>22.097432127818138</v>
      </c>
      <c r="W81" s="566">
        <f t="shared" si="3"/>
        <v>2.473042237021962</v>
      </c>
      <c r="X81" s="566">
        <f t="shared" si="4"/>
        <v>2.1610354786136852</v>
      </c>
      <c r="Y81" s="566">
        <f t="shared" si="5"/>
        <v>23.807645416106954</v>
      </c>
      <c r="AA81">
        <f>O81</f>
        <v>1979</v>
      </c>
      <c r="AB81">
        <f>B81*VLOOKUP(O81,Pop!D:E,2,0)/100000/100000</f>
        <v>0.51793068350100013</v>
      </c>
      <c r="AC81">
        <f>J81*VLOOKUP(O81,Pop!D:E,2,0)/100000/100000</f>
        <v>0.27129702469100009</v>
      </c>
      <c r="AD81">
        <f t="shared" si="11"/>
        <v>4.3385102708850019</v>
      </c>
      <c r="AE81">
        <f>AB81/SUM($AB81:$AC81)*100</f>
        <v>65.624999999999986</v>
      </c>
      <c r="AF81">
        <f>AC81/SUM($AB81:$AC81)*100</f>
        <v>34.375</v>
      </c>
    </row>
    <row r="82" spans="1:32" x14ac:dyDescent="0.2">
      <c r="A82">
        <v>1980</v>
      </c>
      <c r="B82">
        <v>23.2</v>
      </c>
      <c r="C82">
        <v>183.9</v>
      </c>
      <c r="D82">
        <v>336</v>
      </c>
      <c r="E82">
        <v>75.099999999999994</v>
      </c>
      <c r="F82">
        <v>7.4</v>
      </c>
      <c r="G82">
        <v>24.1</v>
      </c>
      <c r="H82">
        <v>15.4</v>
      </c>
      <c r="I82">
        <v>24.7</v>
      </c>
      <c r="J82">
        <v>11.9</v>
      </c>
      <c r="L82">
        <f>M82-SUM(B82:K82)</f>
        <v>176.59999999999991</v>
      </c>
      <c r="M82">
        <v>878.3</v>
      </c>
      <c r="O82">
        <f>A82</f>
        <v>1980</v>
      </c>
      <c r="P82" s="566">
        <f>((D82+E82)*VLOOKUP(O82,Pop!D:E,2,0)/100000)/100000</f>
        <v>9.3132980435500006</v>
      </c>
      <c r="Q82">
        <f>C82*VLOOKUP(O82,Pop!D:E,2,0)/100000/100000</f>
        <v>4.1661773539500002</v>
      </c>
      <c r="R82">
        <f>G82*VLOOKUP(O82,Pop!D:E,2,0)/100000/100000</f>
        <v>0.54597539004999995</v>
      </c>
      <c r="S82" s="567">
        <f t="shared" si="6"/>
        <v>0.39706636548595109</v>
      </c>
      <c r="T82">
        <f>L82*VLOOKUP(O82,Pop!D:E,2,0)/100000/100000</f>
        <v>4.0007989162999982</v>
      </c>
      <c r="U82" s="566">
        <f t="shared" ref="U82:U118" si="12">P82/SUM($P82:$T82)*100</f>
        <v>50.551692260500246</v>
      </c>
      <c r="V82" s="566">
        <f t="shared" ref="V82:V118" si="13">Q82/SUM($P82:$T82)*100</f>
        <v>22.613612762602763</v>
      </c>
      <c r="W82" s="566">
        <f t="shared" ref="W82:W118" si="14">R82/SUM($P82:$T82)*100</f>
        <v>2.963502270683668</v>
      </c>
      <c r="X82" s="566">
        <f t="shared" ref="X82:X118" si="15">S82/SUM($P82:$T82)*100</f>
        <v>2.1552383077595594</v>
      </c>
      <c r="Y82" s="566">
        <f t="shared" ref="Y82:Y118" si="16">T82/SUM($P82:$T82)*100</f>
        <v>21.715954398453757</v>
      </c>
      <c r="AA82">
        <f>O82</f>
        <v>1980</v>
      </c>
      <c r="AB82">
        <f>B82*VLOOKUP(O82,Pop!D:E,2,0)/100000/100000</f>
        <v>0.52558626760000005</v>
      </c>
      <c r="AC82">
        <f>J82*VLOOKUP(O82,Pop!D:E,2,0)/100000/100000</f>
        <v>0.26958950795000003</v>
      </c>
      <c r="AD82">
        <f t="shared" si="11"/>
        <v>4.0007989162999982</v>
      </c>
      <c r="AE82">
        <f>AB82/SUM($AB82:$AC82)*100</f>
        <v>66.096866096866094</v>
      </c>
      <c r="AF82">
        <f>AC82/SUM($AB82:$AC82)*100</f>
        <v>33.903133903133906</v>
      </c>
    </row>
    <row r="83" spans="1:32" x14ac:dyDescent="0.2">
      <c r="A83">
        <v>1981</v>
      </c>
      <c r="B83">
        <v>21.5</v>
      </c>
      <c r="C83">
        <v>183.9</v>
      </c>
      <c r="D83">
        <v>328.5</v>
      </c>
      <c r="E83">
        <v>71.3</v>
      </c>
      <c r="F83">
        <v>7.5</v>
      </c>
      <c r="G83">
        <v>23.4</v>
      </c>
      <c r="H83">
        <v>15.1</v>
      </c>
      <c r="I83">
        <v>25.6</v>
      </c>
      <c r="J83">
        <v>12</v>
      </c>
      <c r="L83">
        <f>M83-SUM(B83:K83)</f>
        <v>173.20000000000005</v>
      </c>
      <c r="M83">
        <v>862</v>
      </c>
      <c r="O83">
        <f>A83</f>
        <v>1981</v>
      </c>
      <c r="P83" s="566">
        <f>((D83+E83)*VLOOKUP(O83,Pop!D:E,2,0)/100000)/100000</f>
        <v>9.1459132277640016</v>
      </c>
      <c r="Q83">
        <f>C83*VLOOKUP(O83,Pop!D:E,2,0)/100000/100000</f>
        <v>4.2069370750020001</v>
      </c>
      <c r="R83">
        <f>G83*VLOOKUP(O83,Pop!D:E,2,0)/100000/100000</f>
        <v>0.53530357561200004</v>
      </c>
      <c r="S83" s="567">
        <f t="shared" ref="S83:S100" si="17">S82+(0.458948659455-0.185363780855)/(1999-1915)</f>
        <v>0.40032332832642725</v>
      </c>
      <c r="T83">
        <f>L83*VLOOKUP(O83,Pop!D:E,2,0)/100000/100000</f>
        <v>3.9621615083760013</v>
      </c>
      <c r="U83" s="566">
        <f t="shared" si="12"/>
        <v>50.112839175358673</v>
      </c>
      <c r="V83" s="566">
        <f t="shared" si="13"/>
        <v>23.050903262502395</v>
      </c>
      <c r="W83" s="566">
        <f t="shared" si="14"/>
        <v>2.9330676255712671</v>
      </c>
      <c r="X83" s="566">
        <f t="shared" si="15"/>
        <v>2.1934757165273435</v>
      </c>
      <c r="Y83" s="566">
        <f t="shared" si="16"/>
        <v>21.709714220040325</v>
      </c>
      <c r="AA83">
        <f>O83</f>
        <v>1981</v>
      </c>
      <c r="AB83">
        <f>B83*VLOOKUP(O83,Pop!D:E,2,0)/100000/100000</f>
        <v>0.49183875536999999</v>
      </c>
      <c r="AC83">
        <f>J83*VLOOKUP(O83,Pop!D:E,2,0)/100000/100000</f>
        <v>0.27451465416000004</v>
      </c>
      <c r="AD83">
        <f t="shared" si="11"/>
        <v>3.9621615083760013</v>
      </c>
      <c r="AE83">
        <f>AB83/SUM($AB83:$AC83)*100</f>
        <v>64.179104477611943</v>
      </c>
      <c r="AF83">
        <f>AC83/SUM($AB83:$AC83)*100</f>
        <v>35.820895522388064</v>
      </c>
    </row>
    <row r="84" spans="1:32" x14ac:dyDescent="0.2">
      <c r="A84">
        <v>1982</v>
      </c>
      <c r="B84">
        <v>20.9</v>
      </c>
      <c r="C84">
        <v>187.3</v>
      </c>
      <c r="D84">
        <v>326.2</v>
      </c>
      <c r="E84">
        <v>68.099999999999994</v>
      </c>
      <c r="F84">
        <v>7.8</v>
      </c>
      <c r="G84">
        <v>21.1</v>
      </c>
      <c r="H84">
        <v>14.9</v>
      </c>
      <c r="I84">
        <v>25.8</v>
      </c>
      <c r="J84">
        <v>12.2</v>
      </c>
      <c r="L84">
        <f>M84-SUM(B84:K84)</f>
        <v>168.10000000000002</v>
      </c>
      <c r="M84">
        <v>852.4</v>
      </c>
      <c r="O84">
        <f>A84</f>
        <v>1982</v>
      </c>
      <c r="P84" s="566">
        <f>((D84+E84)*VLOOKUP(O84,Pop!D:E,2,0)/100000)/100000</f>
        <v>9.1074869313980003</v>
      </c>
      <c r="Q84">
        <f>C84*VLOOKUP(O84,Pop!D:E,2,0)/100000/100000</f>
        <v>4.3262295263780004</v>
      </c>
      <c r="R84">
        <f>G84*VLOOKUP(O84,Pop!D:E,2,0)/100000/100000</f>
        <v>0.48736488524600013</v>
      </c>
      <c r="S84" s="567">
        <f t="shared" si="17"/>
        <v>0.40358029116690342</v>
      </c>
      <c r="T84">
        <f>L84*VLOOKUP(O84,Pop!D:E,2,0)/100000/100000</f>
        <v>3.882750578666001</v>
      </c>
      <c r="U84" s="566">
        <f t="shared" si="12"/>
        <v>50.020765306603423</v>
      </c>
      <c r="V84" s="566">
        <f t="shared" si="13"/>
        <v>23.760814968112658</v>
      </c>
      <c r="W84" s="566">
        <f t="shared" si="14"/>
        <v>2.6767388992374652</v>
      </c>
      <c r="X84" s="566">
        <f t="shared" si="15"/>
        <v>2.2165713965764189</v>
      </c>
      <c r="Y84" s="566">
        <f t="shared" si="16"/>
        <v>21.325109429470039</v>
      </c>
      <c r="AA84">
        <f>O84</f>
        <v>1982</v>
      </c>
      <c r="AB84">
        <f>B84*VLOOKUP(O84,Pop!D:E,2,0)/100000/100000</f>
        <v>0.48274531287400002</v>
      </c>
      <c r="AC84">
        <f>J84*VLOOKUP(O84,Pop!D:E,2,0)/100000/100000</f>
        <v>0.28179391469199999</v>
      </c>
      <c r="AD84">
        <f t="shared" si="11"/>
        <v>3.882750578666001</v>
      </c>
      <c r="AE84">
        <f>AB84/SUM($AB84:$AC84)*100</f>
        <v>63.141993957703932</v>
      </c>
      <c r="AF84">
        <f>AC84/SUM($AB84:$AC84)*100</f>
        <v>36.858006042296068</v>
      </c>
    </row>
    <row r="85" spans="1:32" x14ac:dyDescent="0.2">
      <c r="A85">
        <v>1983</v>
      </c>
      <c r="B85">
        <v>20.5</v>
      </c>
      <c r="C85">
        <v>189.5</v>
      </c>
      <c r="D85">
        <v>329.5</v>
      </c>
      <c r="E85">
        <v>66.599999999999994</v>
      </c>
      <c r="F85">
        <v>8.1</v>
      </c>
      <c r="G85">
        <v>23.9</v>
      </c>
      <c r="H85">
        <v>15.5</v>
      </c>
      <c r="I85">
        <v>28.3</v>
      </c>
      <c r="J85">
        <v>12.1</v>
      </c>
      <c r="L85">
        <f>M85-SUM(B85:K85)</f>
        <v>169.70000000000005</v>
      </c>
      <c r="M85">
        <v>863.7</v>
      </c>
      <c r="O85">
        <f>A85</f>
        <v>1983</v>
      </c>
      <c r="P85" s="566">
        <f>((D85+E85)*VLOOKUP(O85,Pop!D:E,2,0)/100000)/100000</f>
        <v>9.2368549560940014</v>
      </c>
      <c r="Q85">
        <f>C85*VLOOKUP(O85,Pop!D:E,2,0)/100000/100000</f>
        <v>4.4190457313300007</v>
      </c>
      <c r="R85">
        <f>G85*VLOOKUP(O85,Pop!D:E,2,0)/100000/100000</f>
        <v>0.55733611070600009</v>
      </c>
      <c r="S85" s="567">
        <f t="shared" si="17"/>
        <v>0.40683725400737958</v>
      </c>
      <c r="T85">
        <f>L85*VLOOKUP(O85,Pop!D:E,2,0)/100000/100000</f>
        <v>3.9573195810380017</v>
      </c>
      <c r="U85" s="566">
        <f t="shared" si="12"/>
        <v>49.720941152901496</v>
      </c>
      <c r="V85" s="566">
        <f t="shared" si="13"/>
        <v>23.787221278653963</v>
      </c>
      <c r="W85" s="566">
        <f t="shared" si="14"/>
        <v>3.0000769844845889</v>
      </c>
      <c r="X85" s="566">
        <f t="shared" si="15"/>
        <v>2.189958731782764</v>
      </c>
      <c r="Y85" s="566">
        <f t="shared" si="16"/>
        <v>21.301801852177192</v>
      </c>
      <c r="AA85">
        <f>O85</f>
        <v>1983</v>
      </c>
      <c r="AB85">
        <f>B85*VLOOKUP(O85,Pop!D:E,2,0)/100000/100000</f>
        <v>0.47804980207000008</v>
      </c>
      <c r="AC85">
        <f>J85*VLOOKUP(O85,Pop!D:E,2,0)/100000/100000</f>
        <v>0.28216598073400001</v>
      </c>
      <c r="AD85">
        <f t="shared" si="11"/>
        <v>3.9573195810380017</v>
      </c>
      <c r="AE85">
        <f>AB85/SUM($AB85:$AC85)*100</f>
        <v>62.883435582822088</v>
      </c>
      <c r="AF85">
        <f>AC85/SUM($AB85:$AC85)*100</f>
        <v>37.116564417177912</v>
      </c>
    </row>
    <row r="86" spans="1:32" x14ac:dyDescent="0.2">
      <c r="A86">
        <v>1984</v>
      </c>
      <c r="B86">
        <v>19.8</v>
      </c>
      <c r="C86">
        <v>192.3</v>
      </c>
      <c r="D86">
        <v>324.39999999999998</v>
      </c>
      <c r="E86">
        <v>65.400000000000006</v>
      </c>
      <c r="F86">
        <v>8.5</v>
      </c>
      <c r="G86">
        <v>25</v>
      </c>
      <c r="H86">
        <v>15.2</v>
      </c>
      <c r="I86">
        <v>29.3</v>
      </c>
      <c r="J86">
        <v>12.4</v>
      </c>
      <c r="L86">
        <f>M86-SUM(B86:K86)</f>
        <v>172.5</v>
      </c>
      <c r="M86">
        <v>864.8</v>
      </c>
      <c r="O86">
        <f>A86</f>
        <v>1984</v>
      </c>
      <c r="P86" s="566">
        <f>((D86+E86)*VLOOKUP(O86,Pop!D:E,2,0)/100000)/100000</f>
        <v>9.1763376271560002</v>
      </c>
      <c r="Q86">
        <f>C86*VLOOKUP(O86,Pop!D:E,2,0)/100000/100000</f>
        <v>4.5269618412060009</v>
      </c>
      <c r="R86">
        <f>G86*VLOOKUP(O86,Pop!D:E,2,0)/100000/100000</f>
        <v>0.58852858050000012</v>
      </c>
      <c r="S86" s="567">
        <f t="shared" si="17"/>
        <v>0.41009421684785574</v>
      </c>
      <c r="T86">
        <f>L86*VLOOKUP(O86,Pop!D:E,2,0)/100000/100000</f>
        <v>4.0608472054500009</v>
      </c>
      <c r="U86" s="566">
        <f t="shared" si="12"/>
        <v>48.90715968802418</v>
      </c>
      <c r="V86" s="566">
        <f t="shared" si="13"/>
        <v>24.127364823004235</v>
      </c>
      <c r="W86" s="566">
        <f t="shared" si="14"/>
        <v>3.1366828943063232</v>
      </c>
      <c r="X86" s="566">
        <f t="shared" si="15"/>
        <v>2.185680623951646</v>
      </c>
      <c r="Y86" s="566">
        <f t="shared" si="16"/>
        <v>21.643111970713626</v>
      </c>
      <c r="AA86">
        <f>O86</f>
        <v>1984</v>
      </c>
      <c r="AB86">
        <f>B86*VLOOKUP(O86,Pop!D:E,2,0)/100000/100000</f>
        <v>0.46611463575600015</v>
      </c>
      <c r="AC86">
        <f>J86*VLOOKUP(O86,Pop!D:E,2,0)/100000/100000</f>
        <v>0.29191017592800006</v>
      </c>
      <c r="AD86">
        <f t="shared" si="11"/>
        <v>4.0608472054500009</v>
      </c>
      <c r="AE86">
        <f>AB86/SUM($AB86:$AC86)*100</f>
        <v>61.490683229813655</v>
      </c>
      <c r="AF86">
        <f>AC86/SUM($AB86:$AC86)*100</f>
        <v>38.509316770186331</v>
      </c>
    </row>
    <row r="87" spans="1:32" x14ac:dyDescent="0.2">
      <c r="A87">
        <v>1985</v>
      </c>
      <c r="B87">
        <v>20</v>
      </c>
      <c r="C87">
        <v>194</v>
      </c>
      <c r="D87">
        <v>324.10000000000002</v>
      </c>
      <c r="E87">
        <v>64.3</v>
      </c>
      <c r="F87">
        <v>9</v>
      </c>
      <c r="G87">
        <v>28.4</v>
      </c>
      <c r="H87">
        <v>15.5</v>
      </c>
      <c r="I87">
        <v>31.4</v>
      </c>
      <c r="J87">
        <v>12.4</v>
      </c>
      <c r="L87">
        <f>M87-SUM(B87:K87)</f>
        <v>177.80000000000007</v>
      </c>
      <c r="M87">
        <v>876.9</v>
      </c>
      <c r="O87">
        <f>A87</f>
        <v>1985</v>
      </c>
      <c r="P87" s="566">
        <f>((D87+E87)*VLOOKUP(O87,Pop!D:E,2,0)/100000)/100000</f>
        <v>9.2294652667600037</v>
      </c>
      <c r="Q87">
        <f>C87*VLOOKUP(O87,Pop!D:E,2,0)/100000/100000</f>
        <v>4.6099800766000021</v>
      </c>
      <c r="R87">
        <f>G87*VLOOKUP(O87,Pop!D:E,2,0)/100000/100000</f>
        <v>0.67486306276000019</v>
      </c>
      <c r="S87" s="567">
        <f t="shared" si="17"/>
        <v>0.4133511796883319</v>
      </c>
      <c r="T87">
        <f>L87*VLOOKUP(O87,Pop!D:E,2,0)/100000/100000</f>
        <v>4.2250229774200028</v>
      </c>
      <c r="U87" s="566">
        <f t="shared" si="12"/>
        <v>48.188890701294554</v>
      </c>
      <c r="V87" s="566">
        <f t="shared" si="13"/>
        <v>24.069631297762982</v>
      </c>
      <c r="W87" s="566">
        <f t="shared" si="14"/>
        <v>3.5235955095694256</v>
      </c>
      <c r="X87" s="566">
        <f t="shared" si="15"/>
        <v>2.1581894772376899</v>
      </c>
      <c r="Y87" s="566">
        <f t="shared" si="16"/>
        <v>22.059693014135359</v>
      </c>
      <c r="AA87">
        <f>O87</f>
        <v>1985</v>
      </c>
      <c r="AB87">
        <f>B87*VLOOKUP(O87,Pop!D:E,2,0)/100000/100000</f>
        <v>0.47525567800000013</v>
      </c>
      <c r="AC87">
        <f>J87*VLOOKUP(O87,Pop!D:E,2,0)/100000/100000</f>
        <v>0.29465852036000006</v>
      </c>
      <c r="AD87">
        <f t="shared" si="11"/>
        <v>4.2250229774200028</v>
      </c>
      <c r="AE87">
        <f>AB87/SUM($AB87:$AC87)*100</f>
        <v>61.728395061728392</v>
      </c>
      <c r="AF87">
        <f>AC87/SUM($AB87:$AC87)*100</f>
        <v>38.271604938271601</v>
      </c>
    </row>
    <row r="88" spans="1:32" x14ac:dyDescent="0.2">
      <c r="A88">
        <v>1986</v>
      </c>
      <c r="B88">
        <v>19.7</v>
      </c>
      <c r="C88">
        <v>195.5</v>
      </c>
      <c r="D88">
        <v>318.8</v>
      </c>
      <c r="E88">
        <v>62.3</v>
      </c>
      <c r="F88">
        <v>9.1</v>
      </c>
      <c r="G88">
        <v>29.1</v>
      </c>
      <c r="H88">
        <v>15.5</v>
      </c>
      <c r="I88">
        <v>31.9</v>
      </c>
      <c r="J88">
        <v>12.9</v>
      </c>
      <c r="L88">
        <f>M88-SUM(B88:K88)</f>
        <v>181.90000000000009</v>
      </c>
      <c r="M88">
        <v>876.7</v>
      </c>
      <c r="O88">
        <f>A88</f>
        <v>1986</v>
      </c>
      <c r="P88" s="566">
        <f>((D88+E88)*VLOOKUP(O88,Pop!D:E,2,0)/100000)/100000</f>
        <v>9.1404642074380043</v>
      </c>
      <c r="Q88">
        <f>C88*VLOOKUP(O88,Pop!D:E,2,0)/100000/100000</f>
        <v>4.6889550053900013</v>
      </c>
      <c r="R88">
        <f>G88*VLOOKUP(O88,Pop!D:E,2,0)/100000/100000</f>
        <v>0.69794675527800021</v>
      </c>
      <c r="S88" s="567">
        <f t="shared" si="17"/>
        <v>0.41660814252880807</v>
      </c>
      <c r="T88">
        <f>L88*VLOOKUP(O88,Pop!D:E,2,0)/100000/100000</f>
        <v>4.3627668311020029</v>
      </c>
      <c r="U88" s="566">
        <f t="shared" si="12"/>
        <v>47.34338247465881</v>
      </c>
      <c r="V88" s="566">
        <f t="shared" si="13"/>
        <v>24.286621028065586</v>
      </c>
      <c r="W88" s="566">
        <f t="shared" si="14"/>
        <v>3.6150418000854661</v>
      </c>
      <c r="X88" s="566">
        <f t="shared" si="15"/>
        <v>2.1578377406421572</v>
      </c>
      <c r="Y88" s="566">
        <f t="shared" si="16"/>
        <v>22.597116956547989</v>
      </c>
      <c r="AA88">
        <f>O88</f>
        <v>1986</v>
      </c>
      <c r="AB88">
        <f>B88*VLOOKUP(O88,Pop!D:E,2,0)/100000/100000</f>
        <v>0.47249316422600013</v>
      </c>
      <c r="AC88">
        <f>J88*VLOOKUP(O88,Pop!D:E,2,0)/100000/100000</f>
        <v>0.3093990770820001</v>
      </c>
      <c r="AD88">
        <f t="shared" si="11"/>
        <v>4.3627668311020029</v>
      </c>
      <c r="AE88">
        <f>AB88/SUM($AB88:$AC88)*100</f>
        <v>60.429447852760731</v>
      </c>
      <c r="AF88">
        <f>AC88/SUM($AB88:$AC88)*100</f>
        <v>39.570552147239262</v>
      </c>
    </row>
    <row r="89" spans="1:32" x14ac:dyDescent="0.2">
      <c r="A89">
        <v>1987</v>
      </c>
      <c r="B89">
        <v>19.3</v>
      </c>
      <c r="C89">
        <v>196.8</v>
      </c>
      <c r="D89">
        <v>313.8</v>
      </c>
      <c r="E89">
        <v>61.8</v>
      </c>
      <c r="F89">
        <v>9.1</v>
      </c>
      <c r="G89">
        <v>28.6</v>
      </c>
      <c r="H89">
        <v>15.9</v>
      </c>
      <c r="I89">
        <v>32.299999999999997</v>
      </c>
      <c r="J89">
        <v>12.7</v>
      </c>
      <c r="L89">
        <f>M89-SUM(B89:K89)</f>
        <v>186.09999999999991</v>
      </c>
      <c r="M89">
        <v>876.4</v>
      </c>
      <c r="O89">
        <f>A89</f>
        <v>1987</v>
      </c>
      <c r="P89" s="566">
        <f>((D89+E89)*VLOOKUP(O89,Pop!D:E,2,0)/100000)/100000</f>
        <v>9.0917981116560043</v>
      </c>
      <c r="Q89">
        <f>C89*VLOOKUP(O89,Pop!D:E,2,0)/100000/100000</f>
        <v>4.7637536431680019</v>
      </c>
      <c r="R89">
        <f>G89*VLOOKUP(O89,Pop!D:E,2,0)/100000/100000</f>
        <v>0.69229346643600032</v>
      </c>
      <c r="S89" s="567">
        <f t="shared" si="17"/>
        <v>0.41986510536928423</v>
      </c>
      <c r="T89">
        <f>L89*VLOOKUP(O89,Pop!D:E,2,0)/100000/100000</f>
        <v>4.5047487448859993</v>
      </c>
      <c r="U89" s="566">
        <f t="shared" si="12"/>
        <v>46.69054934595124</v>
      </c>
      <c r="V89" s="566">
        <f t="shared" si="13"/>
        <v>24.464057804268379</v>
      </c>
      <c r="W89" s="566">
        <f t="shared" si="14"/>
        <v>3.555244172774775</v>
      </c>
      <c r="X89" s="566">
        <f t="shared" si="15"/>
        <v>2.1561997066075311</v>
      </c>
      <c r="Y89" s="566">
        <f t="shared" si="16"/>
        <v>23.133948970398084</v>
      </c>
      <c r="AA89">
        <f>O89</f>
        <v>1987</v>
      </c>
      <c r="AB89">
        <f>B89*VLOOKUP(O89,Pop!D:E,2,0)/100000/100000</f>
        <v>0.46717705951800026</v>
      </c>
      <c r="AC89">
        <f>J89*VLOOKUP(O89,Pop!D:E,2,0)/100000/100000</f>
        <v>0.30741702880200011</v>
      </c>
      <c r="AD89">
        <f t="shared" si="11"/>
        <v>4.5047487448859993</v>
      </c>
      <c r="AE89">
        <f>AB89/SUM($AB89:$AC89)*100</f>
        <v>60.3125</v>
      </c>
      <c r="AF89">
        <f>AC89/SUM($AB89:$AC89)*100</f>
        <v>39.687499999999993</v>
      </c>
    </row>
    <row r="90" spans="1:32" x14ac:dyDescent="0.2">
      <c r="A90">
        <v>1988</v>
      </c>
      <c r="B90">
        <v>19.600000000000001</v>
      </c>
      <c r="C90">
        <v>198.4</v>
      </c>
      <c r="D90">
        <v>312.89999999999998</v>
      </c>
      <c r="E90">
        <v>61.6</v>
      </c>
      <c r="F90">
        <v>9.1999999999999993</v>
      </c>
      <c r="G90">
        <v>31.8</v>
      </c>
      <c r="H90">
        <v>16.5</v>
      </c>
      <c r="I90">
        <v>33.9</v>
      </c>
      <c r="J90">
        <v>12.4</v>
      </c>
      <c r="L90">
        <f>M90-SUM(B90:K90)</f>
        <v>190.40000000000009</v>
      </c>
      <c r="M90">
        <v>886.7</v>
      </c>
      <c r="O90">
        <f>A90</f>
        <v>1988</v>
      </c>
      <c r="P90" s="566">
        <f>((D90+E90)*VLOOKUP(O90,Pop!D:E,2,0)/100000)/100000</f>
        <v>9.1481758745300041</v>
      </c>
      <c r="Q90">
        <f>C90*VLOOKUP(O90,Pop!D:E,2,0)/100000/100000</f>
        <v>4.8464568584960022</v>
      </c>
      <c r="R90">
        <f>G90*VLOOKUP(O90,Pop!D:E,2,0)/100000/100000</f>
        <v>0.7768010488920003</v>
      </c>
      <c r="S90" s="567">
        <f t="shared" si="17"/>
        <v>0.42312206820976039</v>
      </c>
      <c r="T90">
        <f>L90*VLOOKUP(O90,Pop!D:E,2,0)/100000/100000</f>
        <v>4.651035210976004</v>
      </c>
      <c r="U90" s="566">
        <f t="shared" si="12"/>
        <v>46.09676701673002</v>
      </c>
      <c r="V90" s="566">
        <f t="shared" si="13"/>
        <v>24.420823968275663</v>
      </c>
      <c r="W90" s="566">
        <f t="shared" si="14"/>
        <v>3.9142248094312806</v>
      </c>
      <c r="X90" s="566">
        <f t="shared" si="15"/>
        <v>2.1320708811694478</v>
      </c>
      <c r="Y90" s="566">
        <f t="shared" si="16"/>
        <v>23.436113324393588</v>
      </c>
      <c r="AA90">
        <f>O90</f>
        <v>1988</v>
      </c>
      <c r="AB90">
        <f>B90*VLOOKUP(O90,Pop!D:E,2,0)/100000/100000</f>
        <v>0.47878303642400022</v>
      </c>
      <c r="AC90">
        <f>J90*VLOOKUP(O90,Pop!D:E,2,0)/100000/100000</f>
        <v>0.30290355365600014</v>
      </c>
      <c r="AD90">
        <f t="shared" si="11"/>
        <v>4.651035210976004</v>
      </c>
      <c r="AE90">
        <f>AB90/SUM($AB90:$AC90)*100</f>
        <v>61.250000000000007</v>
      </c>
      <c r="AF90">
        <f>AC90/SUM($AB90:$AC90)*100</f>
        <v>38.75</v>
      </c>
    </row>
    <row r="91" spans="1:32" x14ac:dyDescent="0.2">
      <c r="A91">
        <v>1989</v>
      </c>
      <c r="B91">
        <v>19.2</v>
      </c>
      <c r="C91">
        <v>201</v>
      </c>
      <c r="D91">
        <v>297.3</v>
      </c>
      <c r="E91">
        <v>59</v>
      </c>
      <c r="F91">
        <v>8.6</v>
      </c>
      <c r="G91">
        <v>31</v>
      </c>
      <c r="H91">
        <v>19</v>
      </c>
      <c r="I91">
        <v>34.200000000000003</v>
      </c>
      <c r="J91">
        <v>12.2</v>
      </c>
      <c r="L91">
        <f>M91-SUM(B91:K91)</f>
        <v>189.79999999999984</v>
      </c>
      <c r="M91">
        <v>871.3</v>
      </c>
      <c r="O91">
        <f>A91</f>
        <v>1989</v>
      </c>
      <c r="P91" s="566">
        <f>((D91+E91)*VLOOKUP(O91,Pop!D:E,2,0)/100000)/100000</f>
        <v>8.7825622007060034</v>
      </c>
      <c r="Q91">
        <f>C91*VLOOKUP(O91,Pop!D:E,2,0)/100000/100000</f>
        <v>4.9545186706200024</v>
      </c>
      <c r="R91">
        <f>G91*VLOOKUP(O91,Pop!D:E,2,0)/100000/100000</f>
        <v>0.76412974522000032</v>
      </c>
      <c r="S91" s="567">
        <f t="shared" si="17"/>
        <v>0.42637903105023656</v>
      </c>
      <c r="T91">
        <f>L91*VLOOKUP(O91,Pop!D:E,2,0)/100000/100000</f>
        <v>4.6784459884759979</v>
      </c>
      <c r="U91" s="566">
        <f t="shared" si="12"/>
        <v>44.795196559509314</v>
      </c>
      <c r="V91" s="566">
        <f t="shared" si="13"/>
        <v>25.270374708002731</v>
      </c>
      <c r="W91" s="566">
        <f t="shared" si="14"/>
        <v>3.8974209748660926</v>
      </c>
      <c r="X91" s="566">
        <f t="shared" si="15"/>
        <v>2.1747335308610856</v>
      </c>
      <c r="Y91" s="566">
        <f t="shared" si="16"/>
        <v>23.862274226760764</v>
      </c>
      <c r="AA91">
        <f>O91</f>
        <v>1989</v>
      </c>
      <c r="AB91">
        <f>B91*VLOOKUP(O91,Pop!D:E,2,0)/100000/100000</f>
        <v>0.4732674551040002</v>
      </c>
      <c r="AC91">
        <f>J91*VLOOKUP(O91,Pop!D:E,2,0)/100000/100000</f>
        <v>0.30072202876400012</v>
      </c>
      <c r="AD91">
        <f t="shared" si="11"/>
        <v>4.6784459884759979</v>
      </c>
      <c r="AE91">
        <f>AB91/SUM($AB91:$AC91)*100</f>
        <v>61.146496815286625</v>
      </c>
      <c r="AF91">
        <f>AC91/SUM($AB91:$AC91)*100</f>
        <v>38.853503184713375</v>
      </c>
    </row>
    <row r="92" spans="1:32" x14ac:dyDescent="0.2">
      <c r="A92">
        <v>1990</v>
      </c>
      <c r="B92">
        <v>18.2</v>
      </c>
      <c r="C92">
        <v>203.2</v>
      </c>
      <c r="D92">
        <v>289.5</v>
      </c>
      <c r="E92">
        <v>57.9</v>
      </c>
      <c r="F92">
        <v>8.3000000000000007</v>
      </c>
      <c r="G92">
        <v>32</v>
      </c>
      <c r="H92">
        <v>19.2</v>
      </c>
      <c r="I92">
        <v>34.9</v>
      </c>
      <c r="J92">
        <v>12.4</v>
      </c>
      <c r="L92">
        <f>M92-SUM(B92:K92)</f>
        <v>188.20000000000005</v>
      </c>
      <c r="M92">
        <v>863.8</v>
      </c>
      <c r="O92">
        <f>A92</f>
        <v>1990</v>
      </c>
      <c r="P92" s="566">
        <f>((D92+E92)*VLOOKUP(O92,Pop!D:E,2,0)/100000)/100000</f>
        <v>8.6401809880199991</v>
      </c>
      <c r="Q92">
        <f>C92*VLOOKUP(O92,Pop!D:E,2,0)/100000/100000</f>
        <v>5.05378461936</v>
      </c>
      <c r="R92">
        <f>G92*VLOOKUP(O92,Pop!D:E,2,0)/100000/100000</f>
        <v>0.79587159360000004</v>
      </c>
      <c r="S92" s="567">
        <f t="shared" si="17"/>
        <v>0.42963599389071272</v>
      </c>
      <c r="T92">
        <f>L92*VLOOKUP(O92,Pop!D:E,2,0)/100000/100000</f>
        <v>4.6807198098600011</v>
      </c>
      <c r="U92" s="566">
        <f t="shared" si="12"/>
        <v>44.082121976730534</v>
      </c>
      <c r="V92" s="566">
        <f t="shared" si="13"/>
        <v>25.784361501645499</v>
      </c>
      <c r="W92" s="566">
        <f t="shared" si="14"/>
        <v>4.060529370337874</v>
      </c>
      <c r="X92" s="566">
        <f t="shared" si="15"/>
        <v>2.1919987919864643</v>
      </c>
      <c r="Y92" s="566">
        <f t="shared" si="16"/>
        <v>23.880988359299625</v>
      </c>
      <c r="AA92">
        <f>O92</f>
        <v>1990</v>
      </c>
      <c r="AB92">
        <f>B92*VLOOKUP(O92,Pop!D:E,2,0)/100000/100000</f>
        <v>0.45265196885999998</v>
      </c>
      <c r="AC92">
        <f>J92*VLOOKUP(O92,Pop!D:E,2,0)/100000/100000</f>
        <v>0.30840024252000003</v>
      </c>
      <c r="AD92">
        <f t="shared" si="11"/>
        <v>4.6807198098600011</v>
      </c>
      <c r="AE92">
        <f>AB92/SUM($AB92:$AC92)*100</f>
        <v>59.477124183006538</v>
      </c>
      <c r="AF92">
        <f>AC92/SUM($AB92:$AC92)*100</f>
        <v>40.522875816993469</v>
      </c>
    </row>
    <row r="93" spans="1:32" x14ac:dyDescent="0.2">
      <c r="A93">
        <v>1991</v>
      </c>
      <c r="B93">
        <v>18.2</v>
      </c>
      <c r="C93">
        <v>204.1</v>
      </c>
      <c r="D93">
        <v>285.89999999999998</v>
      </c>
      <c r="E93">
        <v>56.9</v>
      </c>
      <c r="G93">
        <v>30.9</v>
      </c>
      <c r="H93">
        <v>19.399999999999999</v>
      </c>
      <c r="J93">
        <v>12.2</v>
      </c>
      <c r="L93">
        <f>M93-SUM(B93:K93)</f>
        <v>232.70000000000005</v>
      </c>
      <c r="M93">
        <v>860.3</v>
      </c>
      <c r="O93">
        <f>A93</f>
        <v>1991</v>
      </c>
      <c r="P93" s="566">
        <f>((D93+E93)*VLOOKUP(O93,Pop!D:E,2,0)/100000)/100000</f>
        <v>8.6379112955640007</v>
      </c>
      <c r="Q93">
        <f>C93*VLOOKUP(O93,Pop!D:E,2,0)/100000/100000</f>
        <v>5.142933767283</v>
      </c>
      <c r="R93">
        <f>G93*VLOOKUP(O93,Pop!D:E,2,0)/100000/100000</f>
        <v>0.77862152576699994</v>
      </c>
      <c r="S93" s="567">
        <f t="shared" si="17"/>
        <v>0.43289295673118888</v>
      </c>
      <c r="T93">
        <f>L93*VLOOKUP(O93,Pop!D:E,2,0)/100000/100000</f>
        <v>5.8635996455010018</v>
      </c>
      <c r="U93" s="566">
        <f t="shared" si="12"/>
        <v>41.416993658844675</v>
      </c>
      <c r="V93" s="566">
        <f t="shared" si="13"/>
        <v>24.659301067007576</v>
      </c>
      <c r="W93" s="566">
        <f t="shared" si="14"/>
        <v>3.7333287749658703</v>
      </c>
      <c r="X93" s="566">
        <f t="shared" si="15"/>
        <v>2.0756319705553907</v>
      </c>
      <c r="Y93" s="566">
        <f t="shared" si="16"/>
        <v>28.114744528626485</v>
      </c>
      <c r="AA93">
        <f>O93</f>
        <v>1991</v>
      </c>
      <c r="AB93">
        <f>B93*VLOOKUP(O93,Pop!D:E,2,0)/100000/100000</f>
        <v>0.45860555886600002</v>
      </c>
      <c r="AC93">
        <f>J93*VLOOKUP(O93,Pop!D:E,2,0)/100000/100000</f>
        <v>0.307416913086</v>
      </c>
      <c r="AD93">
        <f t="shared" si="11"/>
        <v>5.8635996455010018</v>
      </c>
      <c r="AE93">
        <f>AB93/SUM($AB93:$AC93)*100</f>
        <v>59.868421052631582</v>
      </c>
      <c r="AF93">
        <f>AC93/SUM($AB93:$AC93)*100</f>
        <v>40.131578947368418</v>
      </c>
    </row>
    <row r="94" spans="1:32" x14ac:dyDescent="0.2">
      <c r="A94">
        <v>1992</v>
      </c>
      <c r="B94">
        <v>18</v>
      </c>
      <c r="C94">
        <v>204.1</v>
      </c>
      <c r="D94">
        <v>281.39999999999998</v>
      </c>
      <c r="E94">
        <v>56.4</v>
      </c>
      <c r="G94">
        <v>29.7</v>
      </c>
      <c r="H94">
        <v>19.600000000000001</v>
      </c>
      <c r="J94">
        <v>12</v>
      </c>
      <c r="L94">
        <f>M94-SUM(B94:K94)</f>
        <v>231.69999999999993</v>
      </c>
      <c r="M94">
        <v>852.9</v>
      </c>
      <c r="O94">
        <f>A94</f>
        <v>1992</v>
      </c>
      <c r="P94" s="566">
        <f>((D94+E94)*VLOOKUP(O94,Pop!D:E,2,0)/100000)/100000</f>
        <v>8.6224220048879996</v>
      </c>
      <c r="Q94">
        <f>C94*VLOOKUP(O94,Pop!D:E,2,0)/100000/100000</f>
        <v>5.2096990266359997</v>
      </c>
      <c r="R94">
        <f>G94*VLOOKUP(O94,Pop!D:E,2,0)/100000/100000</f>
        <v>0.75809927041200009</v>
      </c>
      <c r="S94" s="567">
        <f t="shared" si="17"/>
        <v>0.43614991957166505</v>
      </c>
      <c r="T94">
        <f>L94*VLOOKUP(O94,Pop!D:E,2,0)/100000/100000</f>
        <v>5.9141953183319993</v>
      </c>
      <c r="U94" s="566">
        <f t="shared" si="12"/>
        <v>41.175688347498273</v>
      </c>
      <c r="V94" s="566">
        <f t="shared" si="13"/>
        <v>24.878502047733562</v>
      </c>
      <c r="W94" s="566">
        <f t="shared" si="14"/>
        <v>3.6202425811743608</v>
      </c>
      <c r="X94" s="566">
        <f t="shared" si="15"/>
        <v>2.0827991428497232</v>
      </c>
      <c r="Y94" s="566">
        <f t="shared" si="16"/>
        <v>28.242767880744079</v>
      </c>
      <c r="AA94">
        <f>O94</f>
        <v>1992</v>
      </c>
      <c r="AB94">
        <f>B94*VLOOKUP(O94,Pop!D:E,2,0)/100000/100000</f>
        <v>0.45945410328000008</v>
      </c>
      <c r="AC94">
        <f>J94*VLOOKUP(O94,Pop!D:E,2,0)/100000/100000</f>
        <v>0.30630273552000004</v>
      </c>
      <c r="AD94">
        <f t="shared" si="11"/>
        <v>5.9141953183319993</v>
      </c>
      <c r="AE94">
        <f>AB94/SUM($AB94:$AC94)*100</f>
        <v>60</v>
      </c>
      <c r="AF94">
        <f>AC94/SUM($AB94:$AC94)*100</f>
        <v>40</v>
      </c>
    </row>
    <row r="95" spans="1:32" x14ac:dyDescent="0.2">
      <c r="A95">
        <v>1993</v>
      </c>
      <c r="B95">
        <v>18.899999999999999</v>
      </c>
      <c r="C95">
        <v>205.6</v>
      </c>
      <c r="D95">
        <v>288.39999999999998</v>
      </c>
      <c r="E95">
        <v>58.2</v>
      </c>
      <c r="G95">
        <v>32.1</v>
      </c>
      <c r="H95">
        <v>20.9</v>
      </c>
      <c r="J95">
        <v>12.1</v>
      </c>
      <c r="L95">
        <f>M95-SUM(B95:K95)</f>
        <v>243.79999999999995</v>
      </c>
      <c r="M95">
        <v>880</v>
      </c>
      <c r="O95">
        <f>A95</f>
        <v>1993</v>
      </c>
      <c r="P95" s="566">
        <f>((D95+E95)*VLOOKUP(O95,Pop!D:E,2,0)/100000)/100000</f>
        <v>8.9604239173140012</v>
      </c>
      <c r="Q95">
        <f>C95*VLOOKUP(O95,Pop!D:E,2,0)/100000/100000</f>
        <v>5.3152428084240002</v>
      </c>
      <c r="R95">
        <f>G95*VLOOKUP(O95,Pop!D:E,2,0)/100000/100000</f>
        <v>0.8298603801090001</v>
      </c>
      <c r="S95" s="567">
        <f t="shared" si="17"/>
        <v>0.43940688241214121</v>
      </c>
      <c r="T95">
        <f>L95*VLOOKUP(O95,Pop!D:E,2,0)/100000/100000</f>
        <v>6.3028025131019998</v>
      </c>
      <c r="U95" s="566">
        <f t="shared" si="12"/>
        <v>41.013053763055751</v>
      </c>
      <c r="V95" s="566">
        <f t="shared" si="13"/>
        <v>24.328574303763016</v>
      </c>
      <c r="W95" s="566">
        <f t="shared" si="14"/>
        <v>3.7983814939240896</v>
      </c>
      <c r="X95" s="566">
        <f t="shared" si="15"/>
        <v>2.0112238280829025</v>
      </c>
      <c r="Y95" s="566">
        <f t="shared" si="16"/>
        <v>28.848766611174238</v>
      </c>
      <c r="AA95">
        <f>O95</f>
        <v>1993</v>
      </c>
      <c r="AB95">
        <f>B95*VLOOKUP(O95,Pop!D:E,2,0)/100000/100000</f>
        <v>0.48860938268100007</v>
      </c>
      <c r="AC95">
        <f>J95*VLOOKUP(O95,Pop!D:E,2,0)/100000/100000</f>
        <v>0.312813414309</v>
      </c>
      <c r="AD95">
        <f t="shared" si="11"/>
        <v>6.3028025131019998</v>
      </c>
      <c r="AE95">
        <f>AB95/SUM($AB95:$AC95)*100</f>
        <v>60.967741935483879</v>
      </c>
      <c r="AF95">
        <f>AC95/SUM($AB95:$AC95)*100</f>
        <v>39.032258064516121</v>
      </c>
    </row>
    <row r="96" spans="1:32" x14ac:dyDescent="0.2">
      <c r="A96">
        <v>1994</v>
      </c>
      <c r="B96">
        <v>18.8</v>
      </c>
      <c r="C96">
        <v>205.2</v>
      </c>
      <c r="D96">
        <v>281.3</v>
      </c>
      <c r="E96">
        <v>58.9</v>
      </c>
      <c r="G96">
        <v>31.3</v>
      </c>
      <c r="H96">
        <v>21.8</v>
      </c>
      <c r="I96">
        <v>39</v>
      </c>
      <c r="J96">
        <v>12</v>
      </c>
      <c r="L96">
        <f>M96-SUM(B96:K96)</f>
        <v>207.10000000000002</v>
      </c>
      <c r="M96">
        <v>875.4</v>
      </c>
      <c r="O96">
        <f>A96</f>
        <v>1994</v>
      </c>
      <c r="P96" s="566">
        <f>((D96+E96)*VLOOKUP(O96,Pop!D:E,2,0)/100000)/100000</f>
        <v>8.906255224524001</v>
      </c>
      <c r="Q96">
        <f>C96*VLOOKUP(O96,Pop!D:E,2,0)/100000/100000</f>
        <v>5.3720269608240008</v>
      </c>
      <c r="R96">
        <f>G96*VLOOKUP(O96,Pop!D:E,2,0)/100000/100000</f>
        <v>0.81941736780600016</v>
      </c>
      <c r="S96" s="567">
        <f t="shared" si="17"/>
        <v>0.44266384525261737</v>
      </c>
      <c r="T96">
        <f>L96*VLOOKUP(O96,Pop!D:E,2,0)/100000/100000</f>
        <v>5.4217679512020016</v>
      </c>
      <c r="U96" s="566">
        <f t="shared" si="12"/>
        <v>42.487355297915776</v>
      </c>
      <c r="V96" s="566">
        <f t="shared" si="13"/>
        <v>25.627293671758721</v>
      </c>
      <c r="W96" s="566">
        <f t="shared" si="14"/>
        <v>3.909036510360858</v>
      </c>
      <c r="X96" s="566">
        <f t="shared" si="15"/>
        <v>2.1117310919859413</v>
      </c>
      <c r="Y96" s="566">
        <f t="shared" si="16"/>
        <v>25.864583427978715</v>
      </c>
      <c r="AA96">
        <f>O96</f>
        <v>1994</v>
      </c>
      <c r="AB96">
        <f>B96*VLOOKUP(O96,Pop!D:E,2,0)/100000/100000</f>
        <v>0.49217401005600009</v>
      </c>
      <c r="AC96">
        <f>J96*VLOOKUP(O96,Pop!D:E,2,0)/100000/100000</f>
        <v>0.31415362344000003</v>
      </c>
      <c r="AD96">
        <f t="shared" si="11"/>
        <v>5.4217679512020016</v>
      </c>
      <c r="AE96">
        <f>AB96/SUM($AB96:$AC96)*100</f>
        <v>61.038961038961034</v>
      </c>
      <c r="AF96">
        <f>AC96/SUM($AB96:$AC96)*100</f>
        <v>38.961038961038959</v>
      </c>
    </row>
    <row r="97" spans="1:32" x14ac:dyDescent="0.2">
      <c r="A97">
        <v>1995</v>
      </c>
      <c r="B97">
        <v>19</v>
      </c>
      <c r="C97">
        <v>204.9</v>
      </c>
      <c r="D97">
        <v>280.7</v>
      </c>
      <c r="E97">
        <v>60.1</v>
      </c>
      <c r="G97">
        <v>31.6</v>
      </c>
      <c r="H97">
        <v>22.6</v>
      </c>
      <c r="I97">
        <v>39.200000000000003</v>
      </c>
      <c r="J97">
        <v>11.9</v>
      </c>
      <c r="L97">
        <f>M97-SUM(B97:K97)</f>
        <v>209.99999999999989</v>
      </c>
      <c r="M97">
        <v>880</v>
      </c>
      <c r="O97">
        <f>A97</f>
        <v>1995</v>
      </c>
      <c r="P97" s="566">
        <f>((D97+E97)*VLOOKUP(O97,Pop!D:E,2,0)/100000)/100000</f>
        <v>9.0334455141600021</v>
      </c>
      <c r="Q97">
        <f>C97*VLOOKUP(O97,Pop!D:E,2,0)/100000/100000</f>
        <v>5.431200075855001</v>
      </c>
      <c r="R97">
        <f>G97*VLOOKUP(O97,Pop!D:E,2,0)/100000/100000</f>
        <v>0.83760821082000025</v>
      </c>
      <c r="S97" s="567">
        <f t="shared" si="17"/>
        <v>0.44592080809309353</v>
      </c>
      <c r="T97">
        <f>L97*VLOOKUP(O97,Pop!D:E,2,0)/100000/100000</f>
        <v>5.5663836794999986</v>
      </c>
      <c r="U97" s="566">
        <f t="shared" si="12"/>
        <v>42.381575033925792</v>
      </c>
      <c r="V97" s="566">
        <f t="shared" si="13"/>
        <v>25.481175834657847</v>
      </c>
      <c r="W97" s="566">
        <f t="shared" si="14"/>
        <v>3.9297469808452319</v>
      </c>
      <c r="X97" s="566">
        <f t="shared" si="15"/>
        <v>2.092094999384476</v>
      </c>
      <c r="Y97" s="566">
        <f t="shared" si="16"/>
        <v>26.115407151186652</v>
      </c>
      <c r="AA97">
        <f>O97</f>
        <v>1995</v>
      </c>
      <c r="AB97">
        <f>B97*VLOOKUP(O97,Pop!D:E,2,0)/100000/100000</f>
        <v>0.50362519005000006</v>
      </c>
      <c r="AC97">
        <f>J97*VLOOKUP(O97,Pop!D:E,2,0)/100000/100000</f>
        <v>0.31542840850500009</v>
      </c>
      <c r="AD97">
        <f t="shared" si="11"/>
        <v>5.5663836794999986</v>
      </c>
      <c r="AE97">
        <f>AB97/SUM($AB97:$AC97)*100</f>
        <v>61.488673139158564</v>
      </c>
      <c r="AF97">
        <f>AC97/SUM($AB97:$AC97)*100</f>
        <v>38.511326860841429</v>
      </c>
    </row>
    <row r="98" spans="1:32" x14ac:dyDescent="0.2">
      <c r="A98">
        <v>1996</v>
      </c>
      <c r="B98">
        <v>19.3</v>
      </c>
      <c r="C98">
        <v>203.4</v>
      </c>
      <c r="D98">
        <v>276.39999999999998</v>
      </c>
      <c r="E98">
        <v>60.3</v>
      </c>
      <c r="G98">
        <v>31.6</v>
      </c>
      <c r="H98">
        <v>23.3</v>
      </c>
      <c r="I98">
        <v>40</v>
      </c>
      <c r="J98">
        <v>11.6</v>
      </c>
      <c r="L98">
        <f>M98-SUM(B98:K98)</f>
        <v>206.60000000000002</v>
      </c>
      <c r="M98">
        <v>872.5</v>
      </c>
      <c r="O98">
        <f>A98</f>
        <v>1996</v>
      </c>
      <c r="P98" s="566">
        <f>((D98+E98)*VLOOKUP(O98,Pop!D:E,2,0)/100000)/100000</f>
        <v>9.0349099145760032</v>
      </c>
      <c r="Q98">
        <f>C98*VLOOKUP(O98,Pop!D:E,2,0)/100000/100000</f>
        <v>5.4579764675520019</v>
      </c>
      <c r="R98">
        <f>G98*VLOOKUP(O98,Pop!D:E,2,0)/100000/100000</f>
        <v>0.84794521324800021</v>
      </c>
      <c r="S98" s="567">
        <f t="shared" si="17"/>
        <v>0.4491777709335697</v>
      </c>
      <c r="T98">
        <f>L98*VLOOKUP(O98,Pop!D:E,2,0)/100000/100000</f>
        <v>5.5438443372480029</v>
      </c>
      <c r="U98" s="566">
        <f t="shared" si="12"/>
        <v>42.350107205757034</v>
      </c>
      <c r="V98" s="566">
        <f t="shared" si="13"/>
        <v>25.583640646424062</v>
      </c>
      <c r="W98" s="566">
        <f t="shared" si="14"/>
        <v>3.9746462361209454</v>
      </c>
      <c r="X98" s="566">
        <f t="shared" si="15"/>
        <v>2.1054694438945454</v>
      </c>
      <c r="Y98" s="566">
        <f t="shared" si="16"/>
        <v>25.986136467803401</v>
      </c>
      <c r="AA98">
        <f>O98</f>
        <v>1996</v>
      </c>
      <c r="AB98">
        <f>B98*VLOOKUP(O98,Pop!D:E,2,0)/100000/100000</f>
        <v>0.51789058910400021</v>
      </c>
      <c r="AC98">
        <f>J98*VLOOKUP(O98,Pop!D:E,2,0)/100000/100000</f>
        <v>0.31127102764800008</v>
      </c>
      <c r="AD98">
        <f t="shared" si="11"/>
        <v>5.5438443372480029</v>
      </c>
      <c r="AE98">
        <f>AB98/SUM($AB98:$AC98)*100</f>
        <v>62.459546925566343</v>
      </c>
      <c r="AF98">
        <f>AC98/SUM($AB98:$AC98)*100</f>
        <v>37.540453074433657</v>
      </c>
    </row>
    <row r="99" spans="1:32" x14ac:dyDescent="0.2">
      <c r="A99">
        <v>1997</v>
      </c>
      <c r="B99">
        <v>19.5</v>
      </c>
      <c r="C99">
        <v>201.6</v>
      </c>
      <c r="D99">
        <v>271.60000000000002</v>
      </c>
      <c r="E99">
        <v>59.7</v>
      </c>
      <c r="F99">
        <v>9.5</v>
      </c>
      <c r="G99">
        <v>32.299999999999997</v>
      </c>
      <c r="H99">
        <v>23.4</v>
      </c>
      <c r="I99">
        <v>40.700000000000003</v>
      </c>
      <c r="J99">
        <v>11.4</v>
      </c>
      <c r="L99">
        <f>M99-SUM(B99:K99)</f>
        <v>195</v>
      </c>
      <c r="M99">
        <v>864.7</v>
      </c>
      <c r="O99">
        <f>A99</f>
        <v>1997</v>
      </c>
      <c r="P99" s="566">
        <f>((D99+E99)*VLOOKUP(O99,Pop!D:E,2,0)/100000)/100000</f>
        <v>8.9983828497930016</v>
      </c>
      <c r="Q99">
        <f>C99*VLOOKUP(O99,Pop!D:E,2,0)/100000/100000</f>
        <v>5.4756232493760022</v>
      </c>
      <c r="R99">
        <f>G99*VLOOKUP(O99,Pop!D:E,2,0)/100000/100000</f>
        <v>0.87729479640300023</v>
      </c>
      <c r="S99" s="567">
        <f t="shared" si="17"/>
        <v>0.45243473377404586</v>
      </c>
      <c r="T99">
        <f>L99*VLOOKUP(O99,Pop!D:E,2,0)/100000/100000</f>
        <v>5.2963617739500011</v>
      </c>
      <c r="U99" s="566">
        <f t="shared" si="12"/>
        <v>42.64616735080741</v>
      </c>
      <c r="V99" s="566">
        <f t="shared" si="13"/>
        <v>25.95070129164737</v>
      </c>
      <c r="W99" s="566">
        <f t="shared" si="14"/>
        <v>4.1577760501994545</v>
      </c>
      <c r="X99" s="566">
        <f t="shared" si="15"/>
        <v>2.1442305460797111</v>
      </c>
      <c r="Y99" s="566">
        <f t="shared" si="16"/>
        <v>25.101124761266057</v>
      </c>
      <c r="AA99">
        <f>O99</f>
        <v>1997</v>
      </c>
      <c r="AB99">
        <f>B99*VLOOKUP(O99,Pop!D:E,2,0)/100000/100000</f>
        <v>0.52963617739500024</v>
      </c>
      <c r="AC99">
        <f>J99*VLOOKUP(O99,Pop!D:E,2,0)/100000/100000</f>
        <v>0.30963345755400007</v>
      </c>
      <c r="AD99">
        <f t="shared" si="11"/>
        <v>5.2963617739500011</v>
      </c>
      <c r="AE99">
        <f>AB99/SUM($AB99:$AC99)*100</f>
        <v>63.10679611650486</v>
      </c>
      <c r="AF99">
        <f>AC99/SUM($AB99:$AC99)*100</f>
        <v>36.89320388349514</v>
      </c>
    </row>
    <row r="100" spans="1:32" x14ac:dyDescent="0.2">
      <c r="A100">
        <v>1998</v>
      </c>
      <c r="B100">
        <v>20.100000000000001</v>
      </c>
      <c r="C100">
        <v>200.3</v>
      </c>
      <c r="D100">
        <v>268.2</v>
      </c>
      <c r="E100">
        <v>58.6</v>
      </c>
      <c r="F100">
        <v>9.6999999999999993</v>
      </c>
      <c r="G100">
        <v>34</v>
      </c>
      <c r="H100">
        <v>24</v>
      </c>
      <c r="I100">
        <v>41.7</v>
      </c>
      <c r="J100">
        <v>11.3</v>
      </c>
      <c r="L100">
        <f>M100-SUM(B100:K100)</f>
        <v>196.79999999999995</v>
      </c>
      <c r="M100">
        <v>864.7</v>
      </c>
      <c r="O100">
        <f>A100</f>
        <v>1998</v>
      </c>
      <c r="P100" s="566">
        <f>((D100+E100)*VLOOKUP(O100,Pop!D:E,2,0)/100000)/100000</f>
        <v>8.983062040392003</v>
      </c>
      <c r="Q100">
        <f>C100*VLOOKUP(O100,Pop!D:E,2,0)/100000/100000</f>
        <v>5.505836372982003</v>
      </c>
      <c r="R100">
        <f>G100*VLOOKUP(O100,Pop!D:E,2,0)/100000/100000</f>
        <v>0.93459029796000015</v>
      </c>
      <c r="S100" s="567">
        <f t="shared" si="17"/>
        <v>0.45569169661452202</v>
      </c>
      <c r="T100">
        <f>L100*VLOOKUP(O100,Pop!D:E,2,0)/100000/100000</f>
        <v>5.4096285481919999</v>
      </c>
      <c r="U100" s="566">
        <f t="shared" si="12"/>
        <v>42.196170104673399</v>
      </c>
      <c r="V100" s="566">
        <f t="shared" si="13"/>
        <v>25.862585287533918</v>
      </c>
      <c r="W100" s="566">
        <f t="shared" si="14"/>
        <v>4.3900544172548814</v>
      </c>
      <c r="X100" s="566">
        <f t="shared" si="15"/>
        <v>2.1405222694860186</v>
      </c>
      <c r="Y100" s="566">
        <f t="shared" si="16"/>
        <v>25.410667921051783</v>
      </c>
      <c r="AA100">
        <f>O100</f>
        <v>1998</v>
      </c>
      <c r="AB100">
        <f>B100*VLOOKUP(O100,Pop!D:E,2,0)/100000/100000</f>
        <v>0.55250779379400028</v>
      </c>
      <c r="AC100">
        <f>J100*VLOOKUP(O100,Pop!D:E,2,0)/100000/100000</f>
        <v>0.31061383432200013</v>
      </c>
      <c r="AD100">
        <f t="shared" si="11"/>
        <v>5.4096285481919999</v>
      </c>
      <c r="AE100">
        <f>AB100/SUM($AB100:$AC100)*100</f>
        <v>64.012738853503194</v>
      </c>
      <c r="AF100">
        <f>AC100/SUM($AB100:$AC100)*100</f>
        <v>35.987261146496813</v>
      </c>
    </row>
    <row r="101" spans="1:32" x14ac:dyDescent="0.2">
      <c r="A101">
        <v>1999</v>
      </c>
      <c r="B101">
        <v>35.299999999999997</v>
      </c>
      <c r="C101">
        <v>200.8</v>
      </c>
      <c r="D101">
        <v>266.5</v>
      </c>
      <c r="E101">
        <v>61.6</v>
      </c>
      <c r="F101">
        <v>13</v>
      </c>
      <c r="G101">
        <v>23.5</v>
      </c>
      <c r="H101">
        <v>25</v>
      </c>
      <c r="I101">
        <v>45.4</v>
      </c>
      <c r="J101">
        <v>10.5</v>
      </c>
      <c r="K101">
        <v>16.5</v>
      </c>
      <c r="L101">
        <f>M101-SUM(B101:K101)</f>
        <v>177.5</v>
      </c>
      <c r="M101">
        <v>875.6</v>
      </c>
      <c r="O101">
        <f>A101</f>
        <v>1999</v>
      </c>
      <c r="P101" s="566">
        <f>((D101+E101)*VLOOKUP(O101,Pop!D:E,2,0)/100000)/100000</f>
        <v>9.126124555587003</v>
      </c>
      <c r="Q101">
        <f>C101*VLOOKUP(O101,Pop!D:E,2,0)/100000/100000</f>
        <v>5.5852661102160033</v>
      </c>
      <c r="R101">
        <f>G101*VLOOKUP(O101,Pop!D:E,2,0)/100000/100000</f>
        <v>0.65365415134500027</v>
      </c>
      <c r="S101">
        <f>K101*VLOOKUP(O101,Pop!D:E,2,0)/100000/100000</f>
        <v>0.45894865945500024</v>
      </c>
      <c r="T101">
        <f>L101*VLOOKUP(O101,Pop!D:E,2,0)/100000/100000</f>
        <v>4.9371749729250016</v>
      </c>
      <c r="U101" s="566">
        <f t="shared" si="12"/>
        <v>43.957663451232584</v>
      </c>
      <c r="V101" s="566">
        <f t="shared" si="13"/>
        <v>26.902465166130767</v>
      </c>
      <c r="W101" s="566">
        <f t="shared" si="14"/>
        <v>3.1484458735262595</v>
      </c>
      <c r="X101" s="566">
        <f t="shared" si="15"/>
        <v>2.2106109324758849</v>
      </c>
      <c r="Y101" s="566">
        <f t="shared" si="16"/>
        <v>23.780814576634512</v>
      </c>
      <c r="AA101">
        <f>O101</f>
        <v>1999</v>
      </c>
      <c r="AB101">
        <f>B101*VLOOKUP(O101,Pop!D:E,2,0)/100000/100000</f>
        <v>0.98187198053100033</v>
      </c>
      <c r="AC101">
        <f>J101*VLOOKUP(O101,Pop!D:E,2,0)/100000/100000</f>
        <v>0.29205823783500012</v>
      </c>
      <c r="AD101">
        <f t="shared" si="11"/>
        <v>4.9371749729250016</v>
      </c>
      <c r="AE101">
        <f>AB101/SUM($AB101:$AC101)*100</f>
        <v>77.074235807860262</v>
      </c>
      <c r="AF101">
        <f>AC101/SUM($AB101:$AC101)*100</f>
        <v>22.925764192139741</v>
      </c>
    </row>
    <row r="102" spans="1:32" x14ac:dyDescent="0.2">
      <c r="A102">
        <v>2000</v>
      </c>
      <c r="B102">
        <v>34.9</v>
      </c>
      <c r="C102">
        <v>199.6</v>
      </c>
      <c r="D102">
        <v>257.60000000000002</v>
      </c>
      <c r="E102">
        <v>60.9</v>
      </c>
      <c r="F102">
        <v>13.5</v>
      </c>
      <c r="G102">
        <v>23.7</v>
      </c>
      <c r="H102">
        <v>25.1</v>
      </c>
      <c r="I102">
        <v>44.2</v>
      </c>
      <c r="J102">
        <v>10.4</v>
      </c>
      <c r="K102">
        <v>18.100000000000001</v>
      </c>
      <c r="L102">
        <f>M102-SUM(B102:K102)</f>
        <v>180.99999999999989</v>
      </c>
      <c r="M102">
        <v>869</v>
      </c>
      <c r="O102">
        <f>A102</f>
        <v>2000</v>
      </c>
      <c r="P102" s="566">
        <f>((D102+E102)*VLOOKUP(O102,Pop!D:E,2,0)/100000)/100000</f>
        <v>8.9632877061000009</v>
      </c>
      <c r="Q102">
        <f>C102*VLOOKUP(O102,Pop!D:E,2,0)/100000/100000</f>
        <v>5.6171812437600002</v>
      </c>
      <c r="R102">
        <f>G102*VLOOKUP(O102,Pop!D:E,2,0)/100000/100000</f>
        <v>0.66696991721999987</v>
      </c>
      <c r="S102">
        <f>K102*VLOOKUP(O102,Pop!D:E,2,0)/100000/100000</f>
        <v>0.50937364986</v>
      </c>
      <c r="T102">
        <f>L102*VLOOKUP(O102,Pop!D:E,2,0)/100000/100000</f>
        <v>5.0937364985999976</v>
      </c>
      <c r="U102" s="566">
        <f t="shared" si="12"/>
        <v>42.988257524632203</v>
      </c>
      <c r="V102" s="566">
        <f t="shared" si="13"/>
        <v>26.940207855311112</v>
      </c>
      <c r="W102" s="566">
        <f t="shared" si="14"/>
        <v>3.1988122553650959</v>
      </c>
      <c r="X102" s="566">
        <f t="shared" si="15"/>
        <v>2.4429747604265084</v>
      </c>
      <c r="Y102" s="566">
        <f t="shared" si="16"/>
        <v>24.429747604265071</v>
      </c>
      <c r="AA102">
        <f>O102</f>
        <v>2000</v>
      </c>
      <c r="AB102">
        <f>B102*VLOOKUP(O102,Pop!D:E,2,0)/100000/100000</f>
        <v>0.98216245194000007</v>
      </c>
      <c r="AC102">
        <f>J102*VLOOKUP(O102,Pop!D:E,2,0)/100000/100000</f>
        <v>0.29267878223999999</v>
      </c>
      <c r="AD102">
        <f t="shared" si="11"/>
        <v>5.0937364985999976</v>
      </c>
      <c r="AE102">
        <f>AB102/SUM($AB102:$AC102)*100</f>
        <v>77.041942604856501</v>
      </c>
      <c r="AF102">
        <f>AC102/SUM($AB102:$AC102)*100</f>
        <v>22.958057395143484</v>
      </c>
    </row>
    <row r="103" spans="1:32" x14ac:dyDescent="0.2">
      <c r="A103">
        <v>2001</v>
      </c>
      <c r="B103">
        <v>35.700000000000003</v>
      </c>
      <c r="C103">
        <v>196.5</v>
      </c>
      <c r="D103">
        <v>249.5</v>
      </c>
      <c r="E103">
        <v>58.4</v>
      </c>
      <c r="F103">
        <v>14.1</v>
      </c>
      <c r="G103">
        <v>22.2</v>
      </c>
      <c r="H103">
        <v>25.4</v>
      </c>
      <c r="I103">
        <v>43.9</v>
      </c>
      <c r="J103">
        <v>10.7</v>
      </c>
      <c r="K103">
        <v>19.3</v>
      </c>
      <c r="L103">
        <f>M103-SUM(B103:K103)</f>
        <v>183.09999999999991</v>
      </c>
      <c r="M103">
        <v>858.8</v>
      </c>
      <c r="O103">
        <f>A103</f>
        <v>2001</v>
      </c>
      <c r="P103" s="566">
        <f>((D103+E103)*VLOOKUP(O103,Pop!D:E,2,0)/100000)/100000</f>
        <v>8.749109948668</v>
      </c>
      <c r="Q103">
        <f>C103*VLOOKUP(O103,Pop!D:E,2,0)/100000/100000</f>
        <v>5.583631389779999</v>
      </c>
      <c r="R103">
        <f>G103*VLOOKUP(O103,Pop!D:E,2,0)/100000/100000</f>
        <v>0.6308224776239999</v>
      </c>
      <c r="S103">
        <f>K103*VLOOKUP(O103,Pop!D:E,2,0)/100000/100000</f>
        <v>0.54841773955600004</v>
      </c>
      <c r="T103">
        <f>L103*VLOOKUP(O103,Pop!D:E,2,0)/100000/100000</f>
        <v>5.2028646690519977</v>
      </c>
      <c r="U103" s="566">
        <f t="shared" si="12"/>
        <v>42.235939643347059</v>
      </c>
      <c r="V103" s="566">
        <f t="shared" si="13"/>
        <v>26.954732510288064</v>
      </c>
      <c r="W103" s="566">
        <f t="shared" si="14"/>
        <v>3.0452674897119345</v>
      </c>
      <c r="X103" s="566">
        <f t="shared" si="15"/>
        <v>2.6474622770919076</v>
      </c>
      <c r="Y103" s="566">
        <f t="shared" si="16"/>
        <v>25.116598079561037</v>
      </c>
      <c r="AA103">
        <f>O103</f>
        <v>2001</v>
      </c>
      <c r="AB103">
        <f>B103*VLOOKUP(O103,Pop!D:E,2,0)/100000/100000</f>
        <v>1.0144307410440001</v>
      </c>
      <c r="AC103">
        <f>J103*VLOOKUP(O103,Pop!D:E,2,0)/100000/100000</f>
        <v>0.30404506804399994</v>
      </c>
      <c r="AD103">
        <f t="shared" si="11"/>
        <v>5.2028646690519977</v>
      </c>
      <c r="AE103">
        <f>AB103/SUM($AB103:$AC103)*100</f>
        <v>76.939655172413808</v>
      </c>
      <c r="AF103">
        <f>AC103/SUM($AB103:$AC103)*100</f>
        <v>23.060344827586203</v>
      </c>
    </row>
    <row r="104" spans="1:32" x14ac:dyDescent="0.2">
      <c r="A104">
        <v>2002</v>
      </c>
      <c r="B104">
        <v>37.1</v>
      </c>
      <c r="C104">
        <v>194.3</v>
      </c>
      <c r="D104">
        <v>244.6</v>
      </c>
      <c r="E104">
        <v>57.2</v>
      </c>
      <c r="F104">
        <v>14.4</v>
      </c>
      <c r="G104">
        <v>23.2</v>
      </c>
      <c r="H104">
        <v>25.6</v>
      </c>
      <c r="I104">
        <v>43.9</v>
      </c>
      <c r="J104">
        <v>11</v>
      </c>
      <c r="K104">
        <v>20.8</v>
      </c>
      <c r="L104">
        <f>M104-SUM(B104:K104)</f>
        <v>183.79999999999995</v>
      </c>
      <c r="M104">
        <v>855.9</v>
      </c>
      <c r="O104">
        <f>A104</f>
        <v>2002</v>
      </c>
      <c r="P104" s="566">
        <f>((D104+E104)*VLOOKUP(O104,Pop!D:E,2,0)/100000)/100000</f>
        <v>8.6582385658319989</v>
      </c>
      <c r="Q104">
        <f>C104*VLOOKUP(O104,Pop!D:E,2,0)/100000/100000</f>
        <v>5.5742072675320005</v>
      </c>
      <c r="R104">
        <f>G104*VLOOKUP(O104,Pop!D:E,2,0)/100000/100000</f>
        <v>0.66557698716799996</v>
      </c>
      <c r="S104">
        <f>K104*VLOOKUP(O104,Pop!D:E,2,0)/100000/100000</f>
        <v>0.59672419539200006</v>
      </c>
      <c r="T104">
        <f>L104*VLOOKUP(O104,Pop!D:E,2,0)/100000/100000</f>
        <v>5.2729763035119976</v>
      </c>
      <c r="U104" s="566">
        <f t="shared" si="12"/>
        <v>41.690841276419391</v>
      </c>
      <c r="V104" s="566">
        <f t="shared" si="13"/>
        <v>26.840723856886317</v>
      </c>
      <c r="W104" s="566">
        <f t="shared" si="14"/>
        <v>3.204862550075978</v>
      </c>
      <c r="X104" s="566">
        <f t="shared" si="15"/>
        <v>2.8733250448957044</v>
      </c>
      <c r="Y104" s="566">
        <f t="shared" si="16"/>
        <v>25.390247271722604</v>
      </c>
      <c r="AA104">
        <f>O104</f>
        <v>2002</v>
      </c>
      <c r="AB104">
        <f>B104*VLOOKUP(O104,Pop!D:E,2,0)/100000/100000</f>
        <v>1.064349406204</v>
      </c>
      <c r="AC104">
        <f>J104*VLOOKUP(O104,Pop!D:E,2,0)/100000/100000</f>
        <v>0.31557529563999998</v>
      </c>
      <c r="AD104">
        <f t="shared" si="11"/>
        <v>5.2729763035119976</v>
      </c>
      <c r="AE104">
        <f>AB104/SUM($AB104:$AC104)*100</f>
        <v>77.130977130977129</v>
      </c>
      <c r="AF104">
        <f>AC104/SUM($AB104:$AC104)*100</f>
        <v>22.869022869022867</v>
      </c>
    </row>
    <row r="105" spans="1:32" x14ac:dyDescent="0.2">
      <c r="A105">
        <v>2003</v>
      </c>
      <c r="B105">
        <v>37.6</v>
      </c>
      <c r="C105">
        <v>190.9</v>
      </c>
      <c r="D105">
        <v>236.3</v>
      </c>
      <c r="E105">
        <v>54.6</v>
      </c>
      <c r="F105">
        <v>14.7</v>
      </c>
      <c r="G105">
        <v>22.6</v>
      </c>
      <c r="H105">
        <v>25.5</v>
      </c>
      <c r="I105">
        <v>43.7</v>
      </c>
      <c r="J105">
        <v>10.8</v>
      </c>
      <c r="K105">
        <v>22.1</v>
      </c>
      <c r="L105">
        <f>M105-SUM(B105:K105)</f>
        <v>184.69999999999993</v>
      </c>
      <c r="M105">
        <v>843.5</v>
      </c>
      <c r="O105">
        <f>A105</f>
        <v>2003</v>
      </c>
      <c r="P105" s="566">
        <f>((D105+E105)*VLOOKUP(O105,Pop!D:E,2,0)/100000)/100000</f>
        <v>8.4250165820039999</v>
      </c>
      <c r="Q105">
        <f>C105*VLOOKUP(O105,Pop!D:E,2,0)/100000/100000</f>
        <v>5.5288266260039993</v>
      </c>
      <c r="R105">
        <f>G105*VLOOKUP(O105,Pop!D:E,2,0)/100000/100000</f>
        <v>0.65453893005599995</v>
      </c>
      <c r="S105">
        <f>K105*VLOOKUP(O105,Pop!D:E,2,0)/100000/100000</f>
        <v>0.64005798027599992</v>
      </c>
      <c r="T105">
        <f>L105*VLOOKUP(O105,Pop!D:E,2,0)/100000/100000</f>
        <v>5.349262848731998</v>
      </c>
      <c r="U105" s="566">
        <f t="shared" si="12"/>
        <v>40.90269966254219</v>
      </c>
      <c r="V105" s="566">
        <f t="shared" si="13"/>
        <v>26.841957255343086</v>
      </c>
      <c r="W105" s="566">
        <f t="shared" si="14"/>
        <v>3.1777277840269971</v>
      </c>
      <c r="X105" s="566">
        <f t="shared" si="15"/>
        <v>3.1074240719910011</v>
      </c>
      <c r="Y105" s="566">
        <f t="shared" si="16"/>
        <v>25.970191226096734</v>
      </c>
      <c r="AA105">
        <f>O105</f>
        <v>2003</v>
      </c>
      <c r="AB105">
        <f>B105*VLOOKUP(O105,Pop!D:E,2,0)/100000/100000</f>
        <v>1.0889674234560001</v>
      </c>
      <c r="AC105">
        <f>J105*VLOOKUP(O105,Pop!D:E,2,0)/100000/100000</f>
        <v>0.312788515248</v>
      </c>
      <c r="AD105">
        <f t="shared" si="11"/>
        <v>5.349262848731998</v>
      </c>
      <c r="AE105">
        <f>AB105/SUM($AB105:$AC105)*100</f>
        <v>77.685950413223154</v>
      </c>
      <c r="AF105">
        <f>AC105/SUM($AB105:$AC105)*100</f>
        <v>22.314049586776861</v>
      </c>
    </row>
    <row r="106" spans="1:32" x14ac:dyDescent="0.2">
      <c r="A106">
        <v>2004</v>
      </c>
      <c r="B106">
        <v>38.1</v>
      </c>
      <c r="C106">
        <v>186.8</v>
      </c>
      <c r="D106">
        <v>221.6</v>
      </c>
      <c r="E106">
        <v>51.2</v>
      </c>
      <c r="F106">
        <v>14.5</v>
      </c>
      <c r="G106">
        <v>22.6</v>
      </c>
      <c r="H106">
        <v>24.8</v>
      </c>
      <c r="I106">
        <v>41.6</v>
      </c>
      <c r="J106">
        <v>11</v>
      </c>
      <c r="K106">
        <v>20.399999999999999</v>
      </c>
      <c r="L106">
        <f>M106-SUM(B106:K106)</f>
        <v>181.10000000000002</v>
      </c>
      <c r="M106">
        <v>813.7</v>
      </c>
      <c r="O106">
        <f>A106</f>
        <v>2004</v>
      </c>
      <c r="P106" s="566">
        <f>((D106+E106)*VLOOKUP(O106,Pop!D:E,2,0)/100000)/100000</f>
        <v>7.9753450680639979</v>
      </c>
      <c r="Q106">
        <f>C106*VLOOKUP(O106,Pop!D:E,2,0)/100000/100000</f>
        <v>5.4611233823839997</v>
      </c>
      <c r="R106">
        <f>G106*VLOOKUP(O106,Pop!D:E,2,0)/100000/100000</f>
        <v>0.66071407088799994</v>
      </c>
      <c r="S106">
        <f>K106*VLOOKUP(O106,Pop!D:E,2,0)/100000/100000</f>
        <v>0.5963967719519998</v>
      </c>
      <c r="T106">
        <f>L106*VLOOKUP(O106,Pop!D:E,2,0)/100000/100000</f>
        <v>5.2944831078680004</v>
      </c>
      <c r="U106" s="566">
        <f t="shared" si="12"/>
        <v>39.900541173029104</v>
      </c>
      <c r="V106" s="566">
        <f t="shared" si="13"/>
        <v>27.321924820827853</v>
      </c>
      <c r="W106" s="566">
        <f t="shared" si="14"/>
        <v>3.305543366973819</v>
      </c>
      <c r="X106" s="566">
        <f t="shared" si="15"/>
        <v>2.9837648091268094</v>
      </c>
      <c r="Y106" s="566">
        <f t="shared" si="16"/>
        <v>26.488225830042424</v>
      </c>
      <c r="AA106">
        <f>O106</f>
        <v>2004</v>
      </c>
      <c r="AB106">
        <f>B106*VLOOKUP(O106,Pop!D:E,2,0)/100000/100000</f>
        <v>1.1138586770279999</v>
      </c>
      <c r="AC106">
        <f>J106*VLOOKUP(O106,Pop!D:E,2,0)/100000/100000</f>
        <v>0.32158649467999995</v>
      </c>
      <c r="AD106">
        <f t="shared" si="11"/>
        <v>5.2944831078680004</v>
      </c>
      <c r="AE106">
        <f>AB106/SUM($AB106:$AC106)*100</f>
        <v>77.596741344195522</v>
      </c>
      <c r="AF106">
        <f>AC106/SUM($AB106:$AC106)*100</f>
        <v>22.403258655804478</v>
      </c>
    </row>
    <row r="107" spans="1:32" x14ac:dyDescent="0.2">
      <c r="A107">
        <v>2005</v>
      </c>
      <c r="B107">
        <v>39.5</v>
      </c>
      <c r="C107">
        <v>185.1</v>
      </c>
      <c r="D107">
        <v>216.8</v>
      </c>
      <c r="E107">
        <v>48</v>
      </c>
      <c r="F107">
        <v>14.7</v>
      </c>
      <c r="G107">
        <v>24</v>
      </c>
      <c r="H107">
        <v>24.9</v>
      </c>
      <c r="I107">
        <v>43.9</v>
      </c>
      <c r="J107">
        <v>10.9</v>
      </c>
      <c r="K107">
        <v>21</v>
      </c>
      <c r="L107">
        <f>M107-SUM(B107:K107)</f>
        <v>186.20000000000016</v>
      </c>
      <c r="M107">
        <v>815</v>
      </c>
      <c r="O107">
        <f>A107</f>
        <v>2005</v>
      </c>
      <c r="P107" s="566">
        <f>((D107+E107)*VLOOKUP(O107,Pop!D:E,2,0)/100000)/100000</f>
        <v>7.8138169585599995</v>
      </c>
      <c r="Q107">
        <f>C107*VLOOKUP(O107,Pop!D:E,2,0)/100000/100000</f>
        <v>5.4619996942199984</v>
      </c>
      <c r="R107">
        <f>G107*VLOOKUP(O107,Pop!D:E,2,0)/100000/100000</f>
        <v>0.70820093279999985</v>
      </c>
      <c r="S107">
        <f>K107*VLOOKUP(O107,Pop!D:E,2,0)/100000/100000</f>
        <v>0.6196758161999999</v>
      </c>
      <c r="T107">
        <f>L107*VLOOKUP(O107,Pop!D:E,2,0)/100000/100000</f>
        <v>5.4944589036400036</v>
      </c>
      <c r="U107" s="566">
        <f t="shared" si="12"/>
        <v>38.878285127000431</v>
      </c>
      <c r="V107" s="566">
        <f t="shared" si="13"/>
        <v>27.176626046101887</v>
      </c>
      <c r="W107" s="566">
        <f t="shared" si="14"/>
        <v>3.5237116429305528</v>
      </c>
      <c r="X107" s="566">
        <f t="shared" si="15"/>
        <v>3.0832476875642336</v>
      </c>
      <c r="Y107" s="566">
        <f t="shared" si="16"/>
        <v>27.338129496402896</v>
      </c>
      <c r="AA107">
        <f>O107</f>
        <v>2005</v>
      </c>
      <c r="AB107">
        <f>B107*VLOOKUP(O107,Pop!D:E,2,0)/100000/100000</f>
        <v>1.1655807018999997</v>
      </c>
      <c r="AC107">
        <f>J107*VLOOKUP(O107,Pop!D:E,2,0)/100000/100000</f>
        <v>0.3216412569799999</v>
      </c>
      <c r="AD107">
        <f t="shared" si="11"/>
        <v>5.4944589036400036</v>
      </c>
      <c r="AE107">
        <f>AB107/SUM($AB107:$AC107)*100</f>
        <v>78.373015873015873</v>
      </c>
      <c r="AF107">
        <f>AC107/SUM($AB107:$AC107)*100</f>
        <v>21.626984126984127</v>
      </c>
    </row>
    <row r="108" spans="1:32" x14ac:dyDescent="0.2">
      <c r="A108">
        <v>2006</v>
      </c>
      <c r="B108">
        <v>40.200000000000003</v>
      </c>
      <c r="C108">
        <v>181.8</v>
      </c>
      <c r="D108">
        <v>205.5</v>
      </c>
      <c r="E108">
        <v>44.8</v>
      </c>
      <c r="F108">
        <v>14.8</v>
      </c>
      <c r="G108">
        <v>23.6</v>
      </c>
      <c r="H108">
        <v>23.7</v>
      </c>
      <c r="I108">
        <v>41</v>
      </c>
      <c r="J108">
        <v>11</v>
      </c>
      <c r="K108">
        <v>18.399999999999999</v>
      </c>
      <c r="L108">
        <f>M108-SUM(B108:K108)</f>
        <v>186.99999999999989</v>
      </c>
      <c r="M108">
        <v>791.8</v>
      </c>
      <c r="O108">
        <f>A108</f>
        <v>2006</v>
      </c>
      <c r="P108" s="566">
        <f>((D108+E108)*VLOOKUP(O108,Pop!D:E,2,0)/100000)/100000</f>
        <v>7.4543366125559984</v>
      </c>
      <c r="Q108">
        <f>C108*VLOOKUP(O108,Pop!D:E,2,0)/100000/100000</f>
        <v>5.4142964289359989</v>
      </c>
      <c r="R108">
        <f>G108*VLOOKUP(O108,Pop!D:E,2,0)/100000/100000</f>
        <v>0.70284596107199981</v>
      </c>
      <c r="S108">
        <f>K108*VLOOKUP(O108,Pop!D:E,2,0)/100000/100000</f>
        <v>0.54798159676799985</v>
      </c>
      <c r="T108">
        <f>L108*VLOOKUP(O108,Pop!D:E,2,0)/100000/100000</f>
        <v>5.5691607932399956</v>
      </c>
      <c r="U108" s="566">
        <f t="shared" si="12"/>
        <v>37.861140523370146</v>
      </c>
      <c r="V108" s="566">
        <f t="shared" si="13"/>
        <v>27.49962184238391</v>
      </c>
      <c r="W108" s="566">
        <f t="shared" si="14"/>
        <v>3.5698078959310244</v>
      </c>
      <c r="X108" s="566">
        <f t="shared" si="15"/>
        <v>2.7832400544546969</v>
      </c>
      <c r="Y108" s="566">
        <f t="shared" si="16"/>
        <v>28.286189683860226</v>
      </c>
      <c r="AA108">
        <f>O108</f>
        <v>2006</v>
      </c>
      <c r="AB108">
        <f>B108*VLOOKUP(O108,Pop!D:E,2,0)/100000/100000</f>
        <v>1.1972206625039998</v>
      </c>
      <c r="AC108">
        <f>J108*VLOOKUP(O108,Pop!D:E,2,0)/100000/100000</f>
        <v>0.32759769371999992</v>
      </c>
      <c r="AD108">
        <f t="shared" si="11"/>
        <v>5.5691607932399956</v>
      </c>
      <c r="AE108">
        <f>AB108/SUM($AB108:$AC108)*100</f>
        <v>78.515625</v>
      </c>
      <c r="AF108">
        <f>AC108/SUM($AB108:$AC108)*100</f>
        <v>21.484374999999996</v>
      </c>
    </row>
    <row r="109" spans="1:32" x14ac:dyDescent="0.2">
      <c r="A109">
        <v>2007</v>
      </c>
      <c r="B109">
        <v>40.4</v>
      </c>
      <c r="C109">
        <v>179.3</v>
      </c>
      <c r="D109">
        <v>196.1</v>
      </c>
      <c r="E109">
        <v>43.5</v>
      </c>
      <c r="F109">
        <v>14.9</v>
      </c>
      <c r="G109">
        <v>22.8</v>
      </c>
      <c r="H109">
        <v>23.8</v>
      </c>
      <c r="I109">
        <v>41.4</v>
      </c>
      <c r="J109">
        <v>11.3</v>
      </c>
      <c r="K109">
        <v>16.8</v>
      </c>
      <c r="L109">
        <f>M109-SUM(B109:K109)</f>
        <v>185.00000000000011</v>
      </c>
      <c r="M109">
        <v>775.3</v>
      </c>
      <c r="O109">
        <f>A109</f>
        <v>2007</v>
      </c>
      <c r="P109" s="566">
        <f>((D109+E109)*VLOOKUP(O109,Pop!D:E,2,0)/100000)/100000</f>
        <v>7.201140823663998</v>
      </c>
      <c r="Q109">
        <f>C109*VLOOKUP(O109,Pop!D:E,2,0)/100000/100000</f>
        <v>5.3888336798119987</v>
      </c>
      <c r="R109">
        <f>G109*VLOOKUP(O109,Pop!D:E,2,0)/100000/100000</f>
        <v>0.68525046235199993</v>
      </c>
      <c r="S109">
        <f>K109*VLOOKUP(O109,Pop!D:E,2,0)/100000/100000</f>
        <v>0.50492139331199992</v>
      </c>
      <c r="T109">
        <f>L109*VLOOKUP(O109,Pop!D:E,2,0)/100000/100000</f>
        <v>5.5601462954000009</v>
      </c>
      <c r="U109" s="566">
        <f t="shared" si="12"/>
        <v>37.23387723387723</v>
      </c>
      <c r="V109" s="566">
        <f t="shared" si="13"/>
        <v>27.86324786324786</v>
      </c>
      <c r="W109" s="566">
        <f t="shared" si="14"/>
        <v>3.5431235431235435</v>
      </c>
      <c r="X109" s="566">
        <f t="shared" si="15"/>
        <v>2.6107226107226107</v>
      </c>
      <c r="Y109" s="566">
        <f t="shared" si="16"/>
        <v>28.74902874902876</v>
      </c>
      <c r="AA109">
        <f>O109</f>
        <v>2007</v>
      </c>
      <c r="AB109">
        <f>B109*VLOOKUP(O109,Pop!D:E,2,0)/100000/100000</f>
        <v>1.2142157315359996</v>
      </c>
      <c r="AC109">
        <f>J109*VLOOKUP(O109,Pop!D:E,2,0)/100000/100000</f>
        <v>0.3396197466919999</v>
      </c>
      <c r="AD109">
        <f t="shared" si="11"/>
        <v>5.5601462954000009</v>
      </c>
      <c r="AE109">
        <f>AB109/SUM($AB109:$AC109)*100</f>
        <v>78.143133462282393</v>
      </c>
      <c r="AF109">
        <f>AC109/SUM($AB109:$AC109)*100</f>
        <v>21.856866537717604</v>
      </c>
    </row>
    <row r="110" spans="1:32" x14ac:dyDescent="0.2">
      <c r="A110">
        <v>2008</v>
      </c>
      <c r="B110">
        <v>39.299999999999997</v>
      </c>
      <c r="C110">
        <v>176.4</v>
      </c>
      <c r="D110">
        <v>192.1</v>
      </c>
      <c r="E110">
        <v>44.7</v>
      </c>
      <c r="F110">
        <v>15.1</v>
      </c>
      <c r="G110">
        <v>22</v>
      </c>
      <c r="H110">
        <v>25.8</v>
      </c>
      <c r="I110">
        <v>42.1</v>
      </c>
      <c r="J110">
        <v>11.6</v>
      </c>
      <c r="K110">
        <v>17.600000000000001</v>
      </c>
      <c r="L110">
        <f>M110-SUM(B110:K110)</f>
        <v>188.19999999999993</v>
      </c>
      <c r="M110">
        <v>774.9</v>
      </c>
      <c r="O110">
        <f>A110</f>
        <v>2008</v>
      </c>
      <c r="P110" s="566">
        <f>((D110+E110)*VLOOKUP(O110,Pop!D:E,2,0)/100000)/100000</f>
        <v>7.1816896186879973</v>
      </c>
      <c r="Q110">
        <f>C110*VLOOKUP(O110,Pop!D:E,2,0)/100000/100000</f>
        <v>5.3498735166239983</v>
      </c>
      <c r="R110">
        <f>G110*VLOOKUP(O110,Pop!D:E,2,0)/100000/100000</f>
        <v>0.66721778551999977</v>
      </c>
      <c r="S110">
        <f>K110*VLOOKUP(O110,Pop!D:E,2,0)/100000/100000</f>
        <v>0.53377422841599986</v>
      </c>
      <c r="T110">
        <f>L110*VLOOKUP(O110,Pop!D:E,2,0)/100000/100000</f>
        <v>5.7077448743119961</v>
      </c>
      <c r="U110" s="566">
        <f t="shared" si="12"/>
        <v>36.942277691107641</v>
      </c>
      <c r="V110" s="566">
        <f t="shared" si="13"/>
        <v>27.519500780031201</v>
      </c>
      <c r="W110" s="566">
        <f t="shared" si="14"/>
        <v>3.4321372854914198</v>
      </c>
      <c r="X110" s="566">
        <f t="shared" si="15"/>
        <v>2.745709828393136</v>
      </c>
      <c r="Y110" s="566">
        <f t="shared" si="16"/>
        <v>29.360374414976594</v>
      </c>
      <c r="AA110">
        <f>O110</f>
        <v>2008</v>
      </c>
      <c r="AB110">
        <f>B110*VLOOKUP(O110,Pop!D:E,2,0)/100000/100000</f>
        <v>1.1918935895879996</v>
      </c>
      <c r="AC110">
        <f>J110*VLOOKUP(O110,Pop!D:E,2,0)/100000/100000</f>
        <v>0.35180574145599991</v>
      </c>
      <c r="AD110">
        <f t="shared" si="11"/>
        <v>5.7077448743119961</v>
      </c>
      <c r="AE110">
        <f>AB110/SUM($AB110:$AC110)*100</f>
        <v>77.210216110019644</v>
      </c>
      <c r="AF110">
        <f>AC110/SUM($AB110:$AC110)*100</f>
        <v>22.789783889980356</v>
      </c>
    </row>
    <row r="111" spans="1:32" x14ac:dyDescent="0.2">
      <c r="A111">
        <v>2009</v>
      </c>
      <c r="B111">
        <v>37.5</v>
      </c>
      <c r="C111">
        <v>173.5</v>
      </c>
      <c r="D111">
        <v>182.8</v>
      </c>
      <c r="E111">
        <v>42.7</v>
      </c>
      <c r="F111">
        <v>15.1</v>
      </c>
      <c r="G111">
        <v>21.1</v>
      </c>
      <c r="H111">
        <v>24.2</v>
      </c>
      <c r="I111">
        <v>39.6</v>
      </c>
      <c r="J111">
        <v>11.8</v>
      </c>
      <c r="K111">
        <v>16.5</v>
      </c>
      <c r="L111">
        <f>M111-SUM(B111:K111)</f>
        <v>184.80000000000007</v>
      </c>
      <c r="M111">
        <v>749.6</v>
      </c>
      <c r="O111">
        <f>A111</f>
        <v>2009</v>
      </c>
      <c r="P111" s="566">
        <f>((D111+E111)*VLOOKUP(O111,Pop!D:E,2,0)/100000)/100000</f>
        <v>6.9005970917399981</v>
      </c>
      <c r="Q111">
        <f>C111*VLOOKUP(O111,Pop!D:E,2,0)/100000/100000</f>
        <v>5.3093285827799983</v>
      </c>
      <c r="R111">
        <f>G111*VLOOKUP(O111,Pop!D:E,2,0)/100000/100000</f>
        <v>0.64568779882799976</v>
      </c>
      <c r="S111">
        <f>K111*VLOOKUP(O111,Pop!D:E,2,0)/100000/100000</f>
        <v>0.50492173841999977</v>
      </c>
      <c r="T111">
        <f>L111*VLOOKUP(O111,Pop!D:E,2,0)/100000/100000</f>
        <v>5.6551234703040008</v>
      </c>
      <c r="U111" s="566">
        <f t="shared" si="12"/>
        <v>36.289024782748633</v>
      </c>
      <c r="V111" s="566">
        <f t="shared" si="13"/>
        <v>27.920823945928539</v>
      </c>
      <c r="W111" s="566">
        <f t="shared" si="14"/>
        <v>3.3955584164789179</v>
      </c>
      <c r="X111" s="566">
        <f t="shared" si="15"/>
        <v>2.6552944962986795</v>
      </c>
      <c r="Y111" s="566">
        <f t="shared" si="16"/>
        <v>29.739298358545231</v>
      </c>
      <c r="AA111">
        <f>O111</f>
        <v>2009</v>
      </c>
      <c r="AB111">
        <f>B111*VLOOKUP(O111,Pop!D:E,2,0)/100000/100000</f>
        <v>1.1475494054999995</v>
      </c>
      <c r="AC111">
        <f>J111*VLOOKUP(O111,Pop!D:E,2,0)/100000/100000</f>
        <v>0.36109554626399987</v>
      </c>
      <c r="AD111">
        <f t="shared" si="11"/>
        <v>5.6551234703040008</v>
      </c>
      <c r="AE111">
        <f>AB111/SUM($AB111:$AC111)*100</f>
        <v>76.064908722109521</v>
      </c>
      <c r="AF111">
        <f>AC111/SUM($AB111:$AC111)*100</f>
        <v>23.935091277890468</v>
      </c>
    </row>
    <row r="112" spans="1:32" x14ac:dyDescent="0.2">
      <c r="A112">
        <v>2010</v>
      </c>
      <c r="B112">
        <v>38</v>
      </c>
      <c r="C112">
        <v>172.8</v>
      </c>
      <c r="D112">
        <v>179.1</v>
      </c>
      <c r="E112">
        <v>42.2</v>
      </c>
      <c r="F112">
        <v>15.1</v>
      </c>
      <c r="G112">
        <v>20.8</v>
      </c>
      <c r="H112">
        <v>25.1</v>
      </c>
      <c r="I112">
        <v>39.1</v>
      </c>
      <c r="J112">
        <v>12.1</v>
      </c>
      <c r="K112">
        <v>15.3</v>
      </c>
      <c r="L112">
        <f>M112-SUM(B112:K112)</f>
        <v>187.39999999999998</v>
      </c>
      <c r="M112">
        <v>747</v>
      </c>
      <c r="O112">
        <f>A112</f>
        <v>2010</v>
      </c>
      <c r="P112" s="566">
        <f>((D112+E112)*VLOOKUP(O112,Pop!D:E,2,0)/100000)/100000</f>
        <v>6.8325387559399999</v>
      </c>
      <c r="Q112">
        <f>C112*VLOOKUP(O112,Pop!D:E,2,0)/100000/100000</f>
        <v>5.3351228966400006</v>
      </c>
      <c r="R112">
        <f>G112*VLOOKUP(O112,Pop!D:E,2,0)/100000/100000</f>
        <v>0.64219071904000002</v>
      </c>
      <c r="S112">
        <f>K112*VLOOKUP(O112,Pop!D:E,2,0)/100000/100000</f>
        <v>0.4723806731400001</v>
      </c>
      <c r="T112">
        <f>L112*VLOOKUP(O112,Pop!D:E,2,0)/100000/100000</f>
        <v>5.7858913821199991</v>
      </c>
      <c r="U112" s="566">
        <f t="shared" si="12"/>
        <v>35.832253886010363</v>
      </c>
      <c r="V112" s="566">
        <f t="shared" si="13"/>
        <v>27.979274611398964</v>
      </c>
      <c r="W112" s="566">
        <f t="shared" si="14"/>
        <v>3.3678756476683938</v>
      </c>
      <c r="X112" s="566">
        <f t="shared" si="15"/>
        <v>2.4773316062176169</v>
      </c>
      <c r="Y112" s="566">
        <f t="shared" si="16"/>
        <v>30.34326424870466</v>
      </c>
      <c r="AA112">
        <f>O112</f>
        <v>2010</v>
      </c>
      <c r="AB112">
        <f>B112*VLOOKUP(O112,Pop!D:E,2,0)/100000/100000</f>
        <v>1.1732330444000001</v>
      </c>
      <c r="AC112">
        <f>J112*VLOOKUP(O112,Pop!D:E,2,0)/100000/100000</f>
        <v>0.37358210097999994</v>
      </c>
      <c r="AD112">
        <f t="shared" si="11"/>
        <v>5.7858913821199991</v>
      </c>
      <c r="AE112">
        <f>AB112/SUM($AB112:$AC112)*100</f>
        <v>75.848303393213584</v>
      </c>
      <c r="AF112">
        <f>AC112/SUM($AB112:$AC112)*100</f>
        <v>24.151696606786423</v>
      </c>
    </row>
    <row r="113" spans="1:32" x14ac:dyDescent="0.2">
      <c r="A113">
        <v>2011</v>
      </c>
      <c r="B113">
        <v>37.9</v>
      </c>
      <c r="C113">
        <v>169</v>
      </c>
      <c r="D113">
        <v>173.7</v>
      </c>
      <c r="E113">
        <v>42.5</v>
      </c>
      <c r="F113">
        <v>13.4</v>
      </c>
      <c r="G113">
        <v>21.7</v>
      </c>
      <c r="H113">
        <v>24.7</v>
      </c>
      <c r="I113">
        <v>39.1</v>
      </c>
      <c r="J113">
        <v>12.3</v>
      </c>
      <c r="K113">
        <v>15.7</v>
      </c>
      <c r="L113">
        <f>M113-SUM(B113:K113)</f>
        <v>191.29999999999995</v>
      </c>
      <c r="M113">
        <v>741.3</v>
      </c>
      <c r="O113">
        <f>A113</f>
        <v>2011</v>
      </c>
      <c r="P113" s="566">
        <f>((D113+E113)*VLOOKUP(O113,Pop!D:E,2,0)/100000)/100000</f>
        <v>6.7363598161999994</v>
      </c>
      <c r="Q113">
        <f>C113*VLOOKUP(O113,Pop!D:E,2,0)/100000/100000</f>
        <v>5.2657021689999999</v>
      </c>
      <c r="R113">
        <f>G113*VLOOKUP(O113,Pop!D:E,2,0)/100000/100000</f>
        <v>0.67612862169999988</v>
      </c>
      <c r="S113">
        <f>K113*VLOOKUP(O113,Pop!D:E,2,0)/100000/100000</f>
        <v>0.48918061569999999</v>
      </c>
      <c r="T113">
        <f>L113*VLOOKUP(O113,Pop!D:E,2,0)/100000/100000</f>
        <v>5.9605255912999979</v>
      </c>
      <c r="U113" s="566">
        <f t="shared" si="12"/>
        <v>35.217462127382312</v>
      </c>
      <c r="V113" s="566">
        <f t="shared" si="13"/>
        <v>27.52891350382799</v>
      </c>
      <c r="W113" s="566">
        <f t="shared" si="14"/>
        <v>3.534777651083238</v>
      </c>
      <c r="X113" s="566">
        <f t="shared" si="15"/>
        <v>2.5574197752076886</v>
      </c>
      <c r="Y113" s="566">
        <f t="shared" si="16"/>
        <v>31.161426942498771</v>
      </c>
      <c r="AA113">
        <f>O113</f>
        <v>2011</v>
      </c>
      <c r="AB113">
        <f>B113*VLOOKUP(O113,Pop!D:E,2,0)/100000/100000</f>
        <v>1.1808882378999999</v>
      </c>
      <c r="AC113">
        <f>J113*VLOOKUP(O113,Pop!D:E,2,0)/100000/100000</f>
        <v>0.38324341229999997</v>
      </c>
      <c r="AD113">
        <f t="shared" si="11"/>
        <v>5.9605255912999979</v>
      </c>
      <c r="AE113">
        <f>AB113/SUM($AB113:$AC113)*100</f>
        <v>75.498007968127496</v>
      </c>
      <c r="AF113">
        <f>AC113/SUM($AB113:$AC113)*100</f>
        <v>24.501992031872515</v>
      </c>
    </row>
    <row r="114" spans="1:32" x14ac:dyDescent="0.2">
      <c r="A114">
        <v>2012</v>
      </c>
      <c r="B114">
        <v>36.9</v>
      </c>
      <c r="C114">
        <v>166.5</v>
      </c>
      <c r="D114">
        <v>170.5</v>
      </c>
      <c r="E114">
        <v>41.5</v>
      </c>
      <c r="F114">
        <v>13.1</v>
      </c>
      <c r="G114">
        <v>21.2</v>
      </c>
      <c r="H114">
        <v>23.8</v>
      </c>
      <c r="I114">
        <v>39.1</v>
      </c>
      <c r="J114">
        <v>12.6</v>
      </c>
      <c r="K114">
        <v>14.5</v>
      </c>
      <c r="L114">
        <f>M114-SUM(B114:K114)</f>
        <v>193.09999999999991</v>
      </c>
      <c r="M114">
        <v>732.8</v>
      </c>
      <c r="O114">
        <f>A114</f>
        <v>2012</v>
      </c>
      <c r="P114" s="566">
        <f>((D114+E114)*VLOOKUP(O114,Pop!D:E,2,0)/100000)/100000</f>
        <v>6.6541311319999998</v>
      </c>
      <c r="Q114">
        <f>C114*VLOOKUP(O114,Pop!D:E,2,0)/100000/100000</f>
        <v>5.2260039315000002</v>
      </c>
      <c r="R114">
        <f>G114*VLOOKUP(O114,Pop!D:E,2,0)/100000/100000</f>
        <v>0.66541311319999996</v>
      </c>
      <c r="S114">
        <f>K114*VLOOKUP(O114,Pop!D:E,2,0)/100000/100000</f>
        <v>0.45511745949999999</v>
      </c>
      <c r="T114">
        <f>L114*VLOOKUP(O114,Pop!D:E,2,0)/100000/100000</f>
        <v>6.060909064099997</v>
      </c>
      <c r="U114" s="566">
        <f t="shared" si="12"/>
        <v>34.908611888687638</v>
      </c>
      <c r="V114" s="566">
        <f t="shared" si="13"/>
        <v>27.416433393709873</v>
      </c>
      <c r="W114" s="566">
        <f t="shared" si="14"/>
        <v>3.4908611888687635</v>
      </c>
      <c r="X114" s="566">
        <f t="shared" si="15"/>
        <v>2.3876173225753341</v>
      </c>
      <c r="Y114" s="566">
        <f t="shared" si="16"/>
        <v>31.796476206158395</v>
      </c>
      <c r="AA114">
        <f>O114</f>
        <v>2012</v>
      </c>
      <c r="AB114">
        <f>B114*VLOOKUP(O114,Pop!D:E,2,0)/100000/100000</f>
        <v>1.1581954659</v>
      </c>
      <c r="AC114">
        <f>J114*VLOOKUP(O114,Pop!D:E,2,0)/100000/100000</f>
        <v>0.39548137860000004</v>
      </c>
      <c r="AD114">
        <f t="shared" si="11"/>
        <v>6.060909064099997</v>
      </c>
      <c r="AE114">
        <f>AB114/SUM($AB114:$AC114)*100</f>
        <v>74.545454545454547</v>
      </c>
      <c r="AF114">
        <f>AC114/SUM($AB114:$AC114)*100</f>
        <v>25.454545454545457</v>
      </c>
    </row>
    <row r="115" spans="1:32" x14ac:dyDescent="0.2">
      <c r="A115">
        <v>2013</v>
      </c>
      <c r="B115">
        <v>36.200000000000003</v>
      </c>
      <c r="C115">
        <v>163.19999999999999</v>
      </c>
      <c r="D115">
        <v>169.8</v>
      </c>
      <c r="E115">
        <v>42.1</v>
      </c>
      <c r="F115">
        <v>13.2</v>
      </c>
      <c r="G115">
        <v>21.2</v>
      </c>
      <c r="H115">
        <v>23.5</v>
      </c>
      <c r="I115">
        <v>39.4</v>
      </c>
      <c r="J115">
        <v>12.6</v>
      </c>
      <c r="K115">
        <v>15.9</v>
      </c>
      <c r="L115">
        <f>M115-SUM(B115:K115)</f>
        <v>194.80000000000007</v>
      </c>
      <c r="M115">
        <v>731.9</v>
      </c>
      <c r="O115">
        <f>A115</f>
        <v>2013</v>
      </c>
      <c r="P115" s="566">
        <f>((D115+E115)*VLOOKUP(O115,Pop!D:E,2,0)/100000)/100000</f>
        <v>6.6972632987000003</v>
      </c>
      <c r="Q115">
        <f>C115*VLOOKUP(O115,Pop!D:E,2,0)/100000/100000</f>
        <v>5.1580621535999995</v>
      </c>
      <c r="R115">
        <f>G115*VLOOKUP(O115,Pop!D:E,2,0)/100000/100000</f>
        <v>0.6700423875999999</v>
      </c>
      <c r="S115">
        <f>K115*VLOOKUP(O115,Pop!D:E,2,0)/100000/100000</f>
        <v>0.50253179069999998</v>
      </c>
      <c r="T115">
        <f>L115*VLOOKUP(O115,Pop!D:E,2,0)/100000/100000</f>
        <v>6.156804580400002</v>
      </c>
      <c r="U115" s="566">
        <f t="shared" si="12"/>
        <v>34.909390444810541</v>
      </c>
      <c r="V115" s="566">
        <f t="shared" si="13"/>
        <v>26.886326194398674</v>
      </c>
      <c r="W115" s="566">
        <f t="shared" si="14"/>
        <v>3.4925864909390434</v>
      </c>
      <c r="X115" s="566">
        <f t="shared" si="15"/>
        <v>2.619439868204283</v>
      </c>
      <c r="Y115" s="566">
        <f t="shared" si="16"/>
        <v>32.092257001647454</v>
      </c>
      <c r="AA115">
        <f>O115</f>
        <v>2013</v>
      </c>
      <c r="AB115">
        <f>B115*VLOOKUP(O115,Pop!D:E,2,0)/100000/100000</f>
        <v>1.1441289826000001</v>
      </c>
      <c r="AC115">
        <f>J115*VLOOKUP(O115,Pop!D:E,2,0)/100000/100000</f>
        <v>0.39823273979999996</v>
      </c>
      <c r="AD115">
        <f t="shared" si="11"/>
        <v>6.156804580400002</v>
      </c>
      <c r="AE115">
        <f>AB115/SUM($AB115:$AC115)*100</f>
        <v>74.180327868852473</v>
      </c>
      <c r="AF115">
        <f>AC115/SUM($AB115:$AC115)*100</f>
        <v>25.819672131147541</v>
      </c>
    </row>
    <row r="116" spans="1:32" x14ac:dyDescent="0.2">
      <c r="A116">
        <v>2014</v>
      </c>
      <c r="B116">
        <v>36.5</v>
      </c>
      <c r="C116">
        <v>161.19999999999999</v>
      </c>
      <c r="D116">
        <v>167</v>
      </c>
      <c r="E116">
        <v>40.5</v>
      </c>
      <c r="F116">
        <v>13.2</v>
      </c>
      <c r="G116">
        <v>20.9</v>
      </c>
      <c r="H116">
        <v>25.4</v>
      </c>
      <c r="I116">
        <v>40.5</v>
      </c>
      <c r="J116">
        <v>13</v>
      </c>
      <c r="K116">
        <v>15.1</v>
      </c>
      <c r="L116">
        <f>M116-SUM(B116:K116)</f>
        <v>191.30000000000007</v>
      </c>
      <c r="M116">
        <v>724.6</v>
      </c>
      <c r="O116">
        <f>A116</f>
        <v>2014</v>
      </c>
      <c r="P116" s="566">
        <f>((D116+E116)*VLOOKUP(O116,Pop!D:E,2,0)/100000)/100000</f>
        <v>6.6065182149999995</v>
      </c>
      <c r="Q116">
        <f>C116*VLOOKUP(O116,Pop!D:E,2,0)/100000/100000</f>
        <v>5.1323890904000002</v>
      </c>
      <c r="R116">
        <f>G116*VLOOKUP(O116,Pop!D:E,2,0)/100000/100000</f>
        <v>0.66542761780000004</v>
      </c>
      <c r="S116">
        <f>K116*VLOOKUP(O116,Pop!D:E,2,0)/100000/100000</f>
        <v>0.48076349419999997</v>
      </c>
      <c r="T116">
        <f>L116*VLOOKUP(O116,Pop!D:E,2,0)/100000/100000</f>
        <v>6.0907322146000027</v>
      </c>
      <c r="U116" s="566">
        <f t="shared" si="12"/>
        <v>34.815436241610726</v>
      </c>
      <c r="V116" s="566">
        <f t="shared" si="13"/>
        <v>27.04697986577181</v>
      </c>
      <c r="W116" s="566">
        <f t="shared" si="14"/>
        <v>3.5067114093959724</v>
      </c>
      <c r="X116" s="566">
        <f t="shared" si="15"/>
        <v>2.5335570469798649</v>
      </c>
      <c r="Y116" s="566">
        <f t="shared" si="16"/>
        <v>32.097315436241622</v>
      </c>
      <c r="AA116">
        <f>O116</f>
        <v>2014</v>
      </c>
      <c r="AB116">
        <f>B116*VLOOKUP(O116,Pop!D:E,2,0)/100000/100000</f>
        <v>1.1621104330000001</v>
      </c>
      <c r="AC116">
        <f>J116*VLOOKUP(O116,Pop!D:E,2,0)/100000/100000</f>
        <v>0.41390234600000003</v>
      </c>
      <c r="AD116">
        <f t="shared" si="11"/>
        <v>6.0907322146000027</v>
      </c>
      <c r="AE116">
        <f>AB116/SUM($AB116:$AC116)*100</f>
        <v>73.73737373737373</v>
      </c>
      <c r="AF116">
        <f>AC116/SUM($AB116:$AC116)*100</f>
        <v>26.262626262626267</v>
      </c>
    </row>
    <row r="117" spans="1:32" x14ac:dyDescent="0.2">
      <c r="A117">
        <v>2015</v>
      </c>
      <c r="B117">
        <v>37.6</v>
      </c>
      <c r="C117">
        <v>158.5</v>
      </c>
      <c r="D117">
        <v>168.5</v>
      </c>
      <c r="E117">
        <v>43.2</v>
      </c>
      <c r="F117">
        <v>13.4</v>
      </c>
      <c r="G117">
        <v>21.3</v>
      </c>
      <c r="H117">
        <v>29.4</v>
      </c>
      <c r="I117">
        <v>41.6</v>
      </c>
      <c r="J117">
        <v>13.3</v>
      </c>
      <c r="K117">
        <v>15.2</v>
      </c>
      <c r="L117">
        <f>M117-SUM(B117:K117)</f>
        <v>191.10000000000002</v>
      </c>
      <c r="M117">
        <v>733.1</v>
      </c>
      <c r="O117">
        <f>A117</f>
        <v>2015</v>
      </c>
      <c r="P117" s="566">
        <f>((D117+E117)*VLOOKUP(O117,Pop!D:E,2,0)/100000)/100000</f>
        <v>6.7901223239000004</v>
      </c>
      <c r="Q117">
        <f>C117*VLOOKUP(O117,Pop!D:E,2,0)/100000/100000</f>
        <v>5.0837713195000003</v>
      </c>
      <c r="R117">
        <f>G117*VLOOKUP(O117,Pop!D:E,2,0)/100000/100000</f>
        <v>0.68318188710000005</v>
      </c>
      <c r="S117">
        <f>K117*VLOOKUP(O117,Pop!D:E,2,0)/100000/100000</f>
        <v>0.48752885840000004</v>
      </c>
      <c r="T117">
        <f>L117*VLOOKUP(O117,Pop!D:E,2,0)/100000/100000</f>
        <v>6.1293924237000015</v>
      </c>
      <c r="U117" s="566">
        <f t="shared" si="12"/>
        <v>35.413181666109068</v>
      </c>
      <c r="V117" s="566">
        <f t="shared" si="13"/>
        <v>26.513884242221476</v>
      </c>
      <c r="W117" s="566">
        <f t="shared" si="14"/>
        <v>3.5630645700903312</v>
      </c>
      <c r="X117" s="566">
        <f t="shared" si="15"/>
        <v>2.5426564068250253</v>
      </c>
      <c r="Y117" s="566">
        <f t="shared" si="16"/>
        <v>31.967213114754102</v>
      </c>
      <c r="AA117">
        <f>O117</f>
        <v>2015</v>
      </c>
      <c r="AB117">
        <f>B117*VLOOKUP(O117,Pop!D:E,2,0)/100000/100000</f>
        <v>1.2059924391999999</v>
      </c>
      <c r="AC117">
        <f>J117*VLOOKUP(O117,Pop!D:E,2,0)/100000/100000</f>
        <v>0.42658775110000002</v>
      </c>
      <c r="AD117">
        <f t="shared" si="11"/>
        <v>6.1293924237000015</v>
      </c>
      <c r="AE117">
        <f>AB117/SUM($AB117:$AC117)*100</f>
        <v>73.870333988212181</v>
      </c>
      <c r="AF117">
        <f>AC117/SUM($AB117:$AC117)*100</f>
        <v>26.129666011787823</v>
      </c>
    </row>
    <row r="118" spans="1:32" x14ac:dyDescent="0.2">
      <c r="A118">
        <v>2016</v>
      </c>
      <c r="B118">
        <v>37.299999999999997</v>
      </c>
      <c r="C118">
        <v>155.80000000000001</v>
      </c>
      <c r="D118">
        <v>165.5</v>
      </c>
      <c r="E118">
        <v>47.4</v>
      </c>
      <c r="F118">
        <v>13.5</v>
      </c>
      <c r="G118">
        <v>21</v>
      </c>
      <c r="H118">
        <v>30.3</v>
      </c>
      <c r="I118">
        <v>40.6</v>
      </c>
      <c r="J118">
        <v>13.1</v>
      </c>
      <c r="K118">
        <v>13.5</v>
      </c>
      <c r="L118">
        <f>M118-SUM(B118:K118)</f>
        <v>190.79999999999995</v>
      </c>
      <c r="M118">
        <v>728.8</v>
      </c>
      <c r="O118">
        <f>A118</f>
        <v>2016</v>
      </c>
      <c r="P118" s="566">
        <f>((D118+E118)*VLOOKUP(O118,Pop!D:E,2,0)/100000)/100000</f>
        <v>6.8781888285999999</v>
      </c>
      <c r="Q118">
        <f>C118*VLOOKUP(O118,Pop!D:E,2,0)/100000/100000</f>
        <v>5.0334514771999999</v>
      </c>
      <c r="R118">
        <f>G118*VLOOKUP(O118,Pop!D:E,2,0)/100000/100000</f>
        <v>0.67844981400000004</v>
      </c>
      <c r="S118">
        <f>K118*VLOOKUP(O118,Pop!D:E,2,0)/100000/100000</f>
        <v>0.43614630899999995</v>
      </c>
      <c r="T118">
        <f>L118*VLOOKUP(O118,Pop!D:E,2,0)/100000/100000</f>
        <v>6.1642011671999981</v>
      </c>
      <c r="U118" s="566">
        <f t="shared" si="12"/>
        <v>35.841750841750851</v>
      </c>
      <c r="V118" s="566">
        <f t="shared" si="13"/>
        <v>26.228956228956235</v>
      </c>
      <c r="W118" s="566">
        <f t="shared" si="14"/>
        <v>3.5353535353535368</v>
      </c>
      <c r="X118" s="566">
        <f t="shared" si="15"/>
        <v>2.2727272727272729</v>
      </c>
      <c r="Y118" s="566">
        <f t="shared" si="16"/>
        <v>32.121212121212118</v>
      </c>
      <c r="AA118">
        <f>O118</f>
        <v>2016</v>
      </c>
      <c r="AB118">
        <f>B118*VLOOKUP(O118,Pop!D:E,2,0)/100000/100000</f>
        <v>1.2050560982</v>
      </c>
      <c r="AC118">
        <f>J118*VLOOKUP(O118,Pop!D:E,2,0)/100000/100000</f>
        <v>0.4232234554</v>
      </c>
      <c r="AD118">
        <f t="shared" si="11"/>
        <v>6.1642011671999981</v>
      </c>
      <c r="AE118">
        <f>AB118/SUM($AB118:$AC118)*100</f>
        <v>74.007936507936506</v>
      </c>
      <c r="AF118">
        <f>AC118/SUM($AB118:$AC118)*100</f>
        <v>25.992063492063487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
  <sheetViews>
    <sheetView tabSelected="1" topLeftCell="D1" workbookViewId="0">
      <selection activeCell="I31" sqref="I31"/>
    </sheetView>
  </sheetViews>
  <sheetFormatPr defaultRowHeight="14.25" x14ac:dyDescent="0.2"/>
  <cols>
    <col min="2" max="2" width="12.25" bestFit="1" customWidth="1"/>
  </cols>
  <sheetData>
    <row r="1" spans="1:23" x14ac:dyDescent="0.2">
      <c r="A1" t="str">
        <f>DATA!O1</f>
        <v>Year</v>
      </c>
      <c r="B1" t="str">
        <f>DATA!P1</f>
        <v>Heart Attack+ Stroke</v>
      </c>
      <c r="C1" t="str">
        <f>DATA!Q1</f>
        <v>Cancer</v>
      </c>
      <c r="D1" t="str">
        <f>DATA!R1</f>
        <v>Pneumonia+influenza</v>
      </c>
      <c r="E1" t="str">
        <f>DATA!S1</f>
        <v>Alzheimer's disease</v>
      </c>
      <c r="F1" t="s">
        <v>510</v>
      </c>
      <c r="G1" t="str">
        <f>B1</f>
        <v>Heart Attack+ Stroke</v>
      </c>
      <c r="H1" t="str">
        <f>C1</f>
        <v>Cancer</v>
      </c>
      <c r="I1" t="str">
        <f>D1</f>
        <v>Pneumonia+influenza</v>
      </c>
      <c r="J1" t="str">
        <f>E1</f>
        <v>Alzheimer's disease</v>
      </c>
      <c r="K1" t="str">
        <f>F1</f>
        <v>Other</v>
      </c>
      <c r="L1" t="str">
        <f>G1</f>
        <v>Heart Attack+ Stroke</v>
      </c>
      <c r="M1" t="str">
        <f t="shared" ref="M1:P1" si="0">H1</f>
        <v>Cancer</v>
      </c>
      <c r="N1" t="str">
        <f t="shared" si="0"/>
        <v>Pneumonia+influenza</v>
      </c>
      <c r="O1" t="str">
        <f t="shared" si="0"/>
        <v>Alzheimer's disease</v>
      </c>
      <c r="P1" t="str">
        <f t="shared" si="0"/>
        <v>Other</v>
      </c>
      <c r="S1" t="str">
        <f>DATA!O1</f>
        <v>Year</v>
      </c>
      <c r="T1" t="str">
        <f>DATA!P1</f>
        <v>Heart Attack+ Stroke</v>
      </c>
      <c r="U1" t="str">
        <f>DATA!Q1</f>
        <v>Cancer</v>
      </c>
      <c r="V1" t="str">
        <f>T1</f>
        <v>Heart Attack+ Stroke</v>
      </c>
      <c r="W1" t="str">
        <f>U1</f>
        <v>Cancer</v>
      </c>
    </row>
    <row r="2" spans="1:23" x14ac:dyDescent="0.2">
      <c r="A2">
        <f>DATA!O2</f>
        <v>1900</v>
      </c>
      <c r="B2" s="566">
        <f>DATA!P2*100000/1000000</f>
        <v>0.18618632642400001</v>
      </c>
      <c r="C2" s="566">
        <f>DATA!Q2*100000/1000000</f>
        <v>4.8775787519999995E-2</v>
      </c>
      <c r="D2" s="566">
        <f>DATA!R2*100000/1000000</f>
        <v>0.15410100369599997</v>
      </c>
      <c r="E2" s="566">
        <f>DATA!S2*100000/1000000</f>
        <v>3.8258508336000009E-2</v>
      </c>
      <c r="F2" s="566">
        <f>DATA!T2*100000/1000000</f>
        <v>0.76021637579999979</v>
      </c>
      <c r="S2">
        <f>DATA!O2</f>
        <v>1900</v>
      </c>
      <c r="T2">
        <f>DATA!AB2*1000000/1000000</f>
        <v>0.5510139746399999</v>
      </c>
    </row>
    <row r="3" spans="1:23" x14ac:dyDescent="0.2">
      <c r="A3">
        <f>DATA!O3</f>
        <v>1901</v>
      </c>
      <c r="B3" s="565">
        <f>DATA!P3*100000/1000000+B2</f>
        <v>0.37830860059920002</v>
      </c>
      <c r="C3" s="565">
        <f>DATA!Q3*100000/1000000+C2</f>
        <v>0.10044415125119999</v>
      </c>
      <c r="D3" s="565">
        <f>DATA!R3*100000/1000000+D2</f>
        <v>0.30754981887359994</v>
      </c>
      <c r="E3" s="565">
        <f>DATA!S3*100000/1000000+E2</f>
        <v>7.5842574122400003E-2</v>
      </c>
      <c r="F3" s="565">
        <f>DATA!T3*100000/1000000+F2</f>
        <v>1.4675438250719997</v>
      </c>
      <c r="G3">
        <f>SLOPE(B2:B4,$A2:$A4)*10</f>
        <v>1.9505247507000001</v>
      </c>
      <c r="H3">
        <f>SLOPE(C2:C4,$A2:$A4)*10</f>
        <v>0.52160398103999983</v>
      </c>
      <c r="I3">
        <f>SLOPE(D2:D4,$A2:$A4)*10</f>
        <v>1.4077295478719998</v>
      </c>
      <c r="J3">
        <f>SLOPE(E2:E4,$A2:$A4)*10</f>
        <v>0.36739920886799993</v>
      </c>
      <c r="K3">
        <f>SLOPE(F2:F4,$A2:$A4)*10</f>
        <v>6.9630161290319981</v>
      </c>
      <c r="L3" s="566">
        <f>G3/SUM($G3:$K3)*100</f>
        <v>17.399439275532139</v>
      </c>
      <c r="M3" s="566">
        <f t="shared" ref="M3:P3" si="1">H3/SUM($G3:$K3)*100</f>
        <v>4.6529103466768396</v>
      </c>
      <c r="N3" s="566">
        <f t="shared" si="1"/>
        <v>12.557494989889733</v>
      </c>
      <c r="O3" s="566">
        <f t="shared" si="1"/>
        <v>3.2773438133933817</v>
      </c>
      <c r="P3" s="566">
        <f t="shared" si="1"/>
        <v>62.112811574507901</v>
      </c>
      <c r="S3">
        <f>DATA!O3</f>
        <v>1901</v>
      </c>
      <c r="T3">
        <f>DATA!AB3*1000000/1000000+T2</f>
        <v>1.2030936253439999</v>
      </c>
      <c r="V3">
        <f>SLOPE(T2:T4,$A2:$A4)*10</f>
        <v>6.1392077215199992</v>
      </c>
    </row>
    <row r="4" spans="1:23" x14ac:dyDescent="0.2">
      <c r="A4">
        <f>DATA!O4</f>
        <v>1902</v>
      </c>
      <c r="B4" s="565">
        <f>DATA!P4*100000/1000000+B3</f>
        <v>0.57629127656400003</v>
      </c>
      <c r="C4" s="565">
        <f>DATA!Q4*100000/1000000+C3</f>
        <v>0.15309658372799997</v>
      </c>
      <c r="D4" s="565">
        <f>DATA!R4*100000/1000000+D3</f>
        <v>0.43564691327039995</v>
      </c>
      <c r="E4" s="565">
        <f>DATA!S4*100000/1000000+E3</f>
        <v>0.1117383501096</v>
      </c>
      <c r="F4" s="565">
        <f>DATA!T4*100000/1000000+F3</f>
        <v>2.1528196016063994</v>
      </c>
      <c r="G4">
        <f>SLOPE(B2:B6,$A2:$A6)*10</f>
        <v>2.0527755940319992</v>
      </c>
      <c r="H4">
        <f>SLOPE(C2:C6,$A2:$A6)*10</f>
        <v>0.54957460418879989</v>
      </c>
      <c r="I4">
        <f>SLOPE(D2:D6,$A2:$A6)*10</f>
        <v>1.4200956361175996</v>
      </c>
      <c r="J4">
        <f>SLOPE(E2:E6,$A2:$A6)*10</f>
        <v>0.35016636095279996</v>
      </c>
      <c r="K4">
        <f>SLOPE(F2:F6,$A2:$A6)*10</f>
        <v>6.9774806667575993</v>
      </c>
      <c r="L4" s="566">
        <f t="shared" ref="L4:L67" si="2">G4/SUM($G4:$K4)*100</f>
        <v>18.085980608104506</v>
      </c>
      <c r="M4" s="566">
        <f t="shared" ref="M4:M67" si="3">H4/SUM($G4:$K4)*100</f>
        <v>4.8420273813477559</v>
      </c>
      <c r="N4" s="566">
        <f t="shared" ref="N4:N67" si="4">I4/SUM($G4:$K4)*100</f>
        <v>12.511753457682806</v>
      </c>
      <c r="O4" s="566">
        <f t="shared" ref="O4:O67" si="5">J4/SUM($G4:$K4)*100</f>
        <v>3.0851409341649356</v>
      </c>
      <c r="P4" s="566">
        <f t="shared" ref="P4:P67" si="6">K4/SUM($G4:$K4)*100</f>
        <v>61.475097618700005</v>
      </c>
      <c r="S4">
        <f>DATA!O4</f>
        <v>1902</v>
      </c>
      <c r="T4">
        <f>DATA!AB4*1000000/1000000+T3</f>
        <v>1.7788555189439998</v>
      </c>
      <c r="V4">
        <f>SLOPE(T2:T6,$A2:$A6)*10</f>
        <v>6.4210091260320006</v>
      </c>
    </row>
    <row r="5" spans="1:23" x14ac:dyDescent="0.2">
      <c r="A5">
        <f>DATA!O5</f>
        <v>1903</v>
      </c>
      <c r="B5" s="565">
        <f>DATA!P5*100000/1000000+B4</f>
        <v>0.78450513721199999</v>
      </c>
      <c r="C5" s="565">
        <f>DATA!Q5*100000/1000000+C4</f>
        <v>0.20980853020799994</v>
      </c>
      <c r="D5" s="565">
        <f>DATA!R5*100000/1000000+D4</f>
        <v>0.57280880668559986</v>
      </c>
      <c r="E5" s="565">
        <f>DATA!S5*100000/1000000+E4</f>
        <v>0.14503636440000001</v>
      </c>
      <c r="F5" s="565">
        <f>DATA!T5*100000/1000000+F4</f>
        <v>2.8396012734791993</v>
      </c>
      <c r="G5">
        <f>SLOPE(B3:B7,$A3:$A7)*10</f>
        <v>2.1466031858303998</v>
      </c>
      <c r="H5">
        <f>SLOPE(C3:C7,$A3:$A7)*10</f>
        <v>0.57629326155359983</v>
      </c>
      <c r="I5">
        <f>SLOPE(D3:D7,$A3:$A7)*10</f>
        <v>1.4289814766807996</v>
      </c>
      <c r="J5">
        <f>SLOPE(E3:E7,$A3:$A7)*10</f>
        <v>0.33664989432239995</v>
      </c>
      <c r="K5">
        <f>SLOPE(F3:F7,$A3:$A7)*10</f>
        <v>7.0460976002951998</v>
      </c>
      <c r="L5" s="566">
        <f t="shared" si="2"/>
        <v>18.610081453998411</v>
      </c>
      <c r="M5" s="566">
        <f t="shared" si="3"/>
        <v>4.9962026562231427</v>
      </c>
      <c r="N5" s="566">
        <f t="shared" si="4"/>
        <v>12.38862489948141</v>
      </c>
      <c r="O5" s="566">
        <f t="shared" si="5"/>
        <v>2.9186027469703086</v>
      </c>
      <c r="P5" s="566">
        <f t="shared" si="6"/>
        <v>61.086488243326734</v>
      </c>
      <c r="S5">
        <f>DATA!O5</f>
        <v>1903</v>
      </c>
      <c r="T5">
        <f>DATA!AB5*1000000/1000000+T4</f>
        <v>2.4383344394400002</v>
      </c>
      <c r="V5">
        <f t="shared" ref="V5:W68" si="7">SLOPE(T3:T7,$A3:$A7)*10</f>
        <v>6.6160742205120009</v>
      </c>
    </row>
    <row r="6" spans="1:23" x14ac:dyDescent="0.2">
      <c r="A6">
        <f>DATA!O6</f>
        <v>1904</v>
      </c>
      <c r="B6" s="565">
        <f>DATA!P6*100000/1000000+B5</f>
        <v>1.0094758551335998</v>
      </c>
      <c r="C6" s="565">
        <f>DATA!Q6*100000/1000000+C5</f>
        <v>0.26888090013599997</v>
      </c>
      <c r="D6" s="565">
        <f>DATA!R6*100000/1000000+D5</f>
        <v>0.73151932784879981</v>
      </c>
      <c r="E6" s="565">
        <f>DATA!S6*100000/1000000+E5</f>
        <v>0.17874479367359999</v>
      </c>
      <c r="F6" s="565">
        <f>DATA!T6*100000/1000000+F5</f>
        <v>3.5629279849751994</v>
      </c>
      <c r="G6">
        <f>SLOPE(B4:B8,$A4:$A8)*10</f>
        <v>2.2018818763775996</v>
      </c>
      <c r="H6">
        <f>SLOPE(C4:C8,$A4:$A8)*10</f>
        <v>0.59504341702079988</v>
      </c>
      <c r="I6">
        <f>SLOPE(D4:D8,$A4:$A8)*10</f>
        <v>1.4464898785127995</v>
      </c>
      <c r="J6">
        <f>SLOPE(E4:E8,$A4:$A8)*10</f>
        <v>0.32080890637199999</v>
      </c>
      <c r="K6">
        <f>SLOPE(F4:F8,$A4:$A8)*10</f>
        <v>7.2048486553631994</v>
      </c>
      <c r="L6" s="566">
        <f t="shared" si="2"/>
        <v>18.70905147932919</v>
      </c>
      <c r="M6" s="566">
        <f t="shared" si="3"/>
        <v>5.0559923495046517</v>
      </c>
      <c r="N6" s="566">
        <f t="shared" si="4"/>
        <v>12.290601912735696</v>
      </c>
      <c r="O6" s="566">
        <f t="shared" si="5"/>
        <v>2.7258639115624201</v>
      </c>
      <c r="P6" s="566">
        <f t="shared" si="6"/>
        <v>61.218490346868052</v>
      </c>
      <c r="S6">
        <f>DATA!O6</f>
        <v>1904</v>
      </c>
      <c r="T6">
        <f>DATA!AB6*1000000/1000000+T5</f>
        <v>3.1438981306080001</v>
      </c>
      <c r="V6">
        <f t="shared" si="7"/>
        <v>7.1032357502160002</v>
      </c>
    </row>
    <row r="7" spans="1:23" x14ac:dyDescent="0.2">
      <c r="A7">
        <f>DATA!O7</f>
        <v>1905</v>
      </c>
      <c r="B7" s="565">
        <f>DATA!P7*100000/1000000+B6</f>
        <v>1.2350179042295999</v>
      </c>
      <c r="C7" s="565">
        <f>DATA!Q7*100000/1000000+C6</f>
        <v>0.33069862382399995</v>
      </c>
      <c r="D7" s="565">
        <f>DATA!R7*100000/1000000+D6</f>
        <v>0.87410434992479979</v>
      </c>
      <c r="E7" s="565">
        <f>DATA!S7*100000/1000000+E6</f>
        <v>0.21066429950159998</v>
      </c>
      <c r="F7" s="565">
        <f>DATA!T7*100000/1000000+F6</f>
        <v>4.2855384335351996</v>
      </c>
      <c r="G7">
        <f>SLOPE(B5:B9,$A5:$A9)*10</f>
        <v>2.2514521103615994</v>
      </c>
      <c r="H7">
        <f>SLOPE(C5:C9,$A5:$A9)*10</f>
        <v>0.60686267311199993</v>
      </c>
      <c r="I7">
        <f>SLOPE(D5:D9,$A5:$A9)*10</f>
        <v>1.4623202528615997</v>
      </c>
      <c r="J7">
        <f>SLOPE(E5:E9,$A5:$A9)*10</f>
        <v>0.30354646246799993</v>
      </c>
      <c r="K7">
        <f>SLOPE(F5:F9,$A5:$A9)*10</f>
        <v>7.3302309961391989</v>
      </c>
      <c r="L7" s="566">
        <f t="shared" si="2"/>
        <v>18.833649176102384</v>
      </c>
      <c r="M7" s="566">
        <f t="shared" si="3"/>
        <v>5.0764742589294771</v>
      </c>
      <c r="N7" s="566">
        <f t="shared" si="4"/>
        <v>12.23247276668987</v>
      </c>
      <c r="O7" s="566">
        <f t="shared" si="5"/>
        <v>2.53920017061836</v>
      </c>
      <c r="P7" s="566">
        <f t="shared" si="6"/>
        <v>61.318203627659905</v>
      </c>
      <c r="S7">
        <f>DATA!O7</f>
        <v>1905</v>
      </c>
      <c r="T7">
        <f>DATA!AB7*1000000/1000000+T6</f>
        <v>3.828609429768</v>
      </c>
      <c r="V7">
        <f t="shared" si="7"/>
        <v>7.5307527940080004</v>
      </c>
    </row>
    <row r="8" spans="1:23" x14ac:dyDescent="0.2">
      <c r="A8">
        <f>DATA!O8</f>
        <v>1906</v>
      </c>
      <c r="B8" s="565">
        <f>DATA!P8*100000/1000000+B7</f>
        <v>1.4519758312439999</v>
      </c>
      <c r="C8" s="565">
        <f>DATA!Q8*100000/1000000+C7</f>
        <v>0.39017324543039994</v>
      </c>
      <c r="D8" s="565">
        <f>DATA!R8*100000/1000000+D7</f>
        <v>1.0082440809071997</v>
      </c>
      <c r="E8" s="565">
        <f>DATA!S8*100000/1000000+E7</f>
        <v>0.23932883574479999</v>
      </c>
      <c r="F8" s="565">
        <f>DATA!T8*100000/1000000+F7</f>
        <v>5.032275349259999</v>
      </c>
      <c r="G8">
        <f>SLOPE(B6:B10,$A6:$A10)*10</f>
        <v>2.2538269394567996</v>
      </c>
      <c r="H8">
        <f>SLOPE(C6:C10,$A6:$A10)*10</f>
        <v>0.61662673772639998</v>
      </c>
      <c r="I8">
        <f>SLOPE(D6:D10,$A6:$A10)*10</f>
        <v>1.4283548094864003</v>
      </c>
      <c r="J8">
        <f>SLOPE(E6:E10,$A6:$A10)*10</f>
        <v>0.28338957149999988</v>
      </c>
      <c r="K8">
        <f>SLOPE(F6:F10,$A6:$A10)*10</f>
        <v>7.3158384822407987</v>
      </c>
      <c r="L8" s="566">
        <f t="shared" si="2"/>
        <v>18.94284768585068</v>
      </c>
      <c r="M8" s="566">
        <f t="shared" si="3"/>
        <v>5.1825924019655991</v>
      </c>
      <c r="N8" s="566">
        <f t="shared" si="4"/>
        <v>12.004962370346965</v>
      </c>
      <c r="O8" s="566">
        <f t="shared" si="5"/>
        <v>2.3818179624637876</v>
      </c>
      <c r="P8" s="566">
        <f t="shared" si="6"/>
        <v>61.487779579372969</v>
      </c>
      <c r="S8">
        <f>DATA!O8</f>
        <v>1906</v>
      </c>
      <c r="T8">
        <f>DATA!AB8*1000000/1000000+T7</f>
        <v>4.635335898888</v>
      </c>
      <c r="V8">
        <f t="shared" si="7"/>
        <v>7.7193644490959983</v>
      </c>
    </row>
    <row r="9" spans="1:23" x14ac:dyDescent="0.2">
      <c r="A9">
        <f>DATA!O9</f>
        <v>1907</v>
      </c>
      <c r="B9" s="565">
        <f>DATA!P9*100000/1000000+B8</f>
        <v>1.6889812043375998</v>
      </c>
      <c r="C9" s="565">
        <f>DATA!Q9*100000/1000000+C8</f>
        <v>0.45259369411679995</v>
      </c>
      <c r="D9" s="565">
        <f>DATA!R9*100000/1000000+D8</f>
        <v>1.1656065565871998</v>
      </c>
      <c r="E9" s="565">
        <f>DATA!S9*100000/1000000+E8</f>
        <v>0.26651757459839998</v>
      </c>
      <c r="F9" s="565">
        <f>DATA!T9*100000/1000000+F8</f>
        <v>5.770043089406399</v>
      </c>
      <c r="G9">
        <f>SLOPE(B7:B11,$A7:$A11)*10</f>
        <v>2.2566268948247998</v>
      </c>
      <c r="H9">
        <f>SLOPE(C7:C11,$A7:$A11)*10</f>
        <v>0.63129746601600001</v>
      </c>
      <c r="I9">
        <f>SLOPE(D7:D11,$A7:$A11)*10</f>
        <v>1.4118208758240001</v>
      </c>
      <c r="J9">
        <f>SLOPE(E7:E11,$A7:$A11)*10</f>
        <v>0.2645511209207998</v>
      </c>
      <c r="K9">
        <f>SLOPE(F7:F11,$A7:$A11)*10</f>
        <v>7.2037981720919984</v>
      </c>
      <c r="L9" s="566">
        <f t="shared" si="2"/>
        <v>19.175805302497199</v>
      </c>
      <c r="M9" s="566">
        <f t="shared" si="3"/>
        <v>5.3644833020668745</v>
      </c>
      <c r="N9" s="566">
        <f t="shared" si="4"/>
        <v>11.997021882035126</v>
      </c>
      <c r="O9" s="566">
        <f t="shared" si="5"/>
        <v>2.2480370144345492</v>
      </c>
      <c r="P9" s="566">
        <f t="shared" si="6"/>
        <v>61.214652498966245</v>
      </c>
      <c r="S9">
        <f>DATA!O9</f>
        <v>1907</v>
      </c>
      <c r="T9">
        <f>DATA!AB9*1000000/1000000+T8</f>
        <v>5.4579919523039999</v>
      </c>
      <c r="V9">
        <f t="shared" si="7"/>
        <v>7.7005793500079971</v>
      </c>
    </row>
    <row r="10" spans="1:23" x14ac:dyDescent="0.2">
      <c r="A10">
        <f>DATA!O10</f>
        <v>1908</v>
      </c>
      <c r="B10" s="565">
        <f>DATA!P10*100000/1000000+B9</f>
        <v>1.9094076748079998</v>
      </c>
      <c r="C10" s="565">
        <f>DATA!Q10*100000/1000000+C9</f>
        <v>0.51624673385279995</v>
      </c>
      <c r="D10" s="565">
        <f>DATA!R10*100000/1000000+D9</f>
        <v>1.2999456292607998</v>
      </c>
      <c r="E10" s="565">
        <f>DATA!S10*100000/1000000+E9</f>
        <v>0.29251294187519994</v>
      </c>
      <c r="F10" s="565">
        <f>DATA!T10*100000/1000000+F9</f>
        <v>6.478594898159999</v>
      </c>
      <c r="G10">
        <f>SLOPE(B8:B12,$A8:$A12)*10</f>
        <v>2.2807253813783994</v>
      </c>
      <c r="H10">
        <f>SLOPE(C8:C12,$A8:$A12)*10</f>
        <v>0.65754788078880011</v>
      </c>
      <c r="I10">
        <f>SLOPE(D8:D12,$A8:$A12)*10</f>
        <v>1.4079657731064001</v>
      </c>
      <c r="J10">
        <f>SLOPE(E8:E12,$A8:$A12)*10</f>
        <v>0.2509047075623998</v>
      </c>
      <c r="K10">
        <f>SLOPE(F8:F12,$A8:$A12)*10</f>
        <v>7.0936837592111992</v>
      </c>
      <c r="L10" s="566">
        <f t="shared" si="2"/>
        <v>19.508673624506205</v>
      </c>
      <c r="M10" s="566">
        <f t="shared" si="3"/>
        <v>5.624476801780335</v>
      </c>
      <c r="N10" s="566">
        <f t="shared" si="4"/>
        <v>12.043337162060162</v>
      </c>
      <c r="O10" s="566">
        <f t="shared" si="5"/>
        <v>2.1461672197153154</v>
      </c>
      <c r="P10" s="566">
        <f t="shared" si="6"/>
        <v>60.677345191937981</v>
      </c>
      <c r="S10">
        <f>DATA!O10</f>
        <v>1908</v>
      </c>
      <c r="T10">
        <f>DATA!AB10*1000000/1000000+T9</f>
        <v>6.1888890938879992</v>
      </c>
      <c r="V10">
        <f t="shared" si="7"/>
        <v>7.5031630955759967</v>
      </c>
    </row>
    <row r="11" spans="1:23" x14ac:dyDescent="0.2">
      <c r="A11">
        <f>DATA!O11</f>
        <v>1909</v>
      </c>
      <c r="B11" s="565">
        <f>DATA!P11*100000/1000000+B10</f>
        <v>2.1346154298599997</v>
      </c>
      <c r="C11" s="565">
        <f>DATA!Q11*100000/1000000+C10</f>
        <v>0.58331061262079997</v>
      </c>
      <c r="D11" s="565">
        <f>DATA!R11*100000/1000000+D10</f>
        <v>1.4341640136599998</v>
      </c>
      <c r="E11" s="565">
        <f>DATA!S11*100000/1000000+E10</f>
        <v>0.31634780689679992</v>
      </c>
      <c r="F11" s="565">
        <f>DATA!T11*100000/1000000+F10</f>
        <v>7.1642777451311987</v>
      </c>
      <c r="G11">
        <f>SLOPE(B9:B13,$A9:$A13)*10</f>
        <v>2.2858632637291993</v>
      </c>
      <c r="H11">
        <f>SLOPE(C9:C13,$A9:$A13)*10</f>
        <v>0.67824603298039987</v>
      </c>
      <c r="I11">
        <f>SLOPE(D9:D13,$A9:$A13)*10</f>
        <v>1.3748974570275998</v>
      </c>
      <c r="J11">
        <f>SLOPE(E9:E13,$A9:$A13)*10</f>
        <v>0.23879465750619983</v>
      </c>
      <c r="K11">
        <f>SLOPE(F9:F13,$A9:$A13)*10</f>
        <v>6.9795769062813999</v>
      </c>
      <c r="L11" s="566">
        <f t="shared" si="2"/>
        <v>19.778389189381095</v>
      </c>
      <c r="M11" s="566">
        <f t="shared" si="3"/>
        <v>5.8685111306943645</v>
      </c>
      <c r="N11" s="566">
        <f t="shared" si="4"/>
        <v>11.896274563780624</v>
      </c>
      <c r="O11" s="566">
        <f t="shared" si="5"/>
        <v>2.0661663133766965</v>
      </c>
      <c r="P11" s="566">
        <f t="shared" si="6"/>
        <v>60.39065880276722</v>
      </c>
      <c r="S11">
        <f>DATA!O11</f>
        <v>1909</v>
      </c>
      <c r="T11">
        <f>DATA!AB11*1000000/1000000+T10</f>
        <v>6.9021225072719989</v>
      </c>
      <c r="V11">
        <f t="shared" si="7"/>
        <v>7.4304678987259969</v>
      </c>
    </row>
    <row r="12" spans="1:23" x14ac:dyDescent="0.2">
      <c r="A12">
        <f>DATA!O12</f>
        <v>1910</v>
      </c>
      <c r="B12" s="565">
        <f>DATA!P12*100000/1000000+B11</f>
        <v>2.3695214091719996</v>
      </c>
      <c r="C12" s="565">
        <f>DATA!Q12*100000/1000000+C11</f>
        <v>0.65358872657279998</v>
      </c>
      <c r="D12" s="565">
        <f>DATA!R12*100000/1000000+D11</f>
        <v>1.5779482389239998</v>
      </c>
      <c r="E12" s="565">
        <f>DATA!S12*100000/1000000+E11</f>
        <v>0.33986607337679992</v>
      </c>
      <c r="F12" s="565">
        <f>DATA!T12*100000/1000000+F11</f>
        <v>7.8819999010031987</v>
      </c>
      <c r="G12">
        <f>SLOPE(B10:B14,$A10:$A14)*10</f>
        <v>2.3282124938349993</v>
      </c>
      <c r="H12">
        <f>SLOPE(C10:C14,$A10:$A14)*10</f>
        <v>0.69961320288259976</v>
      </c>
      <c r="I12">
        <f>SLOPE(D10:D14,$A10:$A14)*10</f>
        <v>1.3710309730521999</v>
      </c>
      <c r="J12">
        <f>SLOPE(E10:E14,$A10:$A14)*10</f>
        <v>0.23093513217089995</v>
      </c>
      <c r="K12">
        <f>SLOPE(F10:F14,$A10:$A14)*10</f>
        <v>6.8656413619693</v>
      </c>
      <c r="L12" s="566">
        <f t="shared" si="2"/>
        <v>20.253368973902091</v>
      </c>
      <c r="M12" s="566">
        <f t="shared" si="3"/>
        <v>6.0860099215664247</v>
      </c>
      <c r="N12" s="566">
        <f t="shared" si="4"/>
        <v>11.926744764664999</v>
      </c>
      <c r="O12" s="566">
        <f t="shared" si="5"/>
        <v>2.0089293624525832</v>
      </c>
      <c r="P12" s="566">
        <f t="shared" si="6"/>
        <v>59.724946977413907</v>
      </c>
      <c r="S12">
        <f>DATA!O12</f>
        <v>1910</v>
      </c>
      <c r="T12">
        <f>DATA!AB12*1000000/1000000+T11</f>
        <v>7.6648521691919989</v>
      </c>
      <c r="V12">
        <f t="shared" si="7"/>
        <v>7.5266286433569984</v>
      </c>
    </row>
    <row r="13" spans="1:23" x14ac:dyDescent="0.2">
      <c r="A13">
        <f>DATA!O13</f>
        <v>1911</v>
      </c>
      <c r="B13" s="565">
        <f>DATA!P13*100000/1000000+B12</f>
        <v>2.6018559690201997</v>
      </c>
      <c r="C13" s="565">
        <f>DATA!Q13*100000/1000000+C12</f>
        <v>0.72304571424699993</v>
      </c>
      <c r="D13" s="565">
        <f>DATA!R13*100000/1000000+D12</f>
        <v>1.7140539802693997</v>
      </c>
      <c r="E13" s="565">
        <f>DATA!S13*100000/1000000+E12</f>
        <v>0.3622383376006999</v>
      </c>
      <c r="F13" s="565">
        <f>DATA!T13*100000/1000000+F12</f>
        <v>8.5581290411254987</v>
      </c>
      <c r="G13">
        <f>SLOPE(B11:B15,$A11:$A15)*10</f>
        <v>2.3544732179303995</v>
      </c>
      <c r="H13">
        <f>SLOPE(C11:C15,$A11:$A15)*10</f>
        <v>0.71964266265959953</v>
      </c>
      <c r="I13">
        <f>SLOPE(D11:D15,$A11:$A15)*10</f>
        <v>1.3616399369754002</v>
      </c>
      <c r="J13">
        <f>SLOPE(E11:E15,$A11:$A15)*10</f>
        <v>0.22552345875749996</v>
      </c>
      <c r="K13">
        <f>SLOPE(F11:F15,$A11:$A15)*10</f>
        <v>6.8065211860851011</v>
      </c>
      <c r="L13" s="566">
        <f t="shared" si="2"/>
        <v>20.531166596841963</v>
      </c>
      <c r="M13" s="566">
        <f t="shared" si="3"/>
        <v>6.2753329639683093</v>
      </c>
      <c r="N13" s="566">
        <f t="shared" si="4"/>
        <v>11.87359286062677</v>
      </c>
      <c r="O13" s="566">
        <f t="shared" si="5"/>
        <v>1.9665798990554175</v>
      </c>
      <c r="P13" s="566">
        <f t="shared" si="6"/>
        <v>59.353327679507537</v>
      </c>
      <c r="S13">
        <f>DATA!O13</f>
        <v>1911</v>
      </c>
      <c r="T13">
        <f>DATA!AB13*1000000/1000000+T12</f>
        <v>8.4352443640149986</v>
      </c>
      <c r="V13">
        <f t="shared" si="7"/>
        <v>7.6470387641429998</v>
      </c>
    </row>
    <row r="14" spans="1:23" x14ac:dyDescent="0.2">
      <c r="A14">
        <f>DATA!O14</f>
        <v>1912</v>
      </c>
      <c r="B14" s="565">
        <f>DATA!P14*100000/1000000+B13</f>
        <v>2.8398936521453995</v>
      </c>
      <c r="C14" s="565">
        <f>DATA!Q14*100000/1000000+C13</f>
        <v>0.79618578448099986</v>
      </c>
      <c r="D14" s="565">
        <f>DATA!R14*100000/1000000+D13</f>
        <v>1.8455161324821998</v>
      </c>
      <c r="E14" s="565">
        <f>DATA!S14*100000/1000000+E13</f>
        <v>0.38503524260869992</v>
      </c>
      <c r="F14" s="565">
        <f>DATA!T14*100000/1000000+F13</f>
        <v>9.214489931147499</v>
      </c>
      <c r="G14">
        <f>SLOPE(B12:B16,$A12:$A16)*10</f>
        <v>2.3813463722977</v>
      </c>
      <c r="H14">
        <f>SLOPE(C12:C16,$A12:$A16)*10</f>
        <v>0.73912882891449938</v>
      </c>
      <c r="I14">
        <f>SLOPE(D12:D16,$A12:$A16)*10</f>
        <v>1.3324802944236005</v>
      </c>
      <c r="J14">
        <f>SLOPE(E12:E16,$A12:$A16)*10</f>
        <v>0.21689814700929999</v>
      </c>
      <c r="K14">
        <f>SLOPE(F12:F16,$A12:$A16)*10</f>
        <v>6.7003407864489031</v>
      </c>
      <c r="L14" s="566">
        <f t="shared" si="2"/>
        <v>20.943761227198731</v>
      </c>
      <c r="M14" s="566">
        <f t="shared" si="3"/>
        <v>6.5005821450442385</v>
      </c>
      <c r="N14" s="566">
        <f t="shared" si="4"/>
        <v>11.719063405055378</v>
      </c>
      <c r="O14" s="566">
        <f t="shared" si="5"/>
        <v>1.9076027974886864</v>
      </c>
      <c r="P14" s="566">
        <f t="shared" si="6"/>
        <v>58.928990425212966</v>
      </c>
      <c r="S14">
        <f>DATA!O14</f>
        <v>1912</v>
      </c>
      <c r="T14">
        <f>DATA!AB14*1000000/1000000+T13</f>
        <v>9.1856424871949987</v>
      </c>
      <c r="V14">
        <f t="shared" si="7"/>
        <v>7.5676534609069996</v>
      </c>
    </row>
    <row r="15" spans="1:23" x14ac:dyDescent="0.2">
      <c r="A15">
        <f>DATA!O15</f>
        <v>1913</v>
      </c>
      <c r="B15" s="565">
        <f>DATA!P15*100000/1000000+B14</f>
        <v>3.0766659173384996</v>
      </c>
      <c r="C15" s="565">
        <f>DATA!Q15*100000/1000000+C14</f>
        <v>0.8718334149964998</v>
      </c>
      <c r="D15" s="565">
        <f>DATA!R15*100000/1000000+D14</f>
        <v>1.9812000353685999</v>
      </c>
      <c r="E15" s="565">
        <f>DATA!S15*100000/1000000+E14</f>
        <v>0.4065249516595999</v>
      </c>
      <c r="F15" s="565">
        <f>DATA!T15*100000/1000000+F14</f>
        <v>9.9012933231015996</v>
      </c>
      <c r="G15">
        <f>SLOPE(B13:B17,$A13:$A17)*10</f>
        <v>2.4370413585712996</v>
      </c>
      <c r="H15">
        <f>SLOPE(C13:C17,$A13:$A17)*10</f>
        <v>0.76398843562189955</v>
      </c>
      <c r="I15">
        <f>SLOPE(D13:D17,$A13:$A17)*10</f>
        <v>1.3474687808846002</v>
      </c>
      <c r="J15">
        <f>SLOPE(E13:E17,$A13:$A17)*10</f>
        <v>0.20607635791690004</v>
      </c>
      <c r="K15">
        <f>SLOPE(F13:F17,$A13:$A17)*10</f>
        <v>6.6271519087413022</v>
      </c>
      <c r="L15" s="566">
        <f t="shared" si="2"/>
        <v>21.41187705924235</v>
      </c>
      <c r="M15" s="566">
        <f t="shared" si="3"/>
        <v>6.7124123276303473</v>
      </c>
      <c r="N15" s="566">
        <f t="shared" si="4"/>
        <v>11.838878226663514</v>
      </c>
      <c r="O15" s="566">
        <f t="shared" si="5"/>
        <v>1.8105895597602322</v>
      </c>
      <c r="P15" s="566">
        <f t="shared" si="6"/>
        <v>58.226242826703569</v>
      </c>
      <c r="S15">
        <f>DATA!O15</f>
        <v>1913</v>
      </c>
      <c r="T15">
        <f>DATA!AB15*1000000/1000000+T14</f>
        <v>9.9652467303419989</v>
      </c>
      <c r="V15">
        <f t="shared" si="7"/>
        <v>7.3568796609309981</v>
      </c>
    </row>
    <row r="16" spans="1:23" x14ac:dyDescent="0.2">
      <c r="A16">
        <f>DATA!O16</f>
        <v>1914</v>
      </c>
      <c r="B16" s="565">
        <f>DATA!P16*100000/1000000+B15</f>
        <v>3.3227896211616996</v>
      </c>
      <c r="C16" s="565">
        <f>DATA!Q16*100000/1000000+C15</f>
        <v>0.94875929065529974</v>
      </c>
      <c r="D16" s="565">
        <f>DATA!R16*100000/1000000+D15</f>
        <v>2.1106153585862</v>
      </c>
      <c r="E16" s="565">
        <f>DATA!S16*100000/1000000+E15</f>
        <v>0.42617183985199991</v>
      </c>
      <c r="F16" s="565">
        <f>DATA!T16*100000/1000000+F15</f>
        <v>10.5605881532396</v>
      </c>
      <c r="G16">
        <f>SLOPE(B14:B18,$A14:$A18)*10</f>
        <v>2.5067744010665995</v>
      </c>
      <c r="H16">
        <f>SLOPE(C14:C18,$A14:$A18)*10</f>
        <v>0.78487155232589989</v>
      </c>
      <c r="I16">
        <f>SLOPE(D14:D18,$A14:$A18)*10</f>
        <v>1.4217310837256996</v>
      </c>
      <c r="J16">
        <f>SLOPE(E14:E18,$A14:$A18)*10</f>
        <v>0.19525336567459528</v>
      </c>
      <c r="K16">
        <f>SLOPE(F14:F18,$A14:$A18)*10</f>
        <v>6.6653176366293003</v>
      </c>
      <c r="L16" s="566">
        <f t="shared" si="2"/>
        <v>21.658766676057812</v>
      </c>
      <c r="M16" s="566">
        <f t="shared" si="3"/>
        <v>6.7813640570403813</v>
      </c>
      <c r="N16" s="566">
        <f t="shared" si="4"/>
        <v>12.283890327510825</v>
      </c>
      <c r="O16" s="566">
        <f t="shared" si="5"/>
        <v>1.6870074499171896</v>
      </c>
      <c r="P16" s="566">
        <f t="shared" si="6"/>
        <v>57.588971489473785</v>
      </c>
      <c r="S16">
        <f>DATA!O16</f>
        <v>1914</v>
      </c>
      <c r="T16">
        <f>DATA!AB16*1000000/1000000+T15</f>
        <v>10.683677716481998</v>
      </c>
      <c r="V16">
        <f t="shared" si="7"/>
        <v>7.2750832758389965</v>
      </c>
    </row>
    <row r="17" spans="1:22" x14ac:dyDescent="0.2">
      <c r="A17">
        <f>DATA!O17</f>
        <v>1915</v>
      </c>
      <c r="B17" s="565">
        <f>DATA!P17*100000/1000000+B16</f>
        <v>3.5789286637976994</v>
      </c>
      <c r="C17" s="565">
        <f>DATA!Q17*100000/1000000+C16</f>
        <v>1.0287531789707998</v>
      </c>
      <c r="D17" s="565">
        <f>DATA!R17*100000/1000000+D16</f>
        <v>2.2552387576596997</v>
      </c>
      <c r="E17" s="565">
        <f>DATA!S17*100000/1000000+E16</f>
        <v>0.44470821793749993</v>
      </c>
      <c r="F17" s="565">
        <f>DATA!T17*100000/1000000+F16</f>
        <v>11.198655884450099</v>
      </c>
      <c r="G17">
        <f>SLOPE(B15:B19,$A15:$A19)*10</f>
        <v>2.5767686138113985</v>
      </c>
      <c r="H17">
        <f>SLOPE(C15:C19,$A15:$A19)*10</f>
        <v>0.813254287579525</v>
      </c>
      <c r="I17">
        <f>SLOPE(D15:D19,$A15:$A19)*10</f>
        <v>1.4659978752577745</v>
      </c>
      <c r="J17">
        <f>SLOPE(E15:E19,$A15:$A19)*10</f>
        <v>0.18986467505713339</v>
      </c>
      <c r="K17">
        <f>SLOPE(F15:F19,$A15:$A19)*10</f>
        <v>6.6088327792244996</v>
      </c>
      <c r="L17" s="566">
        <f t="shared" si="2"/>
        <v>22.109231323782158</v>
      </c>
      <c r="M17" s="566">
        <f t="shared" si="3"/>
        <v>6.9778974614867835</v>
      </c>
      <c r="N17" s="566">
        <f t="shared" si="4"/>
        <v>12.578578445313063</v>
      </c>
      <c r="O17" s="566">
        <f t="shared" si="5"/>
        <v>1.6290799253580714</v>
      </c>
      <c r="P17" s="566">
        <f t="shared" si="6"/>
        <v>56.705212844059915</v>
      </c>
      <c r="S17">
        <f>DATA!O17</f>
        <v>1915</v>
      </c>
      <c r="T17">
        <f>DATA!AB17*1000000/1000000+T16</f>
        <v>11.364666579836998</v>
      </c>
      <c r="V17">
        <f t="shared" si="7"/>
        <v>7.3537866592309964</v>
      </c>
    </row>
    <row r="18" spans="1:22" x14ac:dyDescent="0.2">
      <c r="A18">
        <f>DATA!O18</f>
        <v>1916</v>
      </c>
      <c r="B18" s="565">
        <f>DATA!P18*100000/1000000+B17</f>
        <v>3.8421494794490991</v>
      </c>
      <c r="C18" s="565">
        <f>DATA!Q18*100000/1000000+C17</f>
        <v>1.1101616786567998</v>
      </c>
      <c r="D18" s="565">
        <f>DATA!R18*100000/1000000+D17</f>
        <v>2.4193623131994997</v>
      </c>
      <c r="E18" s="565">
        <f>DATA!S18*100000/1000000+E17</f>
        <v>0.46357029230704755</v>
      </c>
      <c r="F18" s="565">
        <f>DATA!T18*100000/1000000+F17</f>
        <v>11.898467468787899</v>
      </c>
      <c r="G18">
        <f>SLOPE(B16:B20,$A16:$A20)*10</f>
        <v>2.6180446104832003</v>
      </c>
      <c r="H18">
        <f>SLOPE(C16:C20,$A16:$A20)*10</f>
        <v>0.84220170633256242</v>
      </c>
      <c r="I18">
        <f>SLOPE(D16:D20,$A16:$A20)*10</f>
        <v>1.4839333772230874</v>
      </c>
      <c r="J18">
        <f>SLOPE(E16:E20,$A16:$A20)*10</f>
        <v>0.19024922511571424</v>
      </c>
      <c r="K18">
        <f>SLOPE(F16:F20,$A16:$A20)*10</f>
        <v>6.5670831461934007</v>
      </c>
      <c r="L18" s="566">
        <f t="shared" si="2"/>
        <v>22.373558185151932</v>
      </c>
      <c r="M18" s="566">
        <f t="shared" si="3"/>
        <v>7.1973750198198685</v>
      </c>
      <c r="N18" s="566">
        <f t="shared" si="4"/>
        <v>12.68155234072273</v>
      </c>
      <c r="O18" s="566">
        <f t="shared" si="5"/>
        <v>1.6258516339875846</v>
      </c>
      <c r="P18" s="566">
        <f t="shared" si="6"/>
        <v>56.121662820317887</v>
      </c>
      <c r="S18">
        <f>DATA!O18</f>
        <v>1916</v>
      </c>
      <c r="T18">
        <f>DATA!AB18*1000000/1000000+T17</f>
        <v>12.123474200366998</v>
      </c>
      <c r="V18">
        <f t="shared" si="7"/>
        <v>7.5464727188759966</v>
      </c>
    </row>
    <row r="19" spans="1:22" x14ac:dyDescent="0.2">
      <c r="A19">
        <f>DATA!O19</f>
        <v>1917</v>
      </c>
      <c r="B19" s="565">
        <f>DATA!P19*100000/1000000+B18</f>
        <v>4.1053702951004993</v>
      </c>
      <c r="C19" s="565">
        <f>DATA!Q19*100000/1000000+C18</f>
        <v>1.1977593647855123</v>
      </c>
      <c r="D19" s="565">
        <f>DATA!R19*100000/1000000+D18</f>
        <v>2.5598254956908373</v>
      </c>
      <c r="E19" s="565">
        <f>DATA!S19*100000/1000000+E18</f>
        <v>0.48275806296064278</v>
      </c>
      <c r="F19" s="565">
        <f>DATA!T19*100000/1000000+F18</f>
        <v>12.5367700549397</v>
      </c>
      <c r="G19">
        <f>SLOPE(B17:B21,$A17:$A21)*10</f>
        <v>2.6322081565140012</v>
      </c>
      <c r="H19">
        <f>SLOPE(C17:C21,$A17:$A21)*10</f>
        <v>0.86359848840169962</v>
      </c>
      <c r="I19">
        <f>SLOPE(D17:D21,$A17:$A21)*10</f>
        <v>1.4519525710103007</v>
      </c>
      <c r="J19">
        <f>SLOPE(E17:E21,$A17:$A21)*10</f>
        <v>0.19350618795619029</v>
      </c>
      <c r="K19">
        <f>SLOPE(F17:F21,$A17:$A21)*10</f>
        <v>6.5060438578900026</v>
      </c>
      <c r="L19" s="566">
        <f t="shared" si="2"/>
        <v>22.599281064453319</v>
      </c>
      <c r="M19" s="566">
        <f t="shared" si="3"/>
        <v>7.4145750661582328</v>
      </c>
      <c r="N19" s="566">
        <f t="shared" si="4"/>
        <v>12.465991400913305</v>
      </c>
      <c r="O19" s="566">
        <f t="shared" si="5"/>
        <v>1.6613810418110886</v>
      </c>
      <c r="P19" s="566">
        <f t="shared" si="6"/>
        <v>55.858771426664056</v>
      </c>
      <c r="S19">
        <f>DATA!O19</f>
        <v>1917</v>
      </c>
      <c r="T19">
        <f>DATA!AB19*1000000/1000000+T18</f>
        <v>12.922241818014998</v>
      </c>
      <c r="V19">
        <f t="shared" si="7"/>
        <v>7.4958784556759959</v>
      </c>
    </row>
    <row r="20" spans="1:22" x14ac:dyDescent="0.2">
      <c r="A20">
        <f>DATA!O20</f>
        <v>1918</v>
      </c>
      <c r="B20" s="565">
        <f>DATA!P20*100000/1000000+B19</f>
        <v>4.3685911107518995</v>
      </c>
      <c r="C20" s="565">
        <f>DATA!Q20*100000/1000000+C19</f>
        <v>1.2853570509142247</v>
      </c>
      <c r="D20" s="565">
        <f>DATA!R20*100000/1000000+D19</f>
        <v>2.7002886781821749</v>
      </c>
      <c r="E20" s="565">
        <f>DATA!S20*100000/1000000+E19</f>
        <v>0.50227152989828561</v>
      </c>
      <c r="F20" s="565">
        <f>DATA!T20*100000/1000000+F19</f>
        <v>13.1750726410915</v>
      </c>
      <c r="G20">
        <f>SLOPE(B18:B22,$A18:$A22)*10</f>
        <v>2.6322081565140021</v>
      </c>
      <c r="H20">
        <f>SLOPE(C18:C22,$A18:$A22)*10</f>
        <v>0.87597686128712438</v>
      </c>
      <c r="I20">
        <f>SLOPE(D18:D22,$A18:$A22)*10</f>
        <v>1.404631824913376</v>
      </c>
      <c r="J20">
        <f>SLOPE(E18:E22,$A18:$A22)*10</f>
        <v>0.19676315079666645</v>
      </c>
      <c r="K20">
        <f>SLOPE(F18:F22,$A18:$A22)*10</f>
        <v>6.3830258615180036</v>
      </c>
      <c r="L20" s="566">
        <f t="shared" si="2"/>
        <v>22.903492817185111</v>
      </c>
      <c r="M20" s="566">
        <f t="shared" si="3"/>
        <v>7.6220908672665937</v>
      </c>
      <c r="N20" s="566">
        <f t="shared" si="4"/>
        <v>12.22204818151584</v>
      </c>
      <c r="O20" s="566">
        <f t="shared" si="5"/>
        <v>1.7120847376016359</v>
      </c>
      <c r="P20" s="566">
        <f t="shared" si="6"/>
        <v>55.540283396430823</v>
      </c>
      <c r="S20">
        <f>DATA!O20</f>
        <v>1918</v>
      </c>
      <c r="T20">
        <f>DATA!AB20*1000000/1000000+T19</f>
        <v>13.678126456830997</v>
      </c>
      <c r="V20">
        <f t="shared" si="7"/>
        <v>7.1237502787599958</v>
      </c>
    </row>
    <row r="21" spans="1:22" x14ac:dyDescent="0.2">
      <c r="A21">
        <f>DATA!O21</f>
        <v>1919</v>
      </c>
      <c r="B21" s="565">
        <f>DATA!P21*100000/1000000+B20</f>
        <v>4.6318119264032998</v>
      </c>
      <c r="C21" s="565">
        <f>DATA!Q21*100000/1000000+C20</f>
        <v>1.3729547370429371</v>
      </c>
      <c r="D21" s="565">
        <f>DATA!R21*100000/1000000+D20</f>
        <v>2.8407518606735125</v>
      </c>
      <c r="E21" s="565">
        <f>DATA!S21*100000/1000000+E20</f>
        <v>0.52211069311997604</v>
      </c>
      <c r="F21" s="565">
        <f>DATA!T21*100000/1000000+F20</f>
        <v>13.8133752272433</v>
      </c>
      <c r="G21">
        <f>SLOPE(B19:B23,$A19:$A23)*10</f>
        <v>2.6345527063068008</v>
      </c>
      <c r="H21">
        <f>SLOPE(C19:C23,$A19:$A23)*10</f>
        <v>0.88501628317669967</v>
      </c>
      <c r="I21">
        <f>SLOPE(D19:D23,$A19:$A23)*10</f>
        <v>1.3363835205425012</v>
      </c>
      <c r="J21">
        <f>SLOPE(E19:E23,$A19:$A23)*10</f>
        <v>0.20002011363714278</v>
      </c>
      <c r="K21">
        <f>SLOPE(F19:F23,$A19:$A23)*10</f>
        <v>6.3549077035860044</v>
      </c>
      <c r="L21" s="566">
        <f t="shared" si="2"/>
        <v>23.088075860505665</v>
      </c>
      <c r="M21" s="566">
        <f t="shared" si="3"/>
        <v>7.7558983864135653</v>
      </c>
      <c r="N21" s="566">
        <f t="shared" si="4"/>
        <v>11.711484847941321</v>
      </c>
      <c r="O21" s="566">
        <f t="shared" si="5"/>
        <v>1.7528894169496749</v>
      </c>
      <c r="P21" s="566">
        <f t="shared" si="6"/>
        <v>55.691651488189763</v>
      </c>
      <c r="S21">
        <f>DATA!O21</f>
        <v>1919</v>
      </c>
      <c r="T21">
        <f>DATA!AB21*1000000/1000000+T20</f>
        <v>14.335279679442996</v>
      </c>
      <c r="V21">
        <f t="shared" si="7"/>
        <v>6.6313391306479978</v>
      </c>
    </row>
    <row r="22" spans="1:22" x14ac:dyDescent="0.2">
      <c r="A22">
        <f>DATA!O22</f>
        <v>1920</v>
      </c>
      <c r="B22" s="565">
        <f>DATA!P22*100000/1000000+B21</f>
        <v>4.8950327420547</v>
      </c>
      <c r="C22" s="565">
        <f>DATA!Q22*100000/1000000+C21</f>
        <v>1.4605524231716496</v>
      </c>
      <c r="D22" s="565">
        <f>DATA!R22*100000/1000000+D21</f>
        <v>2.9812150431648501</v>
      </c>
      <c r="E22" s="565">
        <f>DATA!S22*100000/1000000+E21</f>
        <v>0.54227555262571414</v>
      </c>
      <c r="F22" s="565">
        <f>DATA!T22*100000/1000000+F21</f>
        <v>14.451677813395101</v>
      </c>
      <c r="G22">
        <f>SLOPE(B20:B24,$A20:$A24)*10</f>
        <v>2.6721151230252005</v>
      </c>
      <c r="H22">
        <f>SLOPE(C20:C24,$A20:$A24)*10</f>
        <v>0.90304579044966227</v>
      </c>
      <c r="I22">
        <f>SLOPE(D20:D24,$A20:$A24)*10</f>
        <v>1.3109582215167888</v>
      </c>
      <c r="J22">
        <f>SLOPE(E20:E24,$A20:$A24)*10</f>
        <v>0.20327707647761906</v>
      </c>
      <c r="K22">
        <f>SLOPE(F20:F24,$A20:$A24)*10</f>
        <v>6.2262469730268037</v>
      </c>
      <c r="L22" s="566">
        <f t="shared" si="2"/>
        <v>23.614345905554455</v>
      </c>
      <c r="M22" s="566">
        <f t="shared" si="3"/>
        <v>7.9805078308491932</v>
      </c>
      <c r="N22" s="566">
        <f t="shared" si="4"/>
        <v>11.585361964337782</v>
      </c>
      <c r="O22" s="566">
        <f t="shared" si="5"/>
        <v>1.7964252951713384</v>
      </c>
      <c r="P22" s="566">
        <f t="shared" si="6"/>
        <v>55.023359004087226</v>
      </c>
      <c r="S22">
        <f>DATA!O22</f>
        <v>1920</v>
      </c>
      <c r="T22">
        <f>DATA!AB22*1000000/1000000+T21</f>
        <v>14.978830409032996</v>
      </c>
      <c r="V22">
        <f t="shared" si="7"/>
        <v>6.3167748736810037</v>
      </c>
    </row>
    <row r="23" spans="1:22" x14ac:dyDescent="0.2">
      <c r="A23">
        <f>DATA!O23</f>
        <v>1921</v>
      </c>
      <c r="B23" s="565">
        <f>DATA!P23*100000/1000000+B22</f>
        <v>5.1594258326024995</v>
      </c>
      <c r="C23" s="565">
        <f>DATA!Q23*100000/1000000+C22</f>
        <v>1.5526698202451497</v>
      </c>
      <c r="D23" s="565">
        <f>DATA!R23*100000/1000000+D22</f>
        <v>3.0875540734707503</v>
      </c>
      <c r="E23" s="565">
        <f>DATA!S23*100000/1000000+E22</f>
        <v>0.5627661084154999</v>
      </c>
      <c r="F23" s="565">
        <f>DATA!T23*100000/1000000+F22</f>
        <v>15.075921320580902</v>
      </c>
      <c r="G23">
        <f>SLOPE(B21:B25,$A21:$A25)*10</f>
        <v>2.7635511681948</v>
      </c>
      <c r="H23">
        <f>SLOPE(C21:C25,$A21:$A25)*10</f>
        <v>0.93116424231712491</v>
      </c>
      <c r="I23">
        <f>SLOPE(D21:D25,$A21:$A25)*10</f>
        <v>1.3716888517593762</v>
      </c>
      <c r="J23">
        <f>SLOPE(E21:E25,$A21:$A25)*10</f>
        <v>0.20653403931809533</v>
      </c>
      <c r="K23">
        <f>SLOPE(F21:F25,$A21:$A25)*10</f>
        <v>6.1228354277173995</v>
      </c>
      <c r="L23" s="566">
        <f t="shared" si="2"/>
        <v>24.250667254718355</v>
      </c>
      <c r="M23" s="566">
        <f t="shared" si="3"/>
        <v>8.1711366374573284</v>
      </c>
      <c r="N23" s="566">
        <f t="shared" si="4"/>
        <v>12.036820705133602</v>
      </c>
      <c r="O23" s="566">
        <f t="shared" si="5"/>
        <v>1.8123739925350273</v>
      </c>
      <c r="P23" s="566">
        <f t="shared" si="6"/>
        <v>53.729001410155689</v>
      </c>
      <c r="S23">
        <f>DATA!O23</f>
        <v>1921</v>
      </c>
      <c r="T23">
        <f>DATA!AB23*1000000/1000000+T22</f>
        <v>15.587559407237997</v>
      </c>
      <c r="V23">
        <f t="shared" si="7"/>
        <v>6.3336308166990047</v>
      </c>
    </row>
    <row r="24" spans="1:22" x14ac:dyDescent="0.2">
      <c r="A24">
        <f>DATA!O24</f>
        <v>1922</v>
      </c>
      <c r="B24" s="565">
        <f>DATA!P24*100000/1000000+B23</f>
        <v>5.4408417191648999</v>
      </c>
      <c r="C24" s="565">
        <f>DATA!Q24*100000/1000000+C23</f>
        <v>1.6470224045379496</v>
      </c>
      <c r="D24" s="565">
        <f>DATA!R24*100000/1000000+D23</f>
        <v>3.2323666825419504</v>
      </c>
      <c r="E24" s="565">
        <f>DATA!S24*100000/1000000+E23</f>
        <v>0.58358236048933321</v>
      </c>
      <c r="F24" s="565">
        <f>DATA!T24*100000/1000000+F23</f>
        <v>15.656923080936101</v>
      </c>
      <c r="G24">
        <f>SLOPE(B22:B26,$A22:$A26)*10</f>
        <v>2.8887330472092998</v>
      </c>
      <c r="H24">
        <f>SLOPE(C22:C26,$A22:$A26)*10</f>
        <v>0.9662432369809999</v>
      </c>
      <c r="I24">
        <f>SLOPE(D22:D26,$A22:$A26)*10</f>
        <v>1.4131849518207011</v>
      </c>
      <c r="J24">
        <f>SLOPE(E22:E26,$A22:$A26)*10</f>
        <v>0.20979100215857138</v>
      </c>
      <c r="K24">
        <f>SLOPE(F22:F26,$A22:$A26)*10</f>
        <v>6.0411352898985999</v>
      </c>
      <c r="L24" s="566">
        <f t="shared" si="2"/>
        <v>25.077794054176788</v>
      </c>
      <c r="M24" s="566">
        <f t="shared" si="3"/>
        <v>8.388192507666842</v>
      </c>
      <c r="N24" s="566">
        <f t="shared" si="4"/>
        <v>12.268202219813341</v>
      </c>
      <c r="O24" s="566">
        <f t="shared" si="5"/>
        <v>1.8212467059337882</v>
      </c>
      <c r="P24" s="566">
        <f t="shared" si="6"/>
        <v>52.444564512409251</v>
      </c>
      <c r="S24">
        <f>DATA!O24</f>
        <v>1922</v>
      </c>
      <c r="T24">
        <f>DATA!AB24*1000000/1000000+T23</f>
        <v>16.210374029773998</v>
      </c>
      <c r="V24">
        <f t="shared" si="7"/>
        <v>6.4571878713820041</v>
      </c>
    </row>
    <row r="25" spans="1:22" x14ac:dyDescent="0.2">
      <c r="A25">
        <f>DATA!O25</f>
        <v>1923</v>
      </c>
      <c r="B25" s="565">
        <f>DATA!P25*100000/1000000+B24</f>
        <v>5.7406830219455998</v>
      </c>
      <c r="C25" s="565">
        <f>DATA!Q25*100000/1000000+C24</f>
        <v>1.7453018675183496</v>
      </c>
      <c r="D25" s="565">
        <f>DATA!R25*100000/1000000+D24</f>
        <v>3.4010204668646504</v>
      </c>
      <c r="E25" s="565">
        <f>DATA!S25*100000/1000000+E24</f>
        <v>0.60472430884721418</v>
      </c>
      <c r="F25" s="565">
        <f>DATA!T25*100000/1000000+F24</f>
        <v>16.2721703073315</v>
      </c>
      <c r="G25">
        <f>SLOPE(B23:B27,$A23:$A27)*10</f>
        <v>3.0153805022165008</v>
      </c>
      <c r="H25">
        <f>SLOPE(C23:C27,$A23:$A27)*10</f>
        <v>1.0005982371683999</v>
      </c>
      <c r="I25">
        <f>SLOPE(D23:D27,$A23:$A27)*10</f>
        <v>1.4647139415883008</v>
      </c>
      <c r="J25">
        <f>SLOPE(E23:E27,$A23:$A27)*10</f>
        <v>0.21304796499904743</v>
      </c>
      <c r="K25">
        <f>SLOPE(F23:F27,$A23:$A27)*10</f>
        <v>6.0156486730934002</v>
      </c>
      <c r="L25" s="566">
        <f t="shared" si="2"/>
        <v>25.751816939818973</v>
      </c>
      <c r="M25" s="566">
        <f t="shared" si="3"/>
        <v>8.545264060348476</v>
      </c>
      <c r="N25" s="566">
        <f t="shared" si="4"/>
        <v>12.508884124327482</v>
      </c>
      <c r="O25" s="566">
        <f t="shared" si="5"/>
        <v>1.8194626482540392</v>
      </c>
      <c r="P25" s="566">
        <f t="shared" si="6"/>
        <v>51.374572227251036</v>
      </c>
      <c r="S25">
        <f>DATA!O25</f>
        <v>1923</v>
      </c>
      <c r="T25">
        <f>DATA!AB25*1000000/1000000+T24</f>
        <v>16.886323277421997</v>
      </c>
      <c r="V25">
        <f t="shared" si="7"/>
        <v>6.6800250419160037</v>
      </c>
    </row>
    <row r="26" spans="1:22" x14ac:dyDescent="0.2">
      <c r="A26">
        <f>DATA!O26</f>
        <v>1924</v>
      </c>
      <c r="B26" s="565">
        <f>DATA!P26*100000/1000000+B25</f>
        <v>6.0487706709877997</v>
      </c>
      <c r="C26" s="565">
        <f>DATA!Q26*100000/1000000+C25</f>
        <v>1.8473580180255496</v>
      </c>
      <c r="D26" s="565">
        <f>DATA!R26*100000/1000000+D25</f>
        <v>3.5310743223782506</v>
      </c>
      <c r="E26" s="565">
        <f>DATA!S26*100000/1000000+E25</f>
        <v>0.62619195348914269</v>
      </c>
      <c r="F26" s="565">
        <f>DATA!T26*100000/1000000+F25</f>
        <v>16.874120964969102</v>
      </c>
      <c r="G26">
        <f>SLOPE(B24:B28,$A24:$A28)*10</f>
        <v>3.1415708001041009</v>
      </c>
      <c r="H26">
        <f>SLOPE(C24:C28,$A24:$A28)*10</f>
        <v>1.0391534376288001</v>
      </c>
      <c r="I26">
        <f>SLOPE(D24:D28,$A24:$A28)*10</f>
        <v>1.4755975972845001</v>
      </c>
      <c r="J26">
        <f>SLOPE(E24:E28,$A24:$A28)*10</f>
        <v>0.21630492783952371</v>
      </c>
      <c r="K26">
        <f>SLOPE(F24:F28,$A24:$A28)*10</f>
        <v>6.0660091910544018</v>
      </c>
      <c r="L26" s="566">
        <f t="shared" si="2"/>
        <v>26.314319426708561</v>
      </c>
      <c r="M26" s="566">
        <f t="shared" si="3"/>
        <v>8.7041219921640511</v>
      </c>
      <c r="N26" s="566">
        <f t="shared" si="4"/>
        <v>12.359850848798736</v>
      </c>
      <c r="O26" s="566">
        <f t="shared" si="5"/>
        <v>1.81180604446405</v>
      </c>
      <c r="P26" s="566">
        <f t="shared" si="6"/>
        <v>50.80990168786461</v>
      </c>
      <c r="S26">
        <f>DATA!O26</f>
        <v>1924</v>
      </c>
      <c r="T26">
        <f>DATA!AB26*1000000/1000000+T25</f>
        <v>17.558042409631998</v>
      </c>
      <c r="V26">
        <f t="shared" si="7"/>
        <v>6.8570839595830044</v>
      </c>
    </row>
    <row r="27" spans="1:22" x14ac:dyDescent="0.2">
      <c r="A27">
        <f>DATA!O27</f>
        <v>1925</v>
      </c>
      <c r="B27" s="565">
        <f>DATA!P27*100000/1000000+B26</f>
        <v>6.3631516077993</v>
      </c>
      <c r="C27" s="565">
        <f>DATA!Q27*100000/1000000+C26</f>
        <v>1.9528011320855496</v>
      </c>
      <c r="D27" s="565">
        <f>DATA!R27*100000/1000000+D26</f>
        <v>3.6705572243467506</v>
      </c>
      <c r="E27" s="565">
        <f>DATA!S27*100000/1000000+E26</f>
        <v>0.64798529441511887</v>
      </c>
      <c r="F27" s="565">
        <f>DATA!T27*100000/1000000+F26</f>
        <v>17.475146715111102</v>
      </c>
      <c r="G27">
        <f>SLOPE(B25:B29,$A25:$A29)*10</f>
        <v>3.240139516488501</v>
      </c>
      <c r="H27">
        <f>SLOPE(C25:C29,$A25:$A29)*10</f>
        <v>1.0753506793456002</v>
      </c>
      <c r="I27">
        <f>SLOPE(D25:D29,$A25:$A29)*10</f>
        <v>1.4143667721294992</v>
      </c>
      <c r="J27">
        <f>SLOPE(E25:E29,$A25:$A29)*10</f>
        <v>0.21956189067999987</v>
      </c>
      <c r="K27">
        <f>SLOPE(F25:F29,$A25:$A29)*10</f>
        <v>6.0337144251750026</v>
      </c>
      <c r="L27" s="566">
        <f t="shared" si="2"/>
        <v>27.039167801494923</v>
      </c>
      <c r="M27" s="566">
        <f t="shared" si="3"/>
        <v>8.9738689696266469</v>
      </c>
      <c r="N27" s="566">
        <f t="shared" si="4"/>
        <v>11.802979559940189</v>
      </c>
      <c r="O27" s="566">
        <f t="shared" si="5"/>
        <v>1.8322577699814517</v>
      </c>
      <c r="P27" s="566">
        <f t="shared" si="6"/>
        <v>50.351725898956786</v>
      </c>
      <c r="S27">
        <f>DATA!O27</f>
        <v>1925</v>
      </c>
      <c r="T27">
        <f>DATA!AB27*1000000/1000000+T26</f>
        <v>18.253737738266999</v>
      </c>
      <c r="V27">
        <f t="shared" si="7"/>
        <v>6.8641612073070029</v>
      </c>
    </row>
    <row r="28" spans="1:22" x14ac:dyDescent="0.2">
      <c r="A28">
        <f>DATA!O28</f>
        <v>1926</v>
      </c>
      <c r="B28" s="565">
        <f>DATA!P28*100000/1000000+B27</f>
        <v>6.7003928262901002</v>
      </c>
      <c r="C28" s="565">
        <f>DATA!Q28*100000/1000000+C27</f>
        <v>2.0628494910687496</v>
      </c>
      <c r="D28" s="565">
        <f>DATA!R28*100000/1000000+D27</f>
        <v>3.8353971024431504</v>
      </c>
      <c r="E28" s="565">
        <f>DATA!S28*100000/1000000+E27</f>
        <v>0.67010433162514271</v>
      </c>
      <c r="F28" s="565">
        <f>DATA!T28*100000/1000000+F27</f>
        <v>18.088439472573501</v>
      </c>
      <c r="G28">
        <f>SLOPE(B26:B30,$A26:$A30)*10</f>
        <v>3.3620119990016004</v>
      </c>
      <c r="H28">
        <f>SLOPE(C26:C30,$A26:$A30)*10</f>
        <v>1.1074101461044008</v>
      </c>
      <c r="I28">
        <f>SLOPE(D26:D30,$A26:$A30)*10</f>
        <v>1.4767557783975995</v>
      </c>
      <c r="J28">
        <f>SLOPE(E26:E30,$A26:$A30)*10</f>
        <v>0.22281885352047615</v>
      </c>
      <c r="K28">
        <f>SLOPE(F26:F30,$A26:$A30)*10</f>
        <v>6.0440730334343016</v>
      </c>
      <c r="L28" s="566">
        <f t="shared" si="2"/>
        <v>27.527984783339399</v>
      </c>
      <c r="M28" s="566">
        <f t="shared" si="3"/>
        <v>9.0674184565464113</v>
      </c>
      <c r="N28" s="566">
        <f t="shared" si="4"/>
        <v>12.091601876647049</v>
      </c>
      <c r="O28" s="566">
        <f t="shared" si="5"/>
        <v>1.8244295412908422</v>
      </c>
      <c r="P28" s="566">
        <f t="shared" si="6"/>
        <v>49.488565342176301</v>
      </c>
      <c r="S28">
        <f>DATA!O28</f>
        <v>1926</v>
      </c>
      <c r="T28">
        <f>DATA!AB28*1000000/1000000+T27</f>
        <v>18.955208779143</v>
      </c>
      <c r="V28">
        <f t="shared" si="7"/>
        <v>6.8238373009530022</v>
      </c>
    </row>
    <row r="29" spans="1:22" x14ac:dyDescent="0.2">
      <c r="A29">
        <f>DATA!O29</f>
        <v>1927</v>
      </c>
      <c r="B29" s="565">
        <f>DATA!P29*100000/1000000+B28</f>
        <v>7.0349417025387</v>
      </c>
      <c r="C29" s="565">
        <f>DATA!Q29*100000/1000000+C28</f>
        <v>2.1752314706695497</v>
      </c>
      <c r="D29" s="565">
        <f>DATA!R29*100000/1000000+D28</f>
        <v>3.9560424628969502</v>
      </c>
      <c r="E29" s="565">
        <f>DATA!S29*100000/1000000+E28</f>
        <v>0.6925490651192141</v>
      </c>
      <c r="F29" s="565">
        <f>DATA!T29*100000/1000000+F28</f>
        <v>18.681868266116801</v>
      </c>
      <c r="G29">
        <f>SLOPE(B27:B31,$A27:$A31)*10</f>
        <v>3.48871529988</v>
      </c>
      <c r="H29">
        <f>SLOPE(C27:C31,$A27:$A31)*10</f>
        <v>1.1338563414322009</v>
      </c>
      <c r="I29">
        <f>SLOPE(D27:D31,$A27:$A31)*10</f>
        <v>1.5595668555982005</v>
      </c>
      <c r="J29">
        <f>SLOPE(E27:E31,$A27:$A31)*10</f>
        <v>0.22607581636095242</v>
      </c>
      <c r="K29">
        <f>SLOPE(F27:F31,$A27:$A31)*10</f>
        <v>6.0481851739589025</v>
      </c>
      <c r="L29" s="566">
        <f t="shared" si="2"/>
        <v>28.007413405908142</v>
      </c>
      <c r="M29" s="566">
        <f t="shared" si="3"/>
        <v>9.1026009770686933</v>
      </c>
      <c r="N29" s="566">
        <f t="shared" si="4"/>
        <v>12.520205836341383</v>
      </c>
      <c r="O29" s="566">
        <f t="shared" si="5"/>
        <v>1.8149371059648114</v>
      </c>
      <c r="P29" s="566">
        <f t="shared" si="6"/>
        <v>48.554842674716973</v>
      </c>
      <c r="S29">
        <f>DATA!O29</f>
        <v>1927</v>
      </c>
      <c r="T29">
        <f>DATA!AB29*1000000/1000000+T28</f>
        <v>19.619820696319998</v>
      </c>
      <c r="V29">
        <f t="shared" si="7"/>
        <v>6.7344041558690044</v>
      </c>
    </row>
    <row r="30" spans="1:22" x14ac:dyDescent="0.2">
      <c r="A30">
        <f>DATA!O30</f>
        <v>1928</v>
      </c>
      <c r="B30" s="565">
        <f>DATA!P30*100000/1000000+B29</f>
        <v>7.3938816231189</v>
      </c>
      <c r="C30" s="565">
        <f>DATA!Q30*100000/1000000+C29</f>
        <v>2.2898479217857499</v>
      </c>
      <c r="D30" s="565">
        <f>DATA!R30*100000/1000000+D29</f>
        <v>4.1267095923019506</v>
      </c>
      <c r="E30" s="565">
        <f>DATA!S30*100000/1000000+E29</f>
        <v>0.71531949489733315</v>
      </c>
      <c r="F30" s="565">
        <f>DATA!T30*100000/1000000+F29</f>
        <v>19.292796706183402</v>
      </c>
      <c r="G30">
        <f>SLOPE(B28:B32,$A28:$A32)*10</f>
        <v>3.5936679347918012</v>
      </c>
      <c r="H30">
        <f>SLOPE(C28:C32,$A28:$A32)*10</f>
        <v>1.1577585210744012</v>
      </c>
      <c r="I30">
        <f>SLOPE(D28:D32,$A28:$A32)*10</f>
        <v>1.5397819330661013</v>
      </c>
      <c r="J30">
        <f>SLOPE(E28:E32,$A28:$A32)*10</f>
        <v>0.22933277920142858</v>
      </c>
      <c r="K30">
        <f>SLOPE(F28:F32,$A28:$A32)*10</f>
        <v>6.0255290554090024</v>
      </c>
      <c r="L30" s="566">
        <f t="shared" si="2"/>
        <v>28.643773474567947</v>
      </c>
      <c r="M30" s="566">
        <f t="shared" si="3"/>
        <v>9.2280570764052019</v>
      </c>
      <c r="N30" s="566">
        <f t="shared" si="4"/>
        <v>12.2730217959142</v>
      </c>
      <c r="O30" s="566">
        <f t="shared" si="5"/>
        <v>1.8279251998054735</v>
      </c>
      <c r="P30" s="566">
        <f t="shared" si="6"/>
        <v>48.027222453307175</v>
      </c>
      <c r="S30">
        <f>DATA!O30</f>
        <v>1928</v>
      </c>
      <c r="T30">
        <f>DATA!AB30*1000000/1000000+T29</f>
        <v>20.286919581082</v>
      </c>
      <c r="V30">
        <f t="shared" si="7"/>
        <v>6.660675225330003</v>
      </c>
    </row>
    <row r="31" spans="1:22" x14ac:dyDescent="0.2">
      <c r="A31">
        <f>DATA!O31</f>
        <v>1929</v>
      </c>
      <c r="B31" s="565">
        <f>DATA!P31*100000/1000000+B30</f>
        <v>7.7607648593249001</v>
      </c>
      <c r="C31" s="565">
        <f>DATA!Q31*100000/1000000+C30</f>
        <v>2.4062300874431499</v>
      </c>
      <c r="D31" s="565">
        <f>DATA!R31*100000/1000000+D30</f>
        <v>4.3046844072164507</v>
      </c>
      <c r="E31" s="565">
        <f>DATA!S31*100000/1000000+E30</f>
        <v>0.73841562095949986</v>
      </c>
      <c r="F31" s="565">
        <f>DATA!T31*100000/1000000+F30</f>
        <v>19.897060685285602</v>
      </c>
      <c r="G31">
        <f>SLOPE(B29:B33,$A29:$A33)*10</f>
        <v>3.6842699239564025</v>
      </c>
      <c r="H31">
        <f>SLOPE(C29:C33,$A29:$A33)*10</f>
        <v>1.1840931271626012</v>
      </c>
      <c r="I31">
        <f>SLOPE(D29:D33,$A29:$A33)*10</f>
        <v>1.5209192321285014</v>
      </c>
      <c r="J31">
        <f>SLOPE(E29:E33,$A29:$A33)*10</f>
        <v>0.23258974204190486</v>
      </c>
      <c r="K31">
        <f>SLOPE(F29:F33,$A29:$A33)*10</f>
        <v>5.9687294378707989</v>
      </c>
      <c r="L31" s="566">
        <f t="shared" si="2"/>
        <v>29.262064522783014</v>
      </c>
      <c r="M31" s="566">
        <f t="shared" si="3"/>
        <v>9.4045795240777696</v>
      </c>
      <c r="N31" s="566">
        <f t="shared" si="4"/>
        <v>12.079798066666426</v>
      </c>
      <c r="O31" s="566">
        <f t="shared" si="5"/>
        <v>1.8473282846928063</v>
      </c>
      <c r="P31" s="566">
        <f t="shared" si="6"/>
        <v>47.406229601779984</v>
      </c>
      <c r="S31">
        <f>DATA!O31</f>
        <v>1929</v>
      </c>
      <c r="T31">
        <f>DATA!AB31*1000000/1000000+T30</f>
        <v>20.955084415232001</v>
      </c>
      <c r="V31">
        <f t="shared" si="7"/>
        <v>6.6004365011440029</v>
      </c>
    </row>
    <row r="32" spans="1:22" x14ac:dyDescent="0.2">
      <c r="A32">
        <f>DATA!O32</f>
        <v>1930</v>
      </c>
      <c r="B32" s="565">
        <f>DATA!P32*100000/1000000+B31</f>
        <v>8.1343152152929008</v>
      </c>
      <c r="C32" s="565">
        <f>DATA!Q32*100000/1000000+C31</f>
        <v>2.5262294432191501</v>
      </c>
      <c r="D32" s="565">
        <f>DATA!R32*100000/1000000+D31</f>
        <v>4.4309670968164507</v>
      </c>
      <c r="E32" s="565">
        <f>DATA!S32*100000/1000000+E31</f>
        <v>0.76183744330571412</v>
      </c>
      <c r="F32" s="565">
        <f>DATA!T32*100000/1000000+F31</f>
        <v>20.493607790693602</v>
      </c>
      <c r="G32">
        <f>SLOPE(B30:B34,$A30:$A34)*10</f>
        <v>3.7510204207430009</v>
      </c>
      <c r="H32">
        <f>SLOPE(C30:C34,$A30:$A34)*10</f>
        <v>1.217075686185801</v>
      </c>
      <c r="I32">
        <f>SLOPE(D30:D34,$A30:$A34)*10</f>
        <v>1.4032556861895014</v>
      </c>
      <c r="J32">
        <f>SLOPE(E30:E34,$A30:$A34)*10</f>
        <v>0.23584670488238091</v>
      </c>
      <c r="K32">
        <f>SLOPE(F30:F34,$A30:$A34)*10</f>
        <v>5.7382873971828943</v>
      </c>
      <c r="L32" s="566">
        <f t="shared" si="2"/>
        <v>30.383740685382094</v>
      </c>
      <c r="M32" s="566">
        <f t="shared" si="3"/>
        <v>9.8584672690819435</v>
      </c>
      <c r="N32" s="566">
        <f t="shared" si="4"/>
        <v>11.366548859263306</v>
      </c>
      <c r="O32" s="566">
        <f t="shared" si="5"/>
        <v>1.9103881927757356</v>
      </c>
      <c r="P32" s="566">
        <f t="shared" si="6"/>
        <v>46.480854993496919</v>
      </c>
      <c r="S32">
        <f>DATA!O32</f>
        <v>1930</v>
      </c>
      <c r="T32">
        <f>DATA!AB32*1000000/1000000+T31</f>
        <v>21.617914532352</v>
      </c>
      <c r="V32">
        <f t="shared" si="7"/>
        <v>6.427153260394995</v>
      </c>
    </row>
    <row r="33" spans="1:22" x14ac:dyDescent="0.2">
      <c r="A33">
        <f>DATA!O33</f>
        <v>1931</v>
      </c>
      <c r="B33" s="565">
        <f>DATA!P33*100000/1000000+B32</f>
        <v>8.5068598684299008</v>
      </c>
      <c r="C33" s="565">
        <f>DATA!Q33*100000/1000000+C32</f>
        <v>2.6490872735341502</v>
      </c>
      <c r="D33" s="565">
        <f>DATA!R33*100000/1000000+D32</f>
        <v>4.5643733267039508</v>
      </c>
      <c r="E33" s="565">
        <f>DATA!S33*100000/1000000+E32</f>
        <v>0.78558496193597604</v>
      </c>
      <c r="F33" s="565">
        <f>DATA!T33*100000/1000000+F32</f>
        <v>21.065827442797101</v>
      </c>
      <c r="G33">
        <f>SLOPE(B31:B35,$A31:$A35)*10</f>
        <v>3.8190009700859999</v>
      </c>
      <c r="H33">
        <f>SLOPE(C31:C35,$A31:$A35)*10</f>
        <v>1.2497553079390005</v>
      </c>
      <c r="I33">
        <f>SLOPE(D31:D35,$A31:$A35)*10</f>
        <v>1.2960987868645022</v>
      </c>
      <c r="J33">
        <f>SLOPE(E31:E35,$A31:$A35)*10</f>
        <v>0.23910366772285696</v>
      </c>
      <c r="K33">
        <f>SLOPE(F31:F35,$A31:$A35)*10</f>
        <v>5.4691927810124952</v>
      </c>
      <c r="L33" s="566">
        <f t="shared" si="2"/>
        <v>31.632179599304799</v>
      </c>
      <c r="M33" s="566">
        <f t="shared" si="3"/>
        <v>10.351525088777528</v>
      </c>
      <c r="N33" s="566">
        <f t="shared" si="4"/>
        <v>10.735380777768109</v>
      </c>
      <c r="O33" s="566">
        <f t="shared" si="5"/>
        <v>1.9804577740370648</v>
      </c>
      <c r="P33" s="566">
        <f t="shared" si="6"/>
        <v>45.300456760112503</v>
      </c>
      <c r="S33">
        <f>DATA!O33</f>
        <v>1931</v>
      </c>
      <c r="T33">
        <f>DATA!AB33*1000000/1000000+T32</f>
        <v>22.254541471256999</v>
      </c>
      <c r="V33">
        <f t="shared" si="7"/>
        <v>6.2176683340849905</v>
      </c>
    </row>
    <row r="34" spans="1:22" x14ac:dyDescent="0.2">
      <c r="A34">
        <f>DATA!O34</f>
        <v>1932</v>
      </c>
      <c r="B34" s="565">
        <f>DATA!P34*100000/1000000+B33</f>
        <v>8.8963443289379001</v>
      </c>
      <c r="C34" s="565">
        <f>DATA!Q34*100000/1000000+C33</f>
        <v>2.7769571718331503</v>
      </c>
      <c r="D34" s="565">
        <f>DATA!R34*100000/1000000+D33</f>
        <v>4.6984929756529512</v>
      </c>
      <c r="E34" s="565">
        <f>DATA!S34*100000/1000000+E33</f>
        <v>0.80965817685028552</v>
      </c>
      <c r="F34" s="565">
        <f>DATA!T34*100000/1000000+F33</f>
        <v>21.5775570260191</v>
      </c>
      <c r="G34">
        <f>SLOPE(B32:B36,$A32:$A36)*10</f>
        <v>3.9184087750524981</v>
      </c>
      <c r="H34">
        <f>SLOPE(C32:C36,$A32:$A36)*10</f>
        <v>1.2854890628005</v>
      </c>
      <c r="I34">
        <f>SLOPE(D32:D36,$A32:$A36)*10</f>
        <v>1.2763190484305023</v>
      </c>
      <c r="J34">
        <f>SLOPE(E32:E36,$A32:$A36)*10</f>
        <v>0.24236063056333323</v>
      </c>
      <c r="K34">
        <f>SLOPE(F32:F36,$A32:$A36)*10</f>
        <v>5.2772149049429977</v>
      </c>
      <c r="L34" s="566">
        <f t="shared" si="2"/>
        <v>32.653971313180826</v>
      </c>
      <c r="M34" s="566">
        <f t="shared" si="3"/>
        <v>10.712594165097755</v>
      </c>
      <c r="N34" s="566">
        <f t="shared" si="4"/>
        <v>10.636176056786596</v>
      </c>
      <c r="O34" s="566">
        <f t="shared" si="5"/>
        <v>2.0197068586223419</v>
      </c>
      <c r="P34" s="566">
        <f t="shared" si="6"/>
        <v>43.977551606312488</v>
      </c>
      <c r="S34">
        <f>DATA!O34</f>
        <v>1932</v>
      </c>
      <c r="T34">
        <f>DATA!AB34*1000000/1000000+T33</f>
        <v>22.850767683266998</v>
      </c>
      <c r="V34">
        <f t="shared" si="7"/>
        <v>6.1529442290099929</v>
      </c>
    </row>
    <row r="35" spans="1:22" x14ac:dyDescent="0.2">
      <c r="A35">
        <f>DATA!O35</f>
        <v>1933</v>
      </c>
      <c r="B35" s="565">
        <f>DATA!P35*100000/1000000+B34</f>
        <v>9.2892507875454005</v>
      </c>
      <c r="C35" s="565">
        <f>DATA!Q35*100000/1000000+C34</f>
        <v>2.9057438771056501</v>
      </c>
      <c r="D35" s="565">
        <f>DATA!R35*100000/1000000+D34</f>
        <v>4.8189708612304516</v>
      </c>
      <c r="E35" s="565">
        <f>DATA!S35*100000/1000000+E34</f>
        <v>0.83405708804864265</v>
      </c>
      <c r="F35" s="565">
        <f>DATA!T35*100000/1000000+F34</f>
        <v>22.089682458129101</v>
      </c>
      <c r="G35">
        <f>SLOPE(B33:B37,$A33:$A37)*10</f>
        <v>4.0424291400094994</v>
      </c>
      <c r="H35">
        <f>SLOPE(C33:C37,$A33:$A37)*10</f>
        <v>1.3231126024254998</v>
      </c>
      <c r="I35">
        <f>SLOPE(D33:D37,$A33:$A37)*10</f>
        <v>1.2643365473505019</v>
      </c>
      <c r="J35">
        <f>SLOPE(E33:E37,$A33:$A37)*10</f>
        <v>0.2456175934038094</v>
      </c>
      <c r="K35">
        <f>SLOPE(F33:F37,$A33:$A37)*10</f>
        <v>5.1669912542520002</v>
      </c>
      <c r="L35" s="566">
        <f t="shared" si="2"/>
        <v>33.568058606773832</v>
      </c>
      <c r="M35" s="566">
        <f t="shared" si="3"/>
        <v>10.987037705124955</v>
      </c>
      <c r="N35" s="566">
        <f t="shared" si="4"/>
        <v>10.498965312734706</v>
      </c>
      <c r="O35" s="566">
        <f t="shared" si="5"/>
        <v>2.0395919098818003</v>
      </c>
      <c r="P35" s="566">
        <f t="shared" si="6"/>
        <v>42.90634646548471</v>
      </c>
      <c r="S35">
        <f>DATA!O35</f>
        <v>1933</v>
      </c>
      <c r="T35">
        <f>DATA!AB35*1000000/1000000+T34</f>
        <v>23.447492006816997</v>
      </c>
      <c r="V35">
        <f t="shared" si="7"/>
        <v>6.2056121325899944</v>
      </c>
    </row>
    <row r="36" spans="1:22" x14ac:dyDescent="0.2">
      <c r="A36">
        <f>DATA!O36</f>
        <v>1934</v>
      </c>
      <c r="B36" s="565">
        <f>DATA!P36*100000/1000000+B35</f>
        <v>9.7023241432614</v>
      </c>
      <c r="C36" s="565">
        <f>DATA!Q36*100000/1000000+C35</f>
        <v>3.0406456728336502</v>
      </c>
      <c r="D36" s="565">
        <f>DATA!R36*100000/1000000+D35</f>
        <v>4.9418278537684515</v>
      </c>
      <c r="E36" s="565">
        <f>DATA!S36*100000/1000000+E35</f>
        <v>0.85878169553104744</v>
      </c>
      <c r="F36" s="565">
        <f>DATA!T36*100000/1000000+F35</f>
        <v>22.620287735499101</v>
      </c>
      <c r="G36">
        <f>SLOPE(B34:B38,$A34:$A38)*10</f>
        <v>4.2129168136294997</v>
      </c>
      <c r="H36">
        <f>SLOPE(C34:C38,$A34:$A38)*10</f>
        <v>1.363215526316</v>
      </c>
      <c r="I36">
        <f>SLOPE(D34:D38,$A34:$A38)*10</f>
        <v>1.3162285315000011</v>
      </c>
      <c r="J36">
        <f>SLOPE(E34:E38,$A34:$A38)*10</f>
        <v>0.24887455624428567</v>
      </c>
      <c r="K36">
        <f>SLOPE(F34:F38,$A34:$A38)*10</f>
        <v>5.1759440700060004</v>
      </c>
      <c r="L36" s="566">
        <f t="shared" si="2"/>
        <v>34.203583818987319</v>
      </c>
      <c r="M36" s="566">
        <f t="shared" si="3"/>
        <v>11.067594870814549</v>
      </c>
      <c r="N36" s="566">
        <f t="shared" si="4"/>
        <v>10.686119592121168</v>
      </c>
      <c r="O36" s="566">
        <f t="shared" si="5"/>
        <v>2.0205482618065558</v>
      </c>
      <c r="P36" s="566">
        <f t="shared" si="6"/>
        <v>42.022153456270409</v>
      </c>
      <c r="S36">
        <f>DATA!O36</f>
        <v>1934</v>
      </c>
      <c r="T36">
        <f>DATA!AB36*1000000/1000000+T35</f>
        <v>24.097911379076997</v>
      </c>
      <c r="V36">
        <f t="shared" si="7"/>
        <v>6.4975365464299948</v>
      </c>
    </row>
    <row r="37" spans="1:22" x14ac:dyDescent="0.2">
      <c r="A37">
        <f>DATA!O37</f>
        <v>1935</v>
      </c>
      <c r="B37" s="565">
        <f>DATA!P37*100000/1000000+B36</f>
        <v>10.125084531272901</v>
      </c>
      <c r="C37" s="565">
        <f>DATA!Q37*100000/1000000+C36</f>
        <v>3.1787993242466501</v>
      </c>
      <c r="D37" s="565">
        <f>DATA!R37*100000/1000000+D36</f>
        <v>5.0748741613214516</v>
      </c>
      <c r="E37" s="565">
        <f>DATA!S37*100000/1000000+E36</f>
        <v>0.88383199929749978</v>
      </c>
      <c r="F37" s="565">
        <f>DATA!T37*100000/1000000+F36</f>
        <v>23.127957715183101</v>
      </c>
      <c r="G37">
        <f>SLOPE(B35:B39,$A35:$A39)*10</f>
        <v>4.3946650821904996</v>
      </c>
      <c r="H37">
        <f>SLOPE(C35:C39,$A35:$A39)*10</f>
        <v>1.4050402226210004</v>
      </c>
      <c r="I37">
        <f>SLOPE(D35:D39,$A35:$A39)*10</f>
        <v>1.4037330125220002</v>
      </c>
      <c r="J37">
        <f>SLOPE(E35:E39,$A35:$A39)*10</f>
        <v>0.25213151908476172</v>
      </c>
      <c r="K37">
        <f>SLOPE(F35:F39,$A35:$A39)*10</f>
        <v>5.1455500530630012</v>
      </c>
      <c r="L37" s="566">
        <f t="shared" si="2"/>
        <v>34.875194591703945</v>
      </c>
      <c r="M37" s="566">
        <f t="shared" si="3"/>
        <v>11.150121853803267</v>
      </c>
      <c r="N37" s="566">
        <f t="shared" si="4"/>
        <v>11.139748092498994</v>
      </c>
      <c r="O37" s="566">
        <f t="shared" si="5"/>
        <v>2.0008659650578164</v>
      </c>
      <c r="P37" s="566">
        <f t="shared" si="6"/>
        <v>40.834069496935982</v>
      </c>
      <c r="S37">
        <f>DATA!O37</f>
        <v>1935</v>
      </c>
      <c r="T37">
        <f>DATA!AB37*1000000/1000000+T36</f>
        <v>24.733775689646997</v>
      </c>
      <c r="V37">
        <f t="shared" si="7"/>
        <v>6.694352484879996</v>
      </c>
    </row>
    <row r="38" spans="1:22" x14ac:dyDescent="0.2">
      <c r="A38">
        <f>DATA!O38</f>
        <v>1936</v>
      </c>
      <c r="B38" s="565">
        <f>DATA!P38*100000/1000000+B37</f>
        <v>10.5848858638889</v>
      </c>
      <c r="C38" s="565">
        <f>DATA!Q38*100000/1000000+C37</f>
        <v>3.3220372114206502</v>
      </c>
      <c r="D38" s="565">
        <f>DATA!R38*100000/1000000+D37</f>
        <v>5.2286555913574517</v>
      </c>
      <c r="E38" s="565">
        <f>DATA!S38*100000/1000000+E37</f>
        <v>0.90920799934799978</v>
      </c>
      <c r="F38" s="565">
        <f>DATA!T38*100000/1000000+F37</f>
        <v>23.646391432495101</v>
      </c>
      <c r="G38">
        <f>SLOPE(B36:B40,$A36:$A40)*10</f>
        <v>4.5333815313450021</v>
      </c>
      <c r="H38">
        <f>SLOPE(C36:C40,$A36:$A40)*10</f>
        <v>1.4422092570940004</v>
      </c>
      <c r="I38">
        <f>SLOPE(D36:D40,$A36:$A40)*10</f>
        <v>1.3833790926724996</v>
      </c>
      <c r="J38">
        <f>SLOPE(E36:E40,$A36:$A40)*10</f>
        <v>0.25538848192523778</v>
      </c>
      <c r="K38">
        <f>SLOPE(F36:F40,$A36:$A40)*10</f>
        <v>5.0303576588665031</v>
      </c>
      <c r="L38" s="566">
        <f t="shared" si="2"/>
        <v>35.85198373369758</v>
      </c>
      <c r="M38" s="566">
        <f t="shared" si="3"/>
        <v>11.405627889118254</v>
      </c>
      <c r="N38" s="566">
        <f t="shared" si="4"/>
        <v>10.940372961134145</v>
      </c>
      <c r="O38" s="566">
        <f t="shared" si="5"/>
        <v>2.0197249308157854</v>
      </c>
      <c r="P38" s="566">
        <f t="shared" si="6"/>
        <v>39.782290485234242</v>
      </c>
      <c r="S38">
        <f>DATA!O38</f>
        <v>1936</v>
      </c>
      <c r="T38">
        <f>DATA!AB38*1000000/1000000+T37</f>
        <v>25.456394115066995</v>
      </c>
      <c r="V38">
        <f t="shared" si="7"/>
        <v>6.6473955751849942</v>
      </c>
    </row>
    <row r="39" spans="1:22" x14ac:dyDescent="0.2">
      <c r="A39">
        <f>DATA!O39</f>
        <v>1937</v>
      </c>
      <c r="B39" s="565">
        <f>DATA!P39*100000/1000000+B38</f>
        <v>11.0453024683269</v>
      </c>
      <c r="C39" s="565">
        <f>DATA!Q39*100000/1000000+C38</f>
        <v>3.4675682191226502</v>
      </c>
      <c r="D39" s="565">
        <f>DATA!R39*100000/1000000+D38</f>
        <v>5.3774234986969516</v>
      </c>
      <c r="E39" s="565">
        <f>DATA!S39*100000/1000000+E38</f>
        <v>0.93490969568254734</v>
      </c>
      <c r="F39" s="565">
        <f>DATA!T39*100000/1000000+F38</f>
        <v>24.149405636162601</v>
      </c>
      <c r="G39">
        <f>SLOPE(B37:B41,$A37:$A41)*10</f>
        <v>4.6454589039030019</v>
      </c>
      <c r="H39">
        <f>SLOPE(C37:C41,$A37:$A41)*10</f>
        <v>1.4809423819890006</v>
      </c>
      <c r="I39">
        <f>SLOPE(D37:D41,$A37:$A41)*10</f>
        <v>1.2670645992434988</v>
      </c>
      <c r="J39">
        <f>SLOPE(E37:E41,$A37:$A41)*10</f>
        <v>0.25864544476571405</v>
      </c>
      <c r="K39">
        <f>SLOPE(F37:F41,$A37:$A41)*10</f>
        <v>4.889486888221505</v>
      </c>
      <c r="L39" s="566">
        <f t="shared" si="2"/>
        <v>37.0404060400394</v>
      </c>
      <c r="M39" s="566">
        <f t="shared" si="3"/>
        <v>11.808242906785402</v>
      </c>
      <c r="N39" s="566">
        <f t="shared" si="4"/>
        <v>10.102895796905527</v>
      </c>
      <c r="O39" s="566">
        <f t="shared" si="5"/>
        <v>2.0623005159898131</v>
      </c>
      <c r="P39" s="566">
        <f t="shared" si="6"/>
        <v>38.986154740279858</v>
      </c>
      <c r="S39">
        <f>DATA!O39</f>
        <v>1937</v>
      </c>
      <c r="T39">
        <f>DATA!AB39*1000000/1000000+T38</f>
        <v>26.115426881261996</v>
      </c>
      <c r="V39">
        <f t="shared" si="7"/>
        <v>6.4760742636249979</v>
      </c>
    </row>
    <row r="40" spans="1:22" x14ac:dyDescent="0.2">
      <c r="A40">
        <f>DATA!O40</f>
        <v>1938</v>
      </c>
      <c r="B40" s="565">
        <f>DATA!P40*100000/1000000+B39</f>
        <v>11.508905940406901</v>
      </c>
      <c r="C40" s="565">
        <f>DATA!Q40*100000/1000000+C39</f>
        <v>3.6173658539426503</v>
      </c>
      <c r="D40" s="565">
        <f>DATA!R40*100000/1000000+D39</f>
        <v>5.4822427314169513</v>
      </c>
      <c r="E40" s="565">
        <f>DATA!S40*100000/1000000+E39</f>
        <v>0.96093708830114255</v>
      </c>
      <c r="F40" s="565">
        <f>DATA!T40*100000/1000000+F39</f>
        <v>24.624742604442602</v>
      </c>
      <c r="G40">
        <f>SLOPE(B38:B42,$A38:$A42)*10</f>
        <v>4.7557755538835007</v>
      </c>
      <c r="H40">
        <f>SLOPE(C38:C42,$A38:$A42)*10</f>
        <v>1.5211638929905003</v>
      </c>
      <c r="I40">
        <f>SLOPE(D38:D42,$A38:$A42)*10</f>
        <v>1.095927375342499</v>
      </c>
      <c r="J40">
        <f>SLOPE(E38:E42,$A38:$A42)*10</f>
        <v>0.26190240760619043</v>
      </c>
      <c r="K40">
        <f>SLOPE(F38:F42,$A38:$A42)*10</f>
        <v>4.7253459985295017</v>
      </c>
      <c r="L40" s="566">
        <f t="shared" si="2"/>
        <v>38.476789787319191</v>
      </c>
      <c r="M40" s="566">
        <f t="shared" si="3"/>
        <v>12.307036503196876</v>
      </c>
      <c r="N40" s="566">
        <f t="shared" si="4"/>
        <v>8.8666436768211589</v>
      </c>
      <c r="O40" s="566">
        <f t="shared" si="5"/>
        <v>2.118931763721966</v>
      </c>
      <c r="P40" s="566">
        <f t="shared" si="6"/>
        <v>38.230598268940803</v>
      </c>
      <c r="S40">
        <f>DATA!O40</f>
        <v>1938</v>
      </c>
      <c r="T40">
        <f>DATA!AB40*1000000/1000000+T39</f>
        <v>26.730783570861995</v>
      </c>
      <c r="V40">
        <f t="shared" si="7"/>
        <v>6.2285592834100036</v>
      </c>
    </row>
    <row r="41" spans="1:22" x14ac:dyDescent="0.2">
      <c r="A41">
        <f>DATA!O41</f>
        <v>1939</v>
      </c>
      <c r="B41" s="565">
        <f>DATA!P41*100000/1000000+B40</f>
        <v>11.985803944965401</v>
      </c>
      <c r="C41" s="565">
        <f>DATA!Q41*100000/1000000+C40</f>
        <v>3.7716061939801504</v>
      </c>
      <c r="D41" s="565">
        <f>DATA!R41*100000/1000000+D40</f>
        <v>5.5816128909134513</v>
      </c>
      <c r="E41" s="565">
        <f>DATA!S41*100000/1000000+E40</f>
        <v>0.98729017720378542</v>
      </c>
      <c r="F41" s="565">
        <f>DATA!T41*100000/1000000+F40</f>
        <v>25.083525573320102</v>
      </c>
      <c r="G41">
        <f>SLOPE(B39:B43,$A39:$A43)*10</f>
        <v>4.8949257978430971</v>
      </c>
      <c r="H41">
        <f>SLOPE(C39:C43,$A39:$A43)*10</f>
        <v>1.5613600412173008</v>
      </c>
      <c r="I41">
        <f>SLOPE(D39:D43,$A39:$A43)*10</f>
        <v>0.95757098281490016</v>
      </c>
      <c r="J41">
        <f>SLOPE(E39:E43,$A39:$A43)*10</f>
        <v>0.2651593704466666</v>
      </c>
      <c r="K41">
        <f>SLOPE(F39:F43,$A39:$A43)*10</f>
        <v>4.6144763790792993</v>
      </c>
      <c r="L41" s="566">
        <f t="shared" si="2"/>
        <v>39.817210360791336</v>
      </c>
      <c r="M41" s="566">
        <f t="shared" si="3"/>
        <v>12.700703499423277</v>
      </c>
      <c r="N41" s="566">
        <f t="shared" si="4"/>
        <v>7.7892509167209942</v>
      </c>
      <c r="O41" s="566">
        <f t="shared" si="5"/>
        <v>2.1569083716983335</v>
      </c>
      <c r="P41" s="566">
        <f t="shared" si="6"/>
        <v>37.535926851366064</v>
      </c>
      <c r="S41">
        <f>DATA!O41</f>
        <v>1939</v>
      </c>
      <c r="T41">
        <f>DATA!AB41*1000000/1000000+T40</f>
        <v>27.334618093561996</v>
      </c>
      <c r="V41">
        <f t="shared" si="7"/>
        <v>6.1605027116360027</v>
      </c>
    </row>
    <row r="42" spans="1:22" x14ac:dyDescent="0.2">
      <c r="A42">
        <f>DATA!O42</f>
        <v>1940</v>
      </c>
      <c r="B42" s="565">
        <f>DATA!P42*100000/1000000+B41</f>
        <v>12.4925229025114</v>
      </c>
      <c r="C42" s="565">
        <f>DATA!Q42*100000/1000000+C41</f>
        <v>3.9306001704871503</v>
      </c>
      <c r="D42" s="565">
        <f>DATA!R42*100000/1000000+D41</f>
        <v>5.6745245829204514</v>
      </c>
      <c r="E42" s="565">
        <f>DATA!S42*100000/1000000+E41</f>
        <v>1.013968962390476</v>
      </c>
      <c r="F42" s="565">
        <f>DATA!T42*100000/1000000+F41</f>
        <v>25.542004463181101</v>
      </c>
      <c r="G42">
        <f>SLOPE(B40:B44,$A40:$A44)*10</f>
        <v>5.0464303067693947</v>
      </c>
      <c r="H42">
        <f>SLOPE(C40:C44,$A40:$A44)*10</f>
        <v>1.6003875706237016</v>
      </c>
      <c r="I42">
        <f>SLOPE(D40:D44,$A40:$A44)*10</f>
        <v>0.88560629099780108</v>
      </c>
      <c r="J42">
        <f>SLOPE(E40:E44,$A40:$A44)*10</f>
        <v>0.26841633328714254</v>
      </c>
      <c r="K42">
        <f>SLOPE(F40:F44,$A40:$A44)*10</f>
        <v>4.5403833112904977</v>
      </c>
      <c r="L42" s="566">
        <f t="shared" si="2"/>
        <v>40.890841809922044</v>
      </c>
      <c r="M42" s="566">
        <f t="shared" si="3"/>
        <v>12.967819033813852</v>
      </c>
      <c r="N42" s="566">
        <f t="shared" si="4"/>
        <v>7.1760005686565602</v>
      </c>
      <c r="O42" s="566">
        <f t="shared" si="5"/>
        <v>2.1749571789232309</v>
      </c>
      <c r="P42" s="566">
        <f t="shared" si="6"/>
        <v>36.790381408684311</v>
      </c>
      <c r="S42">
        <f>DATA!O42</f>
        <v>1940</v>
      </c>
      <c r="T42">
        <f>DATA!AB42*1000000/1000000+T41</f>
        <v>27.961078150621997</v>
      </c>
      <c r="V42">
        <f t="shared" si="7"/>
        <v>6.3189754357940053</v>
      </c>
    </row>
    <row r="43" spans="1:22" x14ac:dyDescent="0.2">
      <c r="A43">
        <f>DATA!O43</f>
        <v>1941</v>
      </c>
      <c r="B43" s="565">
        <f>DATA!P43*100000/1000000+B42</f>
        <v>13.000956886196199</v>
      </c>
      <c r="C43" s="565">
        <f>DATA!Q43*100000/1000000+C42</f>
        <v>4.0916310814590506</v>
      </c>
      <c r="D43" s="565">
        <f>DATA!R43*100000/1000000+D42</f>
        <v>5.7600680643526516</v>
      </c>
      <c r="E43" s="565">
        <f>DATA!S43*100000/1000000+E42</f>
        <v>1.0409734438612139</v>
      </c>
      <c r="F43" s="565">
        <f>DATA!T43*100000/1000000+F42</f>
        <v>25.998012896333002</v>
      </c>
      <c r="G43">
        <f>SLOPE(B41:B45,$A41:$A45)*10</f>
        <v>5.2470089872359953</v>
      </c>
      <c r="H43">
        <f>SLOPE(C41:C45,$A41:$A45)*10</f>
        <v>1.6416805912199028</v>
      </c>
      <c r="I43">
        <f>SLOPE(D41:D45,$A41:$A45)*10</f>
        <v>0.85478366823480112</v>
      </c>
      <c r="J43">
        <f>SLOPE(E41:E45,$A41:$A45)*10</f>
        <v>0.27167329612761848</v>
      </c>
      <c r="K43">
        <f>SLOPE(F41:F45,$A41:$A45)*10</f>
        <v>4.5043118432284963</v>
      </c>
      <c r="L43" s="566">
        <f t="shared" si="2"/>
        <v>41.910830528290994</v>
      </c>
      <c r="M43" s="566">
        <f t="shared" si="3"/>
        <v>13.113032054562268</v>
      </c>
      <c r="N43" s="566">
        <f t="shared" si="4"/>
        <v>6.8276409559975422</v>
      </c>
      <c r="O43" s="566">
        <f t="shared" si="5"/>
        <v>2.1700083801580727</v>
      </c>
      <c r="P43" s="566">
        <f t="shared" si="6"/>
        <v>35.97848808099112</v>
      </c>
      <c r="S43">
        <f>DATA!O43</f>
        <v>1941</v>
      </c>
      <c r="T43">
        <f>DATA!AB43*1000000/1000000+T42</f>
        <v>28.580530947199996</v>
      </c>
      <c r="V43">
        <f t="shared" si="7"/>
        <v>6.7162551503140051</v>
      </c>
    </row>
    <row r="44" spans="1:22" x14ac:dyDescent="0.2">
      <c r="A44">
        <f>DATA!O44</f>
        <v>1942</v>
      </c>
      <c r="B44" s="565">
        <f>DATA!P44*100000/1000000+B43</f>
        <v>13.524544623176199</v>
      </c>
      <c r="C44" s="565">
        <f>DATA!Q44*100000/1000000+C43</f>
        <v>4.257547195515051</v>
      </c>
      <c r="D44" s="565">
        <f>DATA!R44*100000/1000000+D43</f>
        <v>5.8358182901962516</v>
      </c>
      <c r="E44" s="565">
        <f>DATA!S44*100000/1000000+E43</f>
        <v>1.0683036216159996</v>
      </c>
      <c r="F44" s="565">
        <f>DATA!T44*100000/1000000+F43</f>
        <v>26.437690598581401</v>
      </c>
      <c r="G44">
        <f>SLOPE(B42:B46,$A42:$A46)*10</f>
        <v>5.4351748361511962</v>
      </c>
      <c r="H44">
        <f>SLOPE(C42:C46,$A42:$A46)*10</f>
        <v>1.6942871689007033</v>
      </c>
      <c r="I44">
        <f>SLOPE(D42:D46,$A42:$A46)*10</f>
        <v>0.84822578664450088</v>
      </c>
      <c r="J44">
        <f>SLOPE(E42:E46,$A42:$A46)*10</f>
        <v>0.27493025896809464</v>
      </c>
      <c r="K44">
        <f>SLOPE(F42:F46,$A42:$A46)*10</f>
        <v>4.4621368826661936</v>
      </c>
      <c r="L44" s="566">
        <f t="shared" si="2"/>
        <v>42.746988555031692</v>
      </c>
      <c r="M44" s="566">
        <f t="shared" si="3"/>
        <v>13.325362366672664</v>
      </c>
      <c r="N44" s="566">
        <f t="shared" si="4"/>
        <v>6.6711925718752658</v>
      </c>
      <c r="O44" s="566">
        <f t="shared" si="5"/>
        <v>2.1622930242044029</v>
      </c>
      <c r="P44" s="566">
        <f t="shared" si="6"/>
        <v>35.094163482215983</v>
      </c>
      <c r="S44">
        <f>DATA!O44</f>
        <v>1942</v>
      </c>
      <c r="T44">
        <f>DATA!AB44*1000000/1000000+T43</f>
        <v>29.267314861939997</v>
      </c>
      <c r="V44">
        <f t="shared" si="7"/>
        <v>7.1095690579440038</v>
      </c>
    </row>
    <row r="45" spans="1:22" x14ac:dyDescent="0.2">
      <c r="A45">
        <f>DATA!O45</f>
        <v>1943</v>
      </c>
      <c r="B45" s="565">
        <f>DATA!P45*100000/1000000+B44</f>
        <v>14.093297578250999</v>
      </c>
      <c r="C45" s="565">
        <f>DATA!Q45*100000/1000000+C44</f>
        <v>4.4289729770761515</v>
      </c>
      <c r="D45" s="565">
        <f>DATA!R45*100000/1000000+D44</f>
        <v>5.9283578713929517</v>
      </c>
      <c r="E45" s="565">
        <f>DATA!S45*100000/1000000+E44</f>
        <v>1.0959594956548329</v>
      </c>
      <c r="F45" s="565">
        <f>DATA!T45*100000/1000000+F44</f>
        <v>26.8878384272342</v>
      </c>
      <c r="G45">
        <f>SLOPE(B43:B47,$A43:$A47)*10</f>
        <v>5.6497842814361974</v>
      </c>
      <c r="H45">
        <f>SLOPE(C43:C47,$A43:$A47)*10</f>
        <v>1.7662861547337014</v>
      </c>
      <c r="I45">
        <f>SLOPE(D43:D47,$A43:$A47)*10</f>
        <v>0.8338043286381005</v>
      </c>
      <c r="J45">
        <f>SLOPE(E43:E47,$A43:$A47)*10</f>
        <v>0.27818722180857125</v>
      </c>
      <c r="K45">
        <f>SLOPE(F43:F47,$A43:$A47)*10</f>
        <v>4.5061265627333889</v>
      </c>
      <c r="L45" s="566">
        <f t="shared" si="2"/>
        <v>43.345884249295779</v>
      </c>
      <c r="M45" s="566">
        <f t="shared" si="3"/>
        <v>13.551178487607421</v>
      </c>
      <c r="N45" s="566">
        <f t="shared" si="4"/>
        <v>6.3970559078622813</v>
      </c>
      <c r="O45" s="566">
        <f t="shared" si="5"/>
        <v>2.1342887649300195</v>
      </c>
      <c r="P45" s="566">
        <f t="shared" si="6"/>
        <v>34.571592590304512</v>
      </c>
      <c r="S45">
        <f>DATA!O45</f>
        <v>1943</v>
      </c>
      <c r="T45">
        <f>DATA!AB45*1000000/1000000+T44</f>
        <v>30.039627313059999</v>
      </c>
      <c r="V45">
        <f t="shared" si="7"/>
        <v>7.3820374126920036</v>
      </c>
    </row>
    <row r="46" spans="1:22" x14ac:dyDescent="0.2">
      <c r="A46">
        <f>DATA!O46</f>
        <v>1944</v>
      </c>
      <c r="B46" s="565">
        <f>DATA!P46*100000/1000000+B45</f>
        <v>14.663939974559598</v>
      </c>
      <c r="C46" s="565">
        <f>DATA!Q46*100000/1000000+C45</f>
        <v>4.6090728071289515</v>
      </c>
      <c r="D46" s="565">
        <f>DATA!R46*100000/1000000+D45</f>
        <v>6.0144925727225518</v>
      </c>
      <c r="E46" s="565">
        <f>DATA!S46*100000/1000000+E45</f>
        <v>1.1239410659777138</v>
      </c>
      <c r="F46" s="565">
        <f>DATA!T46*100000/1000000+F45</f>
        <v>27.328160139063598</v>
      </c>
      <c r="G46">
        <f>SLOPE(B44:B48,$A44:$A48)*10</f>
        <v>5.7644394209779986</v>
      </c>
      <c r="H46">
        <f>SLOPE(C44:C48,$A44:$A48)*10</f>
        <v>1.8264860875906006</v>
      </c>
      <c r="I46">
        <f>SLOPE(D44:D48,$A44:$A48)*10</f>
        <v>0.79076337313620026</v>
      </c>
      <c r="J46">
        <f>SLOPE(E44:E48,$A44:$A48)*10</f>
        <v>0.28144418464904741</v>
      </c>
      <c r="K46">
        <f>SLOPE(F44:F48,$A44:$A48)*10</f>
        <v>4.5065034675435918</v>
      </c>
      <c r="L46" s="566">
        <f t="shared" si="2"/>
        <v>43.770679670170544</v>
      </c>
      <c r="M46" s="566">
        <f t="shared" si="3"/>
        <v>13.868917968156468</v>
      </c>
      <c r="N46" s="566">
        <f t="shared" si="4"/>
        <v>6.0044434111818328</v>
      </c>
      <c r="O46" s="566">
        <f t="shared" si="5"/>
        <v>2.1370687332534644</v>
      </c>
      <c r="P46" s="566">
        <f t="shared" si="6"/>
        <v>34.218890217237693</v>
      </c>
      <c r="S46">
        <f>DATA!O46</f>
        <v>1944</v>
      </c>
      <c r="T46">
        <f>DATA!AB46*1000000/1000000+T45</f>
        <v>30.786314496663998</v>
      </c>
      <c r="V46">
        <f t="shared" si="7"/>
        <v>7.2864497166199946</v>
      </c>
    </row>
    <row r="47" spans="1:22" x14ac:dyDescent="0.2">
      <c r="A47">
        <f>DATA!O47</f>
        <v>1945</v>
      </c>
      <c r="B47" s="565">
        <f>DATA!P47*100000/1000000+B46</f>
        <v>15.256151351222599</v>
      </c>
      <c r="C47" s="565">
        <f>DATA!Q47*100000/1000000+C46</f>
        <v>4.7990113530189511</v>
      </c>
      <c r="D47" s="565">
        <f>DATA!R47*100000/1000000+D46</f>
        <v>6.0876330874085518</v>
      </c>
      <c r="E47" s="565">
        <f>DATA!S47*100000/1000000+E46</f>
        <v>1.1522483325846424</v>
      </c>
      <c r="F47" s="565">
        <f>DATA!T47*100000/1000000+F46</f>
        <v>27.805841407458598</v>
      </c>
      <c r="G47">
        <f>SLOPE(B45:B49,$A45:$A49)*10</f>
        <v>5.8264910022015997</v>
      </c>
      <c r="H47">
        <f>SLOPE(C45:C49,$A45:$A49)*10</f>
        <v>1.8754922706633996</v>
      </c>
      <c r="I47">
        <f>SLOPE(D45:D49,$A45:$A49)*10</f>
        <v>0.70896653481780092</v>
      </c>
      <c r="J47">
        <f>SLOPE(E45:E49,$A45:$A49)*10</f>
        <v>0.28470114748952335</v>
      </c>
      <c r="K47">
        <f>SLOPE(F45:F49,$A45:$A49)*10</f>
        <v>4.4389550168583973</v>
      </c>
      <c r="L47" s="566">
        <f t="shared" si="2"/>
        <v>44.359846154568537</v>
      </c>
      <c r="M47" s="566">
        <f t="shared" si="3"/>
        <v>14.279014343156826</v>
      </c>
      <c r="N47" s="566">
        <f t="shared" si="4"/>
        <v>5.3976993015816275</v>
      </c>
      <c r="O47" s="566">
        <f t="shared" si="5"/>
        <v>2.1675651945385779</v>
      </c>
      <c r="P47" s="566">
        <f t="shared" si="6"/>
        <v>33.795875006154432</v>
      </c>
      <c r="S47">
        <f>DATA!O47</f>
        <v>1945</v>
      </c>
      <c r="T47">
        <f>DATA!AB47*1000000/1000000+T46</f>
        <v>31.512049836183998</v>
      </c>
      <c r="V47">
        <f t="shared" si="7"/>
        <v>7.0141978943559877</v>
      </c>
    </row>
    <row r="48" spans="1:22" x14ac:dyDescent="0.2">
      <c r="A48">
        <f>DATA!O48</f>
        <v>1946</v>
      </c>
      <c r="B48" s="565">
        <f>DATA!P48*100000/1000000+B47</f>
        <v>15.825337447179399</v>
      </c>
      <c r="C48" s="565">
        <f>DATA!Q48*100000/1000000+C47</f>
        <v>4.9857710513389515</v>
      </c>
      <c r="D48" s="565">
        <f>DATA!R48*100000/1000000+D47</f>
        <v>6.1515623687565517</v>
      </c>
      <c r="E48" s="565">
        <f>DATA!S48*100000/1000000+E47</f>
        <v>1.1808812954756185</v>
      </c>
      <c r="F48" s="565">
        <f>DATA!T48*100000/1000000+F47</f>
        <v>28.231940842240999</v>
      </c>
      <c r="G48">
        <f>SLOPE(B46:B50,$A46:$A50)*10</f>
        <v>5.9100285473295031</v>
      </c>
      <c r="H48">
        <f>SLOPE(C46:C50,$A46:$A50)*10</f>
        <v>1.9158906074673006</v>
      </c>
      <c r="I48">
        <f>SLOPE(D46:D50,$A46:$A50)*10</f>
        <v>0.64046049890370149</v>
      </c>
      <c r="J48">
        <f>SLOPE(E46:E50,$A46:$A50)*10</f>
        <v>0.2879581103299993</v>
      </c>
      <c r="K48">
        <f>SLOPE(F46:F50,$A46:$A50)*10</f>
        <v>4.3247691910791026</v>
      </c>
      <c r="L48" s="566">
        <f t="shared" si="2"/>
        <v>45.1867896456083</v>
      </c>
      <c r="M48" s="566">
        <f t="shared" si="3"/>
        <v>14.648481842399958</v>
      </c>
      <c r="N48" s="566">
        <f t="shared" si="4"/>
        <v>4.896821328106757</v>
      </c>
      <c r="O48" s="566">
        <f t="shared" si="5"/>
        <v>2.2016649249703009</v>
      </c>
      <c r="P48" s="566">
        <f t="shared" si="6"/>
        <v>33.066242258914684</v>
      </c>
      <c r="S48">
        <f>DATA!O48</f>
        <v>1946</v>
      </c>
      <c r="T48">
        <f>DATA!AB48*1000000/1000000+T47</f>
        <v>32.174328458687995</v>
      </c>
      <c r="V48">
        <f t="shared" si="7"/>
        <v>6.800920977965994</v>
      </c>
    </row>
    <row r="49" spans="1:23" x14ac:dyDescent="0.2">
      <c r="A49">
        <f>DATA!O49</f>
        <v>1947</v>
      </c>
      <c r="B49" s="565">
        <f>DATA!P49*100000/1000000+B48</f>
        <v>16.425844343041899</v>
      </c>
      <c r="C49" s="565">
        <f>DATA!Q49*100000/1000000+C48</f>
        <v>5.1783699903028513</v>
      </c>
      <c r="D49" s="565">
        <f>DATA!R49*100000/1000000+D48</f>
        <v>6.2143062407848522</v>
      </c>
      <c r="E49" s="565">
        <f>DATA!S49*100000/1000000+E48</f>
        <v>1.2098399546506422</v>
      </c>
      <c r="F49" s="565">
        <f>DATA!T49*100000/1000000+F48</f>
        <v>28.655425584074699</v>
      </c>
      <c r="G49">
        <f>SLOPE(B47:B51,$A47:$A51)*10</f>
        <v>6.1084737251689045</v>
      </c>
      <c r="H49">
        <f>SLOPE(C47:C51,$A47:$A51)*10</f>
        <v>1.962983877362702</v>
      </c>
      <c r="I49">
        <f>SLOPE(D47:D51,$A47:$A51)*10</f>
        <v>0.57697599794510168</v>
      </c>
      <c r="J49">
        <f>SLOPE(E47:E51,$A47:$A51)*10</f>
        <v>0.29121507317047546</v>
      </c>
      <c r="K49">
        <f>SLOPE(F47:F51,$A47:$A51)*10</f>
        <v>4.1870414494349006</v>
      </c>
      <c r="L49" s="566">
        <f t="shared" si="2"/>
        <v>46.534759851058816</v>
      </c>
      <c r="M49" s="566">
        <f t="shared" si="3"/>
        <v>14.954141973009438</v>
      </c>
      <c r="N49" s="566">
        <f t="shared" si="4"/>
        <v>4.3954415967399285</v>
      </c>
      <c r="O49" s="566">
        <f t="shared" si="5"/>
        <v>2.2184958313169929</v>
      </c>
      <c r="P49" s="566">
        <f t="shared" si="6"/>
        <v>31.897160747874832</v>
      </c>
      <c r="S49">
        <f>DATA!O49</f>
        <v>1947</v>
      </c>
      <c r="T49">
        <f>DATA!AB49*1000000/1000000+T48</f>
        <v>32.852719279225994</v>
      </c>
      <c r="V49">
        <f t="shared" si="7"/>
        <v>6.5252527076079971</v>
      </c>
    </row>
    <row r="50" spans="1:23" x14ac:dyDescent="0.2">
      <c r="A50">
        <f>DATA!O50</f>
        <v>1948</v>
      </c>
      <c r="B50" s="565">
        <f>DATA!P50*100000/1000000+B49</f>
        <v>17.0341077523147</v>
      </c>
      <c r="C50" s="565">
        <f>DATA!Q50*100000/1000000+C49</f>
        <v>5.3773387922206517</v>
      </c>
      <c r="D50" s="565">
        <f>DATA!R50*100000/1000000+D49</f>
        <v>6.2713862454862523</v>
      </c>
      <c r="E50" s="565">
        <f>DATA!S50*100000/1000000+E49</f>
        <v>1.2391243101097136</v>
      </c>
      <c r="F50" s="565">
        <f>DATA!T50*100000/1000000+F49</f>
        <v>29.065752646295099</v>
      </c>
      <c r="G50">
        <f>SLOPE(B48:B52,$A48:$A52)*10</f>
        <v>6.4321740299375065</v>
      </c>
      <c r="H50">
        <f>SLOPE(C48:C52,$A48:$A52)*10</f>
        <v>2.0273531020056019</v>
      </c>
      <c r="I50">
        <f>SLOPE(D48:D52,$A48:$A52)*10</f>
        <v>0.52592641529880169</v>
      </c>
      <c r="J50">
        <f>SLOPE(E48:E52,$A48:$A52)*10</f>
        <v>0.29447203601095207</v>
      </c>
      <c r="K50">
        <f>SLOPE(F48:F52,$A48:$A52)*10</f>
        <v>4.1243377709662994</v>
      </c>
      <c r="L50" s="566">
        <f t="shared" si="2"/>
        <v>47.986031458512777</v>
      </c>
      <c r="M50" s="566">
        <f t="shared" si="3"/>
        <v>15.124688678751355</v>
      </c>
      <c r="N50" s="566">
        <f t="shared" si="4"/>
        <v>3.9235756669407698</v>
      </c>
      <c r="O50" s="566">
        <f t="shared" si="5"/>
        <v>2.1968535549420047</v>
      </c>
      <c r="P50" s="566">
        <f t="shared" si="6"/>
        <v>30.768850640853103</v>
      </c>
      <c r="S50">
        <f>DATA!O50</f>
        <v>1948</v>
      </c>
      <c r="T50">
        <f>DATA!AB50*1000000/1000000+T49</f>
        <v>33.516440264125997</v>
      </c>
      <c r="V50">
        <f t="shared" si="7"/>
        <v>6.2444281502049961</v>
      </c>
    </row>
    <row r="51" spans="1:23" x14ac:dyDescent="0.2">
      <c r="A51">
        <f>DATA!O51</f>
        <v>1949</v>
      </c>
      <c r="B51" s="565">
        <f>DATA!P51*100000/1000000+B50</f>
        <v>17.7060030612394</v>
      </c>
      <c r="C51" s="565">
        <f>DATA!Q51*100000/1000000+C50</f>
        <v>5.584719421259452</v>
      </c>
      <c r="D51" s="565">
        <f>DATA!R51*100000/1000000+D50</f>
        <v>6.3162091480162523</v>
      </c>
      <c r="E51" s="565">
        <f>DATA!S51*100000/1000000+E50</f>
        <v>1.2687343618528326</v>
      </c>
      <c r="F51" s="565">
        <f>DATA!T51*100000/1000000+F50</f>
        <v>29.482456230148998</v>
      </c>
      <c r="G51">
        <f>SLOPE(B49:B53,$A49:$A53)*10</f>
        <v>6.7442083270461062</v>
      </c>
      <c r="H51">
        <f>SLOPE(C49:C53,$A49:$A53)*10</f>
        <v>2.0881408941524029</v>
      </c>
      <c r="I51">
        <f>SLOPE(D49:D53,$A49:$A53)*10</f>
        <v>0.48751447773440137</v>
      </c>
      <c r="J51">
        <f>SLOPE(E49:E53,$A49:$A53)*10</f>
        <v>0.29772899885142823</v>
      </c>
      <c r="K51">
        <f>SLOPE(F49:F53,$A49:$A53)*10</f>
        <v>4.0749549641843004</v>
      </c>
      <c r="L51" s="566">
        <f t="shared" si="2"/>
        <v>49.25459084417357</v>
      </c>
      <c r="M51" s="566">
        <f t="shared" si="3"/>
        <v>15.25019993139963</v>
      </c>
      <c r="N51" s="566">
        <f t="shared" si="4"/>
        <v>3.5604365949258949</v>
      </c>
      <c r="O51" s="566">
        <f t="shared" si="5"/>
        <v>2.174387164474711</v>
      </c>
      <c r="P51" s="566">
        <f t="shared" si="6"/>
        <v>29.760385465026207</v>
      </c>
      <c r="S51">
        <f>DATA!O51</f>
        <v>1949</v>
      </c>
      <c r="T51">
        <f>DATA!AB51*1000000/1000000+T50</f>
        <v>34.103620287268996</v>
      </c>
      <c r="V51">
        <f t="shared" si="7"/>
        <v>5.9750813809049959</v>
      </c>
    </row>
    <row r="52" spans="1:23" x14ac:dyDescent="0.2">
      <c r="A52">
        <f>DATA!O52</f>
        <v>1950</v>
      </c>
      <c r="B52" s="565">
        <f>DATA!P52*100000/1000000+B51</f>
        <v>18.401345103049401</v>
      </c>
      <c r="C52" s="565">
        <f>DATA!Q52*100000/1000000+C51</f>
        <v>5.7962728868634521</v>
      </c>
      <c r="D52" s="565">
        <f>DATA!R52*100000/1000000+D51</f>
        <v>6.3635741227902525</v>
      </c>
      <c r="E52" s="565">
        <f>DATA!S52*100000/1000000+E51</f>
        <v>1.2986701098799993</v>
      </c>
      <c r="F52" s="565">
        <f>DATA!T52*100000/1000000+F51</f>
        <v>29.880594404686999</v>
      </c>
      <c r="G52">
        <f>SLOPE(B50:B54,$A50:$A54)*10</f>
        <v>7.0231543615952035</v>
      </c>
      <c r="H52">
        <f>SLOPE(C50:C54,$A50:$A54)*10</f>
        <v>2.1492709980366023</v>
      </c>
      <c r="I52">
        <f>SLOPE(D50:D54,$A50:$A54)*10</f>
        <v>0.47014059641100125</v>
      </c>
      <c r="J52">
        <f>SLOPE(E50:E54,$A50:$A54)*10</f>
        <v>0.30098596169190417</v>
      </c>
      <c r="K52">
        <f>SLOPE(F50:F54,$A50:$A54)*10</f>
        <v>4.0515917478239025</v>
      </c>
      <c r="L52" s="566">
        <f t="shared" si="2"/>
        <v>50.182795757065747</v>
      </c>
      <c r="M52" s="566">
        <f t="shared" si="3"/>
        <v>15.357262843438019</v>
      </c>
      <c r="N52" s="566">
        <f t="shared" si="4"/>
        <v>3.3593123989716167</v>
      </c>
      <c r="O52" s="566">
        <f t="shared" si="5"/>
        <v>2.1506457445850762</v>
      </c>
      <c r="P52" s="566">
        <f t="shared" si="6"/>
        <v>28.949983255939543</v>
      </c>
      <c r="S52">
        <f>DATA!O52</f>
        <v>1950</v>
      </c>
      <c r="T52">
        <f>DATA!AB52*1000000/1000000+T51</f>
        <v>34.671092029768992</v>
      </c>
      <c r="V52">
        <f t="shared" si="7"/>
        <v>5.8292409955499878</v>
      </c>
    </row>
    <row r="53" spans="1:23" x14ac:dyDescent="0.2">
      <c r="A53">
        <f>DATA!O53</f>
        <v>1951</v>
      </c>
      <c r="B53" s="565">
        <f>DATA!P53*100000/1000000+B52</f>
        <v>19.114329831197601</v>
      </c>
      <c r="C53" s="565">
        <f>DATA!Q53*100000/1000000+C52</f>
        <v>6.0129733900576525</v>
      </c>
      <c r="D53" s="565">
        <f>DATA!R53*100000/1000000+D52</f>
        <v>6.4119695410000528</v>
      </c>
      <c r="E53" s="565">
        <f>DATA!S53*100000/1000000+E52</f>
        <v>1.3289315541912134</v>
      </c>
      <c r="F53" s="565">
        <f>DATA!T53*100000/1000000+F52</f>
        <v>30.285482186970899</v>
      </c>
      <c r="G53">
        <f>SLOPE(B51:B55,$A51:$A55)*10</f>
        <v>7.2052811727008006</v>
      </c>
      <c r="H53">
        <f>SLOPE(C51:C55,$A51:$A55)*10</f>
        <v>2.2103938232828009</v>
      </c>
      <c r="I53">
        <f>SLOPE(D51:D55,$A51:$A55)*10</f>
        <v>0.4851551301028012</v>
      </c>
      <c r="J53">
        <f>SLOPE(E51:E55,$A51:$A55)*10</f>
        <v>0.30424292453238011</v>
      </c>
      <c r="K53">
        <f>SLOPE(F51:F55,$A51:$A55)*10</f>
        <v>4.058683768367505</v>
      </c>
      <c r="L53" s="566">
        <f t="shared" si="2"/>
        <v>50.514610310167043</v>
      </c>
      <c r="M53" s="566">
        <f t="shared" si="3"/>
        <v>15.496575350615743</v>
      </c>
      <c r="N53" s="566">
        <f t="shared" si="4"/>
        <v>3.4013138071522508</v>
      </c>
      <c r="O53" s="566">
        <f t="shared" si="5"/>
        <v>2.1329789086659598</v>
      </c>
      <c r="P53" s="566">
        <f t="shared" si="6"/>
        <v>28.454521623399021</v>
      </c>
      <c r="S53">
        <f>DATA!O53</f>
        <v>1951</v>
      </c>
      <c r="T53">
        <f>DATA!AB53*1000000/1000000+T52</f>
        <v>35.262934086856994</v>
      </c>
      <c r="V53">
        <f t="shared" si="7"/>
        <v>5.8290935621559967</v>
      </c>
    </row>
    <row r="54" spans="1:23" x14ac:dyDescent="0.2">
      <c r="A54">
        <f>DATA!O54</f>
        <v>1952</v>
      </c>
      <c r="B54" s="565">
        <f>DATA!P54*100000/1000000+B53</f>
        <v>19.841521548133201</v>
      </c>
      <c r="C54" s="565">
        <f>DATA!Q54*100000/1000000+C53</f>
        <v>6.2378473068398526</v>
      </c>
      <c r="D54" s="565">
        <f>DATA!R54*100000/1000000+D53</f>
        <v>6.4585763471998527</v>
      </c>
      <c r="E54" s="565">
        <f>DATA!S54*100000/1000000+E53</f>
        <v>1.3595186947864752</v>
      </c>
      <c r="F54" s="565">
        <f>DATA!T54*100000/1000000+F53</f>
        <v>30.690035541796099</v>
      </c>
      <c r="G54">
        <f>SLOPE(B52:B56,$A52:$A56)*10</f>
        <v>7.3165697690089004</v>
      </c>
      <c r="H54">
        <f>SLOPE(C52:C56,$A52:$A56)*10</f>
        <v>2.2751402734589989</v>
      </c>
      <c r="I54">
        <f>SLOPE(D52:D56,$A52:$A56)*10</f>
        <v>0.47730158839839998</v>
      </c>
      <c r="J54">
        <f>SLOPE(E52:E56,$A52:$A56)*10</f>
        <v>0.30749988737285627</v>
      </c>
      <c r="K54">
        <f>SLOPE(F52:F56,$A52:$A56)*10</f>
        <v>4.042978653316105</v>
      </c>
      <c r="L54" s="566">
        <f t="shared" si="2"/>
        <v>50.740835369075668</v>
      </c>
      <c r="M54" s="566">
        <f t="shared" si="3"/>
        <v>15.778229648833738</v>
      </c>
      <c r="N54" s="566">
        <f t="shared" si="4"/>
        <v>3.3101141768517821</v>
      </c>
      <c r="O54" s="566">
        <f t="shared" si="5"/>
        <v>2.1325295396327446</v>
      </c>
      <c r="P54" s="566">
        <f t="shared" si="6"/>
        <v>28.038291265606073</v>
      </c>
      <c r="S54">
        <f>DATA!O54</f>
        <v>1952</v>
      </c>
      <c r="T54">
        <f>DATA!AB54*1000000/1000000+T53</f>
        <v>35.851403862106991</v>
      </c>
      <c r="V54">
        <f t="shared" si="7"/>
        <v>5.777582612027004</v>
      </c>
    </row>
    <row r="55" spans="1:23" x14ac:dyDescent="0.2">
      <c r="A55">
        <f>DATA!O55</f>
        <v>1953</v>
      </c>
      <c r="B55" s="565">
        <f>DATA!P55*100000/1000000+B54</f>
        <v>20.5885554250479</v>
      </c>
      <c r="C55" s="565">
        <f>DATA!Q55*100000/1000000+C54</f>
        <v>6.4691291229126522</v>
      </c>
      <c r="D55" s="565">
        <f>DATA!R55*100000/1000000+D54</f>
        <v>6.5112856008628528</v>
      </c>
      <c r="E55" s="565">
        <f>DATA!S55*100000/1000000+E54</f>
        <v>1.3904315316657847</v>
      </c>
      <c r="F55" s="565">
        <f>DATA!T55*100000/1000000+F54</f>
        <v>31.1070775457782</v>
      </c>
      <c r="G55">
        <f>SLOPE(B53:B57,$A53:$A57)*10</f>
        <v>7.4243073186717012</v>
      </c>
      <c r="H55">
        <f>SLOPE(C53:C57,$A53:$A57)*10</f>
        <v>2.3379021299861966</v>
      </c>
      <c r="I55">
        <f>SLOPE(D53:D57,$A53:$A57)*10</f>
        <v>0.46479110365719922</v>
      </c>
      <c r="J55">
        <f>SLOPE(E53:E57,$A53:$A57)*10</f>
        <v>0.31075685021333288</v>
      </c>
      <c r="K55">
        <f>SLOPE(F53:F57,$A53:$A57)*10</f>
        <v>4.0262547136663045</v>
      </c>
      <c r="L55" s="566">
        <f t="shared" si="2"/>
        <v>50.97707458246412</v>
      </c>
      <c r="M55" s="566">
        <f t="shared" si="3"/>
        <v>16.052596711221636</v>
      </c>
      <c r="N55" s="566">
        <f t="shared" si="4"/>
        <v>3.1913671861091482</v>
      </c>
      <c r="O55" s="566">
        <f t="shared" si="5"/>
        <v>2.133731060741022</v>
      </c>
      <c r="P55" s="566">
        <f t="shared" si="6"/>
        <v>27.64523045946407</v>
      </c>
      <c r="S55">
        <f>DATA!O55</f>
        <v>1953</v>
      </c>
      <c r="T55">
        <f>DATA!AB55*1000000/1000000+T54</f>
        <v>36.428011152177994</v>
      </c>
      <c r="V55">
        <f t="shared" si="7"/>
        <v>5.6624364330949959</v>
      </c>
    </row>
    <row r="56" spans="1:23" x14ac:dyDescent="0.2">
      <c r="A56">
        <f>DATA!O56</f>
        <v>1954</v>
      </c>
      <c r="B56" s="565">
        <f>DATA!P56*100000/1000000+B55</f>
        <v>21.322517190628702</v>
      </c>
      <c r="C56" s="565">
        <f>DATA!Q56*100000/1000000+C55</f>
        <v>6.7057651571654517</v>
      </c>
      <c r="D56" s="565">
        <f>DATA!R56*100000/1000000+D55</f>
        <v>6.5525668870580525</v>
      </c>
      <c r="E56" s="565">
        <f>DATA!S56*100000/1000000+E55</f>
        <v>1.4216700648291418</v>
      </c>
      <c r="F56" s="565">
        <f>DATA!T56*100000/1000000+F55</f>
        <v>31.491286051941401</v>
      </c>
      <c r="G56">
        <f>SLOPE(B54:B58,$A54:$A58)*10</f>
        <v>7.5556299952255976</v>
      </c>
      <c r="H56">
        <f>SLOPE(C54:C58,$A54:$A58)*10</f>
        <v>2.3960480598066969</v>
      </c>
      <c r="I56">
        <f>SLOPE(D54:D58,$A54:$A58)*10</f>
        <v>0.45849323588489987</v>
      </c>
      <c r="J56">
        <f>SLOPE(E54:E58,$A54:$A58)*10</f>
        <v>0.31401381305380904</v>
      </c>
      <c r="K56">
        <f>SLOPE(F54:F58,$A54:$A58)*10</f>
        <v>4.0262417055746091</v>
      </c>
      <c r="L56" s="566">
        <f t="shared" si="2"/>
        <v>51.223127932379811</v>
      </c>
      <c r="M56" s="566">
        <f t="shared" si="3"/>
        <v>16.243923587730457</v>
      </c>
      <c r="N56" s="566">
        <f t="shared" si="4"/>
        <v>3.1083387742257731</v>
      </c>
      <c r="O56" s="566">
        <f t="shared" si="5"/>
        <v>2.1288456063562697</v>
      </c>
      <c r="P56" s="566">
        <f t="shared" si="6"/>
        <v>27.2957640993077</v>
      </c>
      <c r="S56">
        <f>DATA!O56</f>
        <v>1954</v>
      </c>
      <c r="T56">
        <f>DATA!AB56*1000000/1000000+T55</f>
        <v>36.977344803121994</v>
      </c>
      <c r="V56">
        <f t="shared" si="7"/>
        <v>5.5723465020189948</v>
      </c>
    </row>
    <row r="57" spans="1:23" x14ac:dyDescent="0.2">
      <c r="A57">
        <f>DATA!O57</f>
        <v>1955</v>
      </c>
      <c r="B57" s="565">
        <f>DATA!P57*100000/1000000+B56</f>
        <v>22.085985669285702</v>
      </c>
      <c r="C57" s="565">
        <f>DATA!Q57*100000/1000000+C56</f>
        <v>6.9479655298879512</v>
      </c>
      <c r="D57" s="565">
        <f>DATA!R57*100000/1000000+D56</f>
        <v>6.5973698228995525</v>
      </c>
      <c r="E57" s="565">
        <f>DATA!S57*100000/1000000+E56</f>
        <v>1.4532342942765466</v>
      </c>
      <c r="F57" s="565">
        <f>DATA!T57*100000/1000000+F56</f>
        <v>31.897984288731401</v>
      </c>
      <c r="G57">
        <f>SLOPE(B55:B59,$A55:$A59)*10</f>
        <v>7.7500296330825975</v>
      </c>
      <c r="H57">
        <f>SLOPE(C55:C59,$A55:$A59)*10</f>
        <v>2.4533220115426984</v>
      </c>
      <c r="I57">
        <f>SLOPE(D55:D59,$A55:$A59)*10</f>
        <v>0.48158603030850067</v>
      </c>
      <c r="J57">
        <f>SLOPE(E55:E59,$A55:$A59)*10</f>
        <v>0.31727077589428498</v>
      </c>
      <c r="K57">
        <f>SLOPE(F55:F59,$A55:$A59)*10</f>
        <v>4.0582719704468104</v>
      </c>
      <c r="L57" s="566">
        <f t="shared" si="2"/>
        <v>51.459378560956594</v>
      </c>
      <c r="M57" s="566">
        <f t="shared" si="3"/>
        <v>16.289799149282523</v>
      </c>
      <c r="N57" s="566">
        <f t="shared" si="4"/>
        <v>3.1976803982175603</v>
      </c>
      <c r="O57" s="566">
        <f t="shared" si="5"/>
        <v>2.1066444563488074</v>
      </c>
      <c r="P57" s="566">
        <f t="shared" si="6"/>
        <v>26.946497435194512</v>
      </c>
      <c r="S57">
        <f>DATA!O57</f>
        <v>1955</v>
      </c>
      <c r="T57">
        <f>DATA!AB57*1000000/1000000+T56</f>
        <v>37.531181832896991</v>
      </c>
      <c r="V57">
        <f t="shared" si="7"/>
        <v>5.5595433178089948</v>
      </c>
    </row>
    <row r="58" spans="1:23" x14ac:dyDescent="0.2">
      <c r="A58">
        <f>DATA!O58</f>
        <v>1956</v>
      </c>
      <c r="B58" s="565">
        <f>DATA!P58*100000/1000000+B57</f>
        <v>22.870621423627099</v>
      </c>
      <c r="C58" s="565">
        <f>DATA!Q58*100000/1000000+C57</f>
        <v>7.1964531332555515</v>
      </c>
      <c r="D58" s="565">
        <f>DATA!R58*100000/1000000+D57</f>
        <v>6.6447808541239528</v>
      </c>
      <c r="E58" s="565">
        <f>DATA!S58*100000/1000000+E57</f>
        <v>1.4851242200079988</v>
      </c>
      <c r="F58" s="565">
        <f>DATA!T58*100000/1000000+F57</f>
        <v>32.307703023106804</v>
      </c>
      <c r="G58">
        <f>SLOPE(B56:B60,$A56:$A60)*10</f>
        <v>7.9976379981044943</v>
      </c>
      <c r="H58">
        <f>SLOPE(C56:C60,$A56:$A60)*10</f>
        <v>2.5018953597235996</v>
      </c>
      <c r="I58">
        <f>SLOPE(D56:D60,$A56:$A60)*10</f>
        <v>0.53041638957200199</v>
      </c>
      <c r="J58">
        <f>SLOPE(E56:E60,$A56:$A60)*10</f>
        <v>0.32052773873476093</v>
      </c>
      <c r="K58">
        <f>SLOPE(F56:F60,$A56:$A60)*10</f>
        <v>4.122044816157711</v>
      </c>
      <c r="L58" s="566">
        <f t="shared" si="2"/>
        <v>51.68929694752795</v>
      </c>
      <c r="M58" s="566">
        <f t="shared" si="3"/>
        <v>16.169925696942723</v>
      </c>
      <c r="N58" s="566">
        <f t="shared" si="4"/>
        <v>3.4281184360833663</v>
      </c>
      <c r="O58" s="566">
        <f t="shared" si="5"/>
        <v>2.0715933218417031</v>
      </c>
      <c r="P58" s="566">
        <f t="shared" si="6"/>
        <v>26.641065597604253</v>
      </c>
      <c r="S58">
        <f>DATA!O58</f>
        <v>1956</v>
      </c>
      <c r="T58">
        <f>DATA!AB58*1000000/1000000+T57</f>
        <v>38.085991772756991</v>
      </c>
      <c r="V58">
        <f t="shared" si="7"/>
        <v>5.5481190031819949</v>
      </c>
    </row>
    <row r="59" spans="1:23" x14ac:dyDescent="0.2">
      <c r="A59">
        <f>DATA!O59</f>
        <v>1957</v>
      </c>
      <c r="B59" s="565">
        <f>DATA!P59*100000/1000000+B58</f>
        <v>23.68951812509</v>
      </c>
      <c r="C59" s="565">
        <f>DATA!Q59*100000/1000000+C58</f>
        <v>7.4504461406389515</v>
      </c>
      <c r="D59" s="565">
        <f>DATA!R59*100000/1000000+D58</f>
        <v>6.705971632484153</v>
      </c>
      <c r="E59" s="565">
        <f>DATA!S59*100000/1000000+E58</f>
        <v>1.5173398420234987</v>
      </c>
      <c r="F59" s="565">
        <f>DATA!T59*100000/1000000+F58</f>
        <v>32.728005045418904</v>
      </c>
      <c r="G59">
        <f>SLOPE(B57:B61,$A57:$A61)*10</f>
        <v>8.1810861837514963</v>
      </c>
      <c r="H59">
        <f>SLOPE(C57:C61,$A57:$A61)*10</f>
        <v>2.5440714482095999</v>
      </c>
      <c r="I59">
        <f>SLOPE(D57:D61,$A57:$A61)*10</f>
        <v>0.5610526561074014</v>
      </c>
      <c r="J59">
        <f>SLOPE(E57:E61,$A57:$A61)*10</f>
        <v>0.32378470157523709</v>
      </c>
      <c r="K59">
        <f>SLOPE(F57:F61,$A57:$A61)*10</f>
        <v>4.1001067841877088</v>
      </c>
      <c r="L59" s="566">
        <f t="shared" si="2"/>
        <v>52.07532262699187</v>
      </c>
      <c r="M59" s="566">
        <f t="shared" si="3"/>
        <v>16.193857206242281</v>
      </c>
      <c r="N59" s="566">
        <f t="shared" si="4"/>
        <v>3.5712859419023966</v>
      </c>
      <c r="O59" s="566">
        <f t="shared" si="5"/>
        <v>2.0609968429012357</v>
      </c>
      <c r="P59" s="566">
        <f t="shared" si="6"/>
        <v>26.098537381962217</v>
      </c>
      <c r="S59">
        <f>DATA!O59</f>
        <v>1957</v>
      </c>
      <c r="T59">
        <f>DATA!AB59*1000000/1000000+T58</f>
        <v>38.653459326264993</v>
      </c>
      <c r="V59">
        <f t="shared" si="7"/>
        <v>5.5062951405579952</v>
      </c>
      <c r="W59">
        <f t="shared" si="7"/>
        <v>1.8711484353799985</v>
      </c>
    </row>
    <row r="60" spans="1:23" x14ac:dyDescent="0.2">
      <c r="A60">
        <f>DATA!O60</f>
        <v>1958</v>
      </c>
      <c r="B60" s="565">
        <f>DATA!P60*100000/1000000+B59</f>
        <v>24.519569961778799</v>
      </c>
      <c r="C60" s="565">
        <f>DATA!Q60*100000/1000000+C59</f>
        <v>7.7054725316517514</v>
      </c>
      <c r="D60" s="565">
        <f>DATA!R60*100000/1000000+D59</f>
        <v>6.7634741770517532</v>
      </c>
      <c r="E60" s="565">
        <f>DATA!S60*100000/1000000+E59</f>
        <v>1.5498811603230462</v>
      </c>
      <c r="F60" s="565">
        <f>DATA!T60*100000/1000000+F59</f>
        <v>33.137298081676505</v>
      </c>
      <c r="G60">
        <f>SLOPE(B58:B62,$A58:$A62)*10</f>
        <v>8.3361455934125992</v>
      </c>
      <c r="H60">
        <f>SLOPE(C58:C62,$A58:$A62)*10</f>
        <v>2.5882226114339</v>
      </c>
      <c r="I60">
        <f>SLOPE(D58:D62,$A58:$A62)*10</f>
        <v>0.59389021628599981</v>
      </c>
      <c r="J60">
        <f>SLOPE(E58:E62,$A58:$A62)*10</f>
        <v>0.3270416644157137</v>
      </c>
      <c r="K60">
        <f>SLOPE(F58:F62,$A58:$A62)*10</f>
        <v>4.0675674066886955</v>
      </c>
      <c r="L60" s="566">
        <f t="shared" si="2"/>
        <v>52.386193735851748</v>
      </c>
      <c r="M60" s="566">
        <f t="shared" si="3"/>
        <v>16.264966780478531</v>
      </c>
      <c r="N60" s="566">
        <f t="shared" si="4"/>
        <v>3.7321382621688342</v>
      </c>
      <c r="O60" s="566">
        <f t="shared" si="5"/>
        <v>2.0552025873103075</v>
      </c>
      <c r="P60" s="566">
        <f t="shared" si="6"/>
        <v>25.561498634190592</v>
      </c>
      <c r="S60">
        <f>DATA!O60</f>
        <v>1958</v>
      </c>
      <c r="T60">
        <f>DATA!AB60*1000000/1000000+T59</f>
        <v>39.19026555802899</v>
      </c>
      <c r="U60">
        <f>DATA!AC60*1000000/1000000+U59</f>
        <v>0.18588435857199986</v>
      </c>
      <c r="V60">
        <f t="shared" si="7"/>
        <v>5.4829383448409885</v>
      </c>
      <c r="W60">
        <f t="shared" si="7"/>
        <v>1.8859870451899994</v>
      </c>
    </row>
    <row r="61" spans="1:23" x14ac:dyDescent="0.2">
      <c r="A61">
        <f>DATA!O61</f>
        <v>1959</v>
      </c>
      <c r="B61" s="565">
        <f>DATA!P61*100000/1000000+B60</f>
        <v>25.3520544920856</v>
      </c>
      <c r="C61" s="565">
        <f>DATA!Q61*100000/1000000+C60</f>
        <v>7.9654915547946512</v>
      </c>
      <c r="D61" s="565">
        <f>DATA!R61*100000/1000000+D60</f>
        <v>6.818549489489353</v>
      </c>
      <c r="E61" s="565">
        <f>DATA!S61*100000/1000000+E60</f>
        <v>1.5827481749066414</v>
      </c>
      <c r="F61" s="565">
        <f>DATA!T61*100000/1000000+F60</f>
        <v>33.533240151540404</v>
      </c>
      <c r="G61">
        <f>SLOPE(B59:B63,$A59:$A63)*10</f>
        <v>8.4561145842014014</v>
      </c>
      <c r="H61">
        <f>SLOPE(C59:C63,$A59:$A63)*10</f>
        <v>2.6375331089540994</v>
      </c>
      <c r="I61">
        <f>SLOPE(D59:D63,$A59:$A63)*10</f>
        <v>0.59827964363759811</v>
      </c>
      <c r="J61">
        <f>SLOPE(E59:E63,$A59:$A63)*10</f>
        <v>0.33029862725618986</v>
      </c>
      <c r="K61">
        <f>SLOPE(F59:F63,$A59:$A63)*10</f>
        <v>4.0348253634034847</v>
      </c>
      <c r="L61" s="566">
        <f t="shared" si="2"/>
        <v>52.662935502634703</v>
      </c>
      <c r="M61" s="566">
        <f t="shared" si="3"/>
        <v>16.426011570659327</v>
      </c>
      <c r="N61" s="566">
        <f t="shared" si="4"/>
        <v>3.7259620800658353</v>
      </c>
      <c r="O61" s="566">
        <f t="shared" si="5"/>
        <v>2.0570316462243454</v>
      </c>
      <c r="P61" s="566">
        <f t="shared" si="6"/>
        <v>25.128059200415809</v>
      </c>
      <c r="S61">
        <f>DATA!O61</f>
        <v>1959</v>
      </c>
      <c r="T61">
        <f>DATA!AB61*1000000/1000000+T60</f>
        <v>39.732192510539988</v>
      </c>
      <c r="U61">
        <f>DATA!AC61*1000000/1000000+U60</f>
        <v>0.37299920210999971</v>
      </c>
      <c r="V61">
        <f t="shared" si="7"/>
        <v>5.4428341851529893</v>
      </c>
      <c r="W61">
        <f t="shared" si="7"/>
        <v>1.9158731964409998</v>
      </c>
    </row>
    <row r="62" spans="1:23" x14ac:dyDescent="0.2">
      <c r="A62">
        <f>DATA!O62</f>
        <v>1960</v>
      </c>
      <c r="B62" s="565">
        <f>DATA!P62*100000/1000000+B61</f>
        <v>26.207426036835599</v>
      </c>
      <c r="C62" s="565">
        <f>DATA!Q62*100000/1000000+C61</f>
        <v>8.2330417318946516</v>
      </c>
      <c r="D62" s="565">
        <f>DATA!R62*100000/1000000+D61</f>
        <v>6.8854370337643527</v>
      </c>
      <c r="E62" s="565">
        <f>DATA!S62*100000/1000000+E61</f>
        <v>1.6159408857742843</v>
      </c>
      <c r="F62" s="565">
        <f>DATA!T62*100000/1000000+F61</f>
        <v>33.938869173390401</v>
      </c>
      <c r="G62">
        <f>SLOPE(B60:B64,$A60:$A64)*10</f>
        <v>8.5849659442005013</v>
      </c>
      <c r="H62">
        <f>SLOPE(C60:C64,$A60:$A64)*10</f>
        <v>2.6917822406351011</v>
      </c>
      <c r="I62">
        <f>SLOPE(D60:D64,$A60:$A64)*10</f>
        <v>0.605821431926298</v>
      </c>
      <c r="J62">
        <f>SLOPE(E60:E64,$A60:$A64)*10</f>
        <v>0.3335555900966658</v>
      </c>
      <c r="K62">
        <f>SLOPE(F60:F64,$A60:$A64)*10</f>
        <v>4.0456775478880758</v>
      </c>
      <c r="L62" s="566">
        <f t="shared" si="2"/>
        <v>52.792215436844138</v>
      </c>
      <c r="M62" s="566">
        <f t="shared" si="3"/>
        <v>16.552791109518282</v>
      </c>
      <c r="N62" s="566">
        <f t="shared" si="4"/>
        <v>3.7254260247958393</v>
      </c>
      <c r="O62" s="566">
        <f t="shared" si="5"/>
        <v>2.0511599797833275</v>
      </c>
      <c r="P62" s="566">
        <f t="shared" si="6"/>
        <v>24.878407449058422</v>
      </c>
      <c r="S62">
        <f>DATA!O62</f>
        <v>1960</v>
      </c>
      <c r="T62">
        <f>DATA!AB62*1000000/1000000+T61</f>
        <v>40.288094353039988</v>
      </c>
      <c r="U62">
        <f>DATA!AC62*1000000/1000000+U61</f>
        <v>0.56308176760999973</v>
      </c>
      <c r="V62">
        <f t="shared" si="7"/>
        <v>5.4808140441220061</v>
      </c>
      <c r="W62">
        <f t="shared" si="7"/>
        <v>1.9400158043389997</v>
      </c>
    </row>
    <row r="63" spans="1:23" x14ac:dyDescent="0.2">
      <c r="A63">
        <f>DATA!O63</f>
        <v>1961</v>
      </c>
      <c r="B63" s="565">
        <f>DATA!P63*100000/1000000+B62</f>
        <v>27.073647379662301</v>
      </c>
      <c r="C63" s="565">
        <f>DATA!Q63*100000/1000000+C62</f>
        <v>8.5054280949945511</v>
      </c>
      <c r="D63" s="565">
        <f>DATA!R63*100000/1000000+D62</f>
        <v>6.9441300259466523</v>
      </c>
      <c r="E63" s="565">
        <f>DATA!S63*100000/1000000+E62</f>
        <v>1.6494592929259746</v>
      </c>
      <c r="F63" s="565">
        <f>DATA!T63*100000/1000000+F62</f>
        <v>34.344632181263698</v>
      </c>
      <c r="G63">
        <f>SLOPE(B61:B65,$A61:$A65)*10</f>
        <v>8.7407420833584979</v>
      </c>
      <c r="H63">
        <f>SLOPE(C61:C65,$A61:$A65)*10</f>
        <v>2.744852419432501</v>
      </c>
      <c r="I63">
        <f>SLOPE(D61:D65,$A61:$A65)*10</f>
        <v>0.62811521184069896</v>
      </c>
      <c r="J63">
        <f>SLOPE(E61:E65,$A61:$A65)*10</f>
        <v>0.33681255293714174</v>
      </c>
      <c r="K63">
        <f>SLOPE(F61:F65,$A61:$A65)*10</f>
        <v>4.103144820765074</v>
      </c>
      <c r="L63" s="566">
        <f t="shared" si="2"/>
        <v>52.802451787365456</v>
      </c>
      <c r="M63" s="566">
        <f t="shared" si="3"/>
        <v>16.581536917381388</v>
      </c>
      <c r="N63" s="566">
        <f t="shared" si="4"/>
        <v>3.7944173245054502</v>
      </c>
      <c r="O63" s="566">
        <f t="shared" si="5"/>
        <v>2.0346703309897305</v>
      </c>
      <c r="P63" s="566">
        <f t="shared" si="6"/>
        <v>24.786923639757973</v>
      </c>
      <c r="S63">
        <f>DATA!O63</f>
        <v>1961</v>
      </c>
      <c r="T63">
        <f>DATA!AB63*1000000/1000000+T62</f>
        <v>40.82596202133599</v>
      </c>
      <c r="U63">
        <f>DATA!AC63*1000000/1000000+U62</f>
        <v>0.76114790221899975</v>
      </c>
      <c r="V63">
        <f t="shared" si="7"/>
        <v>5.529012289774009</v>
      </c>
      <c r="W63">
        <f t="shared" si="7"/>
        <v>1.986651120891</v>
      </c>
    </row>
    <row r="64" spans="1:23" x14ac:dyDescent="0.2">
      <c r="A64">
        <f>DATA!O64</f>
        <v>1962</v>
      </c>
      <c r="B64" s="565">
        <f>DATA!P64*100000/1000000+B63</f>
        <v>27.951256490090699</v>
      </c>
      <c r="C64" s="565">
        <f>DATA!Q64*100000/1000000+C63</f>
        <v>8.781395381869352</v>
      </c>
      <c r="D64" s="565">
        <f>DATA!R64*100000/1000000+D63</f>
        <v>7.0035946247862526</v>
      </c>
      <c r="E64" s="565">
        <f>DATA!S64*100000/1000000+E63</f>
        <v>1.6833033963617126</v>
      </c>
      <c r="F64" s="565">
        <f>DATA!T64*100000/1000000+F63</f>
        <v>34.754440840758896</v>
      </c>
      <c r="G64">
        <f>SLOPE(B62:B66,$A62:$A66)*10</f>
        <v>8.8377355021367983</v>
      </c>
      <c r="H64">
        <f>SLOPE(C62:C66,$A62:$A66)*10</f>
        <v>2.7920136462487992</v>
      </c>
      <c r="I64">
        <f>SLOPE(D62:D66,$A62:$A66)*10</f>
        <v>0.62306334231969984</v>
      </c>
      <c r="J64">
        <f>SLOPE(E62:E66,$A62:$A66)*10</f>
        <v>0.3400695157776179</v>
      </c>
      <c r="K64">
        <f>SLOPE(F62:F66,$A62:$A66)*10</f>
        <v>4.1590414533223878</v>
      </c>
      <c r="L64" s="566">
        <f t="shared" si="2"/>
        <v>52.756541798570943</v>
      </c>
      <c r="M64" s="566">
        <f t="shared" si="3"/>
        <v>16.666824278107399</v>
      </c>
      <c r="N64" s="566">
        <f t="shared" si="4"/>
        <v>3.7193540420279669</v>
      </c>
      <c r="O64" s="566">
        <f t="shared" si="5"/>
        <v>2.0300326502421253</v>
      </c>
      <c r="P64" s="566">
        <f t="shared" si="6"/>
        <v>24.827247231051551</v>
      </c>
      <c r="S64">
        <f>DATA!O64</f>
        <v>1962</v>
      </c>
      <c r="T64">
        <f>DATA!AB64*1000000/1000000+T63</f>
        <v>41.383787824691993</v>
      </c>
      <c r="U64">
        <f>DATA!AC64*1000000/1000000+U63</f>
        <v>0.96181791068699973</v>
      </c>
      <c r="V64">
        <f t="shared" si="7"/>
        <v>5.5663443632629992</v>
      </c>
      <c r="W64">
        <f t="shared" si="7"/>
        <v>2.0215365744760003</v>
      </c>
    </row>
    <row r="65" spans="1:23" x14ac:dyDescent="0.2">
      <c r="A65">
        <f>DATA!O65</f>
        <v>1963</v>
      </c>
      <c r="B65" s="565">
        <f>DATA!P65*100000/1000000+B64</f>
        <v>28.850510307137299</v>
      </c>
      <c r="C65" s="565">
        <f>DATA!Q65*100000/1000000+C64</f>
        <v>9.0637409395235515</v>
      </c>
      <c r="D65" s="565">
        <f>DATA!R65*100000/1000000+D64</f>
        <v>7.0735282998987525</v>
      </c>
      <c r="E65" s="565">
        <f>DATA!S65*100000/1000000+E64</f>
        <v>1.7174731960814982</v>
      </c>
      <c r="F65" s="565">
        <f>DATA!T65*100000/1000000+F64</f>
        <v>35.177026728238694</v>
      </c>
      <c r="G65">
        <f>SLOPE(B63:B67,$A63:$A67)*10</f>
        <v>8.9202188647031946</v>
      </c>
      <c r="H65">
        <f>SLOPE(C63:C67,$A63:$A67)*10</f>
        <v>2.8457638117432005</v>
      </c>
      <c r="I65">
        <f>SLOPE(D63:D67,$A63:$A67)*10</f>
        <v>0.62736525948489952</v>
      </c>
      <c r="J65">
        <f>SLOPE(E63:E67,$A63:$A67)*10</f>
        <v>0.34332647861809451</v>
      </c>
      <c r="K65">
        <f>SLOPE(F63:F67,$A63:$A67)*10</f>
        <v>4.2216639781509997</v>
      </c>
      <c r="L65" s="566">
        <f t="shared" si="2"/>
        <v>52.600783509207758</v>
      </c>
      <c r="M65" s="566">
        <f t="shared" si="3"/>
        <v>16.780911819569194</v>
      </c>
      <c r="N65" s="566">
        <f t="shared" si="4"/>
        <v>3.6994500578838836</v>
      </c>
      <c r="O65" s="566">
        <f t="shared" si="5"/>
        <v>2.0245289996446658</v>
      </c>
      <c r="P65" s="566">
        <f t="shared" si="6"/>
        <v>24.894325613694491</v>
      </c>
      <c r="S65">
        <f>DATA!O65</f>
        <v>1963</v>
      </c>
      <c r="T65">
        <f>DATA!AB65*1000000/1000000+T64</f>
        <v>41.94885191960099</v>
      </c>
      <c r="U65">
        <f>DATA!AC65*1000000/1000000+U64</f>
        <v>1.1669566910169997</v>
      </c>
      <c r="V65">
        <f t="shared" si="7"/>
        <v>5.5916286291229937</v>
      </c>
      <c r="W65">
        <f t="shared" si="7"/>
        <v>2.0533372283320004</v>
      </c>
    </row>
    <row r="66" spans="1:23" x14ac:dyDescent="0.2">
      <c r="A66">
        <f>DATA!O66</f>
        <v>1964</v>
      </c>
      <c r="B66" s="565">
        <f>DATA!P66*100000/1000000+B65</f>
        <v>29.7378623241665</v>
      </c>
      <c r="C66" s="565">
        <f>DATA!Q66*100000/1000000+C65</f>
        <v>9.349892132754551</v>
      </c>
      <c r="D66" s="565">
        <f>DATA!R66*100000/1000000+D65</f>
        <v>7.1322695679481525</v>
      </c>
      <c r="E66" s="565">
        <f>DATA!S66*100000/1000000+E65</f>
        <v>1.7519686920853315</v>
      </c>
      <c r="F66" s="565">
        <f>DATA!T66*100000/1000000+F65</f>
        <v>35.602192626564097</v>
      </c>
      <c r="G66">
        <f>SLOPE(B64:B68,$A64:$A68)*10</f>
        <v>9.0134968207260968</v>
      </c>
      <c r="H66">
        <f>SLOPE(C64:C68,$A64:$A68)*10</f>
        <v>2.9071500309219989</v>
      </c>
      <c r="I66">
        <f>SLOPE(D64:D68,$A64:$A68)*10</f>
        <v>0.6255846794931994</v>
      </c>
      <c r="J66">
        <f>SLOPE(E64:E68,$A64:$A68)*10</f>
        <v>0.34658344145857067</v>
      </c>
      <c r="K66">
        <f>SLOPE(F64:F68,$A64:$A68)*10</f>
        <v>4.2745006449853022</v>
      </c>
      <c r="L66" s="566">
        <f t="shared" si="2"/>
        <v>52.503821922474657</v>
      </c>
      <c r="M66" s="566">
        <f t="shared" si="3"/>
        <v>16.934214385527397</v>
      </c>
      <c r="N66" s="566">
        <f t="shared" si="4"/>
        <v>3.6440448432857373</v>
      </c>
      <c r="O66" s="566">
        <f t="shared" si="5"/>
        <v>2.0188563499324927</v>
      </c>
      <c r="P66" s="566">
        <f t="shared" si="6"/>
        <v>24.89906249877972</v>
      </c>
      <c r="S66">
        <f>DATA!O66</f>
        <v>1964</v>
      </c>
      <c r="T66">
        <f>DATA!AB66*1000000/1000000+T65</f>
        <v>42.509821585538987</v>
      </c>
      <c r="U66">
        <f>DATA!AC66*1000000/1000000+U65</f>
        <v>1.3709456604489998</v>
      </c>
      <c r="V66">
        <f t="shared" si="7"/>
        <v>5.6605206361569955</v>
      </c>
      <c r="W66">
        <f t="shared" si="7"/>
        <v>2.0813364199290003</v>
      </c>
    </row>
    <row r="67" spans="1:23" x14ac:dyDescent="0.2">
      <c r="A67">
        <f>DATA!O67</f>
        <v>1965</v>
      </c>
      <c r="B67" s="565">
        <f>DATA!P67*100000/1000000+B66</f>
        <v>30.640453894975998</v>
      </c>
      <c r="C67" s="565">
        <f>DATA!Q67*100000/1000000+C66</f>
        <v>9.6440616254235518</v>
      </c>
      <c r="D67" s="565">
        <f>DATA!R67*100000/1000000+D66</f>
        <v>7.1934751841081521</v>
      </c>
      <c r="E67" s="565">
        <f>DATA!S67*100000/1000000+E66</f>
        <v>1.7867898843732124</v>
      </c>
      <c r="F67" s="565">
        <f>DATA!T67*100000/1000000+F66</f>
        <v>36.031588277436597</v>
      </c>
      <c r="G67">
        <f>SLOPE(B65:B69,$A65:$A69)*10</f>
        <v>9.0840241239098916</v>
      </c>
      <c r="H67">
        <f>SLOPE(C65:C69,$A65:$A69)*10</f>
        <v>2.9745988485443995</v>
      </c>
      <c r="I67">
        <f>SLOPE(D65:D69,$A65:$A69)*10</f>
        <v>0.60283649274199913</v>
      </c>
      <c r="J67">
        <f>SLOPE(E65:E69,$A65:$A69)*10</f>
        <v>0.34984040429904661</v>
      </c>
      <c r="K67">
        <f>SLOPE(F65:F69,$A65:$A69)*10</f>
        <v>4.297623952989305</v>
      </c>
      <c r="L67" s="566">
        <f t="shared" si="2"/>
        <v>52.481738420441594</v>
      </c>
      <c r="M67" s="566">
        <f t="shared" si="3"/>
        <v>17.185348315418288</v>
      </c>
      <c r="N67" s="566">
        <f t="shared" si="4"/>
        <v>3.4828074750603637</v>
      </c>
      <c r="O67" s="566">
        <f t="shared" si="5"/>
        <v>2.0211562999924748</v>
      </c>
      <c r="P67" s="566">
        <f t="shared" si="6"/>
        <v>24.828949489087265</v>
      </c>
      <c r="S67">
        <f>DATA!O67</f>
        <v>1965</v>
      </c>
      <c r="T67">
        <f>DATA!AB67*1000000/1000000+T66</f>
        <v>43.058759455473989</v>
      </c>
      <c r="U67">
        <f>DATA!AC67*1000000/1000000+U66</f>
        <v>1.5832526415039998</v>
      </c>
      <c r="V67">
        <f t="shared" si="7"/>
        <v>5.7656340340310024</v>
      </c>
      <c r="W67">
        <f t="shared" si="7"/>
        <v>2.1016132432530004</v>
      </c>
    </row>
    <row r="68" spans="1:23" x14ac:dyDescent="0.2">
      <c r="A68">
        <f>DATA!O68</f>
        <v>1966</v>
      </c>
      <c r="B68" s="565">
        <f>DATA!P68*100000/1000000+B67</f>
        <v>31.563033106534398</v>
      </c>
      <c r="C68" s="565">
        <f>DATA!Q68*100000/1000000+C67</f>
        <v>9.9448100543803513</v>
      </c>
      <c r="D68" s="565">
        <f>DATA!R68*100000/1000000+D67</f>
        <v>7.2564135224281525</v>
      </c>
      <c r="E68" s="565">
        <f>DATA!S68*100000/1000000+E67</f>
        <v>1.8219367729451408</v>
      </c>
      <c r="F68" s="565">
        <f>DATA!T68*100000/1000000+F67</f>
        <v>36.464410388652595</v>
      </c>
      <c r="G68">
        <f>SLOPE(B66:B70,$A66:$A70)*10</f>
        <v>9.2266161363378885</v>
      </c>
      <c r="H68">
        <f>SLOPE(C66:C70,$A66:$A70)*10</f>
        <v>3.0510939438727007</v>
      </c>
      <c r="I68">
        <f>SLOPE(D66:D70,$A66:$A70)*10</f>
        <v>0.6270538088251989</v>
      </c>
      <c r="J68">
        <f>SLOPE(E66:E70,$A66:$A70)*10</f>
        <v>0.35309736713952256</v>
      </c>
      <c r="K68">
        <f>SLOPE(F66:F70,$A66:$A70)*10</f>
        <v>4.2399683019444936</v>
      </c>
      <c r="L68" s="566">
        <f t="shared" ref="L68:L118" si="8">G68/SUM($G68:$K68)*100</f>
        <v>52.730060638042453</v>
      </c>
      <c r="M68" s="566">
        <f t="shared" ref="M68:M118" si="9">H68/SUM($G68:$K68)*100</f>
        <v>17.43698516286468</v>
      </c>
      <c r="N68" s="566">
        <f t="shared" ref="N68:N118" si="10">I68/SUM($G68:$K68)*100</f>
        <v>3.5836090798713771</v>
      </c>
      <c r="O68" s="566">
        <f t="shared" ref="O68:O118" si="11">J68/SUM($G68:$K68)*100</f>
        <v>2.0179495174912652</v>
      </c>
      <c r="P68" s="566">
        <f t="shared" ref="P68:P118" si="12">K68/SUM($G68:$K68)*100</f>
        <v>24.231395601730227</v>
      </c>
      <c r="S68">
        <f>DATA!O68</f>
        <v>1966</v>
      </c>
      <c r="T68">
        <f>DATA!AB68*1000000/1000000+T67</f>
        <v>43.659094374833991</v>
      </c>
      <c r="U68">
        <f>DATA!AC68*1000000/1000000+U67</f>
        <v>1.7943381454079999</v>
      </c>
      <c r="V68">
        <f t="shared" si="7"/>
        <v>6.9786567045710015</v>
      </c>
      <c r="W68">
        <f t="shared" si="7"/>
        <v>2.1177063843019992</v>
      </c>
    </row>
    <row r="69" spans="1:23" x14ac:dyDescent="0.2">
      <c r="A69">
        <f>DATA!O69</f>
        <v>1967</v>
      </c>
      <c r="B69" s="565">
        <f>DATA!P69*100000/1000000+B68</f>
        <v>32.479936977908295</v>
      </c>
      <c r="C69" s="565">
        <f>DATA!Q69*100000/1000000+C68</f>
        <v>10.253581402982851</v>
      </c>
      <c r="D69" s="565">
        <f>DATA!R69*100000/1000000+D68</f>
        <v>7.3128745690297521</v>
      </c>
      <c r="E69" s="565">
        <f>DATA!S69*100000/1000000+E68</f>
        <v>1.8574093578011168</v>
      </c>
      <c r="F69" s="565">
        <f>DATA!T69*100000/1000000+F68</f>
        <v>36.894729823689097</v>
      </c>
      <c r="G69">
        <f>SLOPE(B67:B71,$A67:$A71)*10</f>
        <v>9.3380823345814932</v>
      </c>
      <c r="H69">
        <f>SLOPE(C67:C71,$A67:$A71)*10</f>
        <v>3.1233446897935018</v>
      </c>
      <c r="I69">
        <f>SLOPE(D67:D71,$A67:$A71)*10</f>
        <v>0.65108447756559951</v>
      </c>
      <c r="J69">
        <f>SLOPE(E67:E71,$A67:$A71)*10</f>
        <v>0.35635432997999872</v>
      </c>
      <c r="K69">
        <f>SLOPE(F67:F71,$A67:$A71)*10</f>
        <v>4.2483364448562924</v>
      </c>
      <c r="L69" s="566">
        <f t="shared" si="8"/>
        <v>52.706303109839958</v>
      </c>
      <c r="M69" s="566">
        <f t="shared" si="9"/>
        <v>17.628882037924672</v>
      </c>
      <c r="N69" s="566">
        <f t="shared" si="10"/>
        <v>3.6748718414702481</v>
      </c>
      <c r="O69" s="566">
        <f t="shared" si="11"/>
        <v>2.0113465117858702</v>
      </c>
      <c r="P69" s="566">
        <f t="shared" si="12"/>
        <v>23.978596498979236</v>
      </c>
      <c r="S69">
        <f>DATA!O69</f>
        <v>1967</v>
      </c>
      <c r="T69">
        <f>DATA!AB69*1000000/1000000+T68</f>
        <v>44.257032541968989</v>
      </c>
      <c r="U69">
        <f>DATA!AC69*1000000/1000000+U68</f>
        <v>2.0060670701639998</v>
      </c>
      <c r="V69">
        <f t="shared" ref="V69:W116" si="13">SLOPE(T67:T71,$A67:$A71)*10</f>
        <v>7.6323816643669957</v>
      </c>
      <c r="W69">
        <f t="shared" si="13"/>
        <v>2.1401586593919992</v>
      </c>
    </row>
    <row r="70" spans="1:23" x14ac:dyDescent="0.2">
      <c r="A70">
        <f>DATA!O70</f>
        <v>1968</v>
      </c>
      <c r="B70" s="565">
        <f>DATA!P70*100000/1000000+B69</f>
        <v>33.431428850869295</v>
      </c>
      <c r="C70" s="565">
        <f>DATA!Q70*100000/1000000+C69</f>
        <v>10.570679215911252</v>
      </c>
      <c r="D70" s="565">
        <f>DATA!R70*100000/1000000+D69</f>
        <v>7.3860967798999519</v>
      </c>
      <c r="E70" s="565">
        <f>DATA!S70*100000/1000000+E69</f>
        <v>1.8932076389411405</v>
      </c>
      <c r="F70" s="565">
        <f>DATA!T70*100000/1000000+F69</f>
        <v>37.290606004410094</v>
      </c>
      <c r="G70">
        <f>SLOPE(B68:B72,$A68:$A72)*10</f>
        <v>9.4052886287487993</v>
      </c>
      <c r="H70">
        <f>SLOPE(C68:C72,$A68:$A72)*10</f>
        <v>3.1968546879770035</v>
      </c>
      <c r="I70">
        <f>SLOPE(D68:D72,$A68:$A72)*10</f>
        <v>0.66241073884709856</v>
      </c>
      <c r="J70">
        <f>SLOPE(E68:E72,$A68:$A72)*10</f>
        <v>0.35961129282047533</v>
      </c>
      <c r="K70">
        <f>SLOPE(F68:F72,$A68:$A72)*10</f>
        <v>4.2676697366117011</v>
      </c>
      <c r="L70" s="566">
        <f t="shared" si="8"/>
        <v>52.567490053780197</v>
      </c>
      <c r="M70" s="566">
        <f t="shared" si="9"/>
        <v>17.8676735661187</v>
      </c>
      <c r="N70" s="566">
        <f t="shared" si="10"/>
        <v>3.7023074251464387</v>
      </c>
      <c r="O70" s="566">
        <f t="shared" si="11"/>
        <v>2.0099184410762931</v>
      </c>
      <c r="P70" s="566">
        <f t="shared" si="12"/>
        <v>23.852610513878375</v>
      </c>
      <c r="S70">
        <f>DATA!O70</f>
        <v>1968</v>
      </c>
      <c r="T70">
        <f>DATA!AB70*1000000/1000000+T69</f>
        <v>45.400013394576987</v>
      </c>
      <c r="U70">
        <f>DATA!AC70*1000000/1000000+U69</f>
        <v>2.2183916382699995</v>
      </c>
      <c r="V70">
        <f t="shared" si="13"/>
        <v>8.7304815670010001</v>
      </c>
    </row>
    <row r="71" spans="1:23" x14ac:dyDescent="0.2">
      <c r="A71">
        <f>DATA!O71</f>
        <v>1969</v>
      </c>
      <c r="B71" s="565">
        <f>DATA!P71*100000/1000000+B70</f>
        <v>34.375297190099296</v>
      </c>
      <c r="C71" s="565">
        <f>DATA!Q71*100000/1000000+C70</f>
        <v>10.892799389554852</v>
      </c>
      <c r="D71" s="565">
        <f>DATA!R71*100000/1000000+D70</f>
        <v>7.4541757941550522</v>
      </c>
      <c r="E71" s="565">
        <f>DATA!S71*100000/1000000+E70</f>
        <v>1.9293316163652119</v>
      </c>
      <c r="F71" s="565">
        <f>DATA!T71*100000/1000000+F70</f>
        <v>37.742658691985994</v>
      </c>
      <c r="G71">
        <f>SLOPE(B69:B73,$A69:$A73)*10</f>
        <v>9.4557614787730131</v>
      </c>
      <c r="H71">
        <f>SLOPE(C69:C73,$A69:$A73)*10</f>
        <v>3.2635320073134046</v>
      </c>
      <c r="I71">
        <f>SLOPE(D69:D73,$A69:$A73)*10</f>
        <v>0.65293102380829993</v>
      </c>
      <c r="J71">
        <f>SLOPE(E69:E73,$A69:$A73)*10</f>
        <v>0.36286825566095193</v>
      </c>
      <c r="K71">
        <f>SLOPE(F69:F73,$A69:$A73)*10</f>
        <v>4.2953787786988968</v>
      </c>
      <c r="L71" s="566">
        <f t="shared" si="8"/>
        <v>52.443228983581982</v>
      </c>
      <c r="M71" s="566">
        <f t="shared" si="9"/>
        <v>18.100092386953314</v>
      </c>
      <c r="N71" s="566">
        <f t="shared" si="10"/>
        <v>3.6212642703532465</v>
      </c>
      <c r="O71" s="566">
        <f t="shared" si="11"/>
        <v>2.0125278186447675</v>
      </c>
      <c r="P71" s="566">
        <f t="shared" si="12"/>
        <v>23.822886540466683</v>
      </c>
      <c r="S71">
        <f>DATA!O71</f>
        <v>1969</v>
      </c>
      <c r="T71">
        <f>DATA!AB71*1000000/1000000+T70</f>
        <v>46.004490777785989</v>
      </c>
      <c r="U71">
        <f>DATA!AC71*1000000/1000000+U70</f>
        <v>2.4413052247689997</v>
      </c>
      <c r="V71">
        <f t="shared" si="13"/>
        <v>9.7905162831070029</v>
      </c>
    </row>
    <row r="72" spans="1:23" x14ac:dyDescent="0.2">
      <c r="A72">
        <f>DATA!O72</f>
        <v>1970</v>
      </c>
      <c r="B72" s="565">
        <f>DATA!P72*100000/1000000+B71</f>
        <v>35.317997314813297</v>
      </c>
      <c r="C72" s="565">
        <f>DATA!Q72*100000/1000000+C71</f>
        <v>11.223628405082852</v>
      </c>
      <c r="D72" s="565">
        <f>DATA!R72*100000/1000000+D71</f>
        <v>7.5169682792890518</v>
      </c>
      <c r="E72" s="565">
        <f>DATA!S72*100000/1000000+E71</f>
        <v>1.9657812900733309</v>
      </c>
      <c r="F72" s="565">
        <f>DATA!T72*100000/1000000+F71</f>
        <v>38.174280822809997</v>
      </c>
      <c r="G72">
        <f>SLOPE(B70:B74,$A70:$A74)*10</f>
        <v>9.4808181002021215</v>
      </c>
      <c r="H72">
        <f>SLOPE(C70:C74,$A70:$A74)*10</f>
        <v>3.3288760881275046</v>
      </c>
      <c r="I72">
        <f>SLOPE(D70:D74,$A70:$A74)*10</f>
        <v>0.61965510343949948</v>
      </c>
      <c r="J72">
        <f>SLOPE(E70:E74,$A70:$A74)*10</f>
        <v>0.3661252185014281</v>
      </c>
      <c r="K72">
        <f>SLOPE(F70:F74,$A70:$A74)*10</f>
        <v>4.336829506547204</v>
      </c>
      <c r="L72" s="566">
        <f t="shared" si="8"/>
        <v>52.286891348218298</v>
      </c>
      <c r="M72" s="566">
        <f t="shared" si="9"/>
        <v>18.358814660508472</v>
      </c>
      <c r="N72" s="566">
        <f t="shared" si="10"/>
        <v>3.4174096290508249</v>
      </c>
      <c r="O72" s="566">
        <f t="shared" si="11"/>
        <v>2.0191875128601753</v>
      </c>
      <c r="P72" s="566">
        <f t="shared" si="12"/>
        <v>23.917696849362244</v>
      </c>
      <c r="S72">
        <f>DATA!O72</f>
        <v>1970</v>
      </c>
      <c r="T72">
        <f>DATA!AB72*1000000/1000000+T71</f>
        <v>47.150606040425991</v>
      </c>
      <c r="U72">
        <f>DATA!AC72*1000000/1000000+U71</f>
        <v>2.4413052247689997</v>
      </c>
      <c r="V72">
        <f t="shared" si="13"/>
        <v>10.321446382726002</v>
      </c>
    </row>
    <row r="73" spans="1:23" x14ac:dyDescent="0.2">
      <c r="A73">
        <f>DATA!O73</f>
        <v>1971</v>
      </c>
      <c r="B73" s="565">
        <f>DATA!P73*100000/1000000+B72</f>
        <v>36.264533485322801</v>
      </c>
      <c r="C73" s="565">
        <f>DATA!Q73*100000/1000000+C72</f>
        <v>11.558872812053753</v>
      </c>
      <c r="D73" s="565">
        <f>DATA!R73*100000/1000000+D72</f>
        <v>7.5739043312393521</v>
      </c>
      <c r="E73" s="565">
        <f>DATA!S73*100000/1000000+E72</f>
        <v>2.0025566600654976</v>
      </c>
      <c r="F73" s="565">
        <f>DATA!T73*100000/1000000+F72</f>
        <v>38.600581803838594</v>
      </c>
      <c r="G73">
        <f>SLOPE(B71:B75,$A71:$A75)*10</f>
        <v>9.5453370935863191</v>
      </c>
      <c r="H73">
        <f>SLOPE(C71:C75,$A71:$A75)*10</f>
        <v>3.3953390239675052</v>
      </c>
      <c r="I73">
        <f>SLOPE(D71:D75,$A71:$A75)*10</f>
        <v>0.60730587873589847</v>
      </c>
      <c r="J73">
        <f>SLOPE(E71:E75,$A71:$A75)*10</f>
        <v>0.36938218134190448</v>
      </c>
      <c r="K73">
        <f>SLOPE(F71:F75,$A71:$A75)*10</f>
        <v>4.4042817979806088</v>
      </c>
      <c r="L73" s="566">
        <f t="shared" si="8"/>
        <v>52.098687564927438</v>
      </c>
      <c r="M73" s="566">
        <f t="shared" si="9"/>
        <v>18.531844947157083</v>
      </c>
      <c r="N73" s="566">
        <f t="shared" si="10"/>
        <v>3.3146906099172391</v>
      </c>
      <c r="O73" s="566">
        <f t="shared" si="11"/>
        <v>2.0160971445119369</v>
      </c>
      <c r="P73" s="566">
        <f t="shared" si="12"/>
        <v>24.038679733486312</v>
      </c>
      <c r="S73">
        <f>DATA!O73</f>
        <v>1971</v>
      </c>
      <c r="T73">
        <f>DATA!AB73*1000000/1000000+T72</f>
        <v>48.276994360597989</v>
      </c>
      <c r="U73">
        <f>DATA!AC73*1000000/1000000+U72</f>
        <v>2.4413052247689997</v>
      </c>
      <c r="V73">
        <f t="shared" si="13"/>
        <v>10.312075698893992</v>
      </c>
    </row>
    <row r="74" spans="1:23" x14ac:dyDescent="0.2">
      <c r="A74">
        <f>DATA!O74</f>
        <v>1972</v>
      </c>
      <c r="B74" s="565">
        <f>DATA!P74*100000/1000000+B73</f>
        <v>37.227219753358604</v>
      </c>
      <c r="C74" s="565">
        <f>DATA!Q74*100000/1000000+C73</f>
        <v>11.902080548725554</v>
      </c>
      <c r="D74" s="565">
        <f>DATA!R74*100000/1000000+D73</f>
        <v>7.6360600630775517</v>
      </c>
      <c r="E74" s="565">
        <f>DATA!S74*100000/1000000+E73</f>
        <v>2.0396577263417117</v>
      </c>
      <c r="F74" s="565">
        <f>DATA!T74*100000/1000000+F73</f>
        <v>39.030059201757396</v>
      </c>
      <c r="G74">
        <f>SLOPE(B72:B76,$A72:$A76)*10</f>
        <v>9.5635385513564088</v>
      </c>
      <c r="H74">
        <f>SLOPE(C72:C76,$A72:$A76)*10</f>
        <v>3.466002581220307</v>
      </c>
      <c r="I74">
        <f>SLOPE(D72:D76,$A72:$A76)*10</f>
        <v>0.59625601055519883</v>
      </c>
      <c r="J74">
        <f>SLOPE(E72:E76,$A72:$A76)*10</f>
        <v>0.37263914418238064</v>
      </c>
      <c r="K74">
        <f>SLOPE(F72:F76,$A72:$A76)*10</f>
        <v>4.553791494697208</v>
      </c>
      <c r="L74" s="566">
        <f t="shared" si="8"/>
        <v>51.549273023854028</v>
      </c>
      <c r="M74" s="566">
        <f t="shared" si="9"/>
        <v>18.682406350039486</v>
      </c>
      <c r="N74" s="566">
        <f t="shared" si="10"/>
        <v>3.2139321355968731</v>
      </c>
      <c r="O74" s="566">
        <f t="shared" si="11"/>
        <v>2.0085951324061289</v>
      </c>
      <c r="P74" s="566">
        <f t="shared" si="12"/>
        <v>24.545793358103474</v>
      </c>
      <c r="S74">
        <f>DATA!O74</f>
        <v>1972</v>
      </c>
      <c r="T74">
        <f>DATA!AB74*1000000/1000000+T73</f>
        <v>49.424484794533988</v>
      </c>
      <c r="U74">
        <f>DATA!AC74*1000000/1000000+U73</f>
        <v>2.4413052247689997</v>
      </c>
      <c r="V74">
        <f t="shared" si="13"/>
        <v>8.6530596167829898</v>
      </c>
    </row>
    <row r="75" spans="1:23" x14ac:dyDescent="0.2">
      <c r="A75">
        <f>DATA!O75</f>
        <v>1973</v>
      </c>
      <c r="B75" s="565">
        <f>DATA!P75*100000/1000000+B74</f>
        <v>38.193354517619802</v>
      </c>
      <c r="C75" s="565">
        <f>DATA!Q75*100000/1000000+C74</f>
        <v>12.251242829717254</v>
      </c>
      <c r="D75" s="565">
        <f>DATA!R75*100000/1000000+D74</f>
        <v>7.6982828416287514</v>
      </c>
      <c r="E75" s="565">
        <f>DATA!S75*100000/1000000+E74</f>
        <v>2.0770844889019737</v>
      </c>
      <c r="F75" s="565">
        <f>DATA!T75*100000/1000000+F74</f>
        <v>39.516910401502599</v>
      </c>
      <c r="G75">
        <f>SLOPE(B73:B77,$A73:$A77)*10</f>
        <v>9.4655079124998025</v>
      </c>
      <c r="H75">
        <f>SLOPE(C73:C77,$A73:$A77)*10</f>
        <v>3.5408067572577071</v>
      </c>
      <c r="I75">
        <f>SLOPE(D73:D77,$A73:$A77)*10</f>
        <v>0.58572985715759884</v>
      </c>
      <c r="J75">
        <f>SLOPE(E73:E77,$A73:$A77)*10</f>
        <v>0.37589610702285636</v>
      </c>
      <c r="K75">
        <f>SLOPE(F73:F77,$A73:$A77)*10</f>
        <v>4.6288173530952079</v>
      </c>
      <c r="L75" s="566">
        <f t="shared" si="8"/>
        <v>50.898699220045494</v>
      </c>
      <c r="M75" s="566">
        <f t="shared" si="9"/>
        <v>19.039914159912065</v>
      </c>
      <c r="N75" s="566">
        <f t="shared" si="10"/>
        <v>3.1496342403660171</v>
      </c>
      <c r="O75" s="566">
        <f t="shared" si="11"/>
        <v>2.021299127971417</v>
      </c>
      <c r="P75" s="566">
        <f t="shared" si="12"/>
        <v>24.890453251705004</v>
      </c>
      <c r="S75">
        <f>DATA!O75</f>
        <v>1973</v>
      </c>
      <c r="T75">
        <f>DATA!AB75*1000000/1000000+T74</f>
        <v>50.023589250178986</v>
      </c>
      <c r="U75">
        <f>DATA!AC75*1000000/1000000+U74</f>
        <v>2.4413052247689997</v>
      </c>
      <c r="V75">
        <f t="shared" si="13"/>
        <v>6.9718996835010003</v>
      </c>
    </row>
    <row r="76" spans="1:23" x14ac:dyDescent="0.2">
      <c r="A76">
        <f>DATA!O76</f>
        <v>1974</v>
      </c>
      <c r="B76" s="565">
        <f>DATA!P76*100000/1000000+B75</f>
        <v>39.135356074343001</v>
      </c>
      <c r="C76" s="565">
        <f>DATA!Q76*100000/1000000+C75</f>
        <v>12.610444686861255</v>
      </c>
      <c r="D76" s="565">
        <f>DATA!R76*100000/1000000+D75</f>
        <v>7.7529070293719515</v>
      </c>
      <c r="E76" s="565">
        <f>DATA!S76*100000/1000000+E75</f>
        <v>2.1148369477462832</v>
      </c>
      <c r="F76" s="565">
        <f>DATA!T76*100000/1000000+F75</f>
        <v>39.993012271326599</v>
      </c>
      <c r="G76">
        <f>SLOPE(B74:B78,$A74:$A78)*10</f>
        <v>9.3038402004237071</v>
      </c>
      <c r="H76">
        <f>SLOPE(C74:C78,$A74:$A78)*10</f>
        <v>3.6231705324671051</v>
      </c>
      <c r="I76">
        <f>SLOPE(D74:D78,$A74:$A78)*10</f>
        <v>0.57801092216020056</v>
      </c>
      <c r="J76">
        <f>SLOPE(E74:E78,$A74:$A78)*10</f>
        <v>0.37915306986333253</v>
      </c>
      <c r="K76">
        <f>SLOPE(F74:F78,$A74:$A78)*10</f>
        <v>4.5137312096566049</v>
      </c>
      <c r="L76" s="566">
        <f t="shared" si="8"/>
        <v>50.570104192896977</v>
      </c>
      <c r="M76" s="566">
        <f t="shared" si="9"/>
        <v>19.693385461107912</v>
      </c>
      <c r="N76" s="566">
        <f t="shared" si="10"/>
        <v>3.1417212601031821</v>
      </c>
      <c r="O76" s="566">
        <f t="shared" si="11"/>
        <v>2.0608490510372564</v>
      </c>
      <c r="P76" s="566">
        <f t="shared" si="12"/>
        <v>24.533940034854666</v>
      </c>
      <c r="S76">
        <f>DATA!O76</f>
        <v>1974</v>
      </c>
      <c r="T76">
        <f>DATA!AB76*1000000/1000000+T75</f>
        <v>50.603838404026988</v>
      </c>
      <c r="U76">
        <f>DATA!AC76*1000000/1000000+U75</f>
        <v>2.4413052247689997</v>
      </c>
      <c r="V76">
        <f t="shared" si="13"/>
        <v>6.6586288200430062</v>
      </c>
    </row>
    <row r="77" spans="1:23" x14ac:dyDescent="0.2">
      <c r="A77">
        <f>DATA!O77</f>
        <v>1975</v>
      </c>
      <c r="B77" s="565">
        <f>DATA!P77*100000/1000000+B76</f>
        <v>40.043219281080503</v>
      </c>
      <c r="C77" s="565">
        <f>DATA!Q77*100000/1000000+C76</f>
        <v>12.975094121614756</v>
      </c>
      <c r="D77" s="565">
        <f>DATA!R77*100000/1000000+D76</f>
        <v>7.8083457766709516</v>
      </c>
      <c r="E77" s="565">
        <f>DATA!S77*100000/1000000+E76</f>
        <v>2.1529151028746401</v>
      </c>
      <c r="F77" s="565">
        <f>DATA!T77*100000/1000000+F76</f>
        <v>40.433513945601597</v>
      </c>
      <c r="G77">
        <f>SLOPE(B75:B79,$A75:$A79)*10</f>
        <v>9.1403924733151101</v>
      </c>
      <c r="H77">
        <f>SLOPE(C75:C79,$A75:$A79)*10</f>
        <v>3.7150908181113014</v>
      </c>
      <c r="I77">
        <f>SLOPE(D75:D79,$A75:$A79)*10</f>
        <v>0.5629377261260009</v>
      </c>
      <c r="J77">
        <f>SLOPE(E75:E79,$A75:$A79)*10</f>
        <v>0.38241003270380824</v>
      </c>
      <c r="K77">
        <f>SLOPE(F75:F79,$A75:$A79)*10</f>
        <v>4.3490740591069965</v>
      </c>
      <c r="L77" s="566">
        <f t="shared" si="8"/>
        <v>50.360552400903416</v>
      </c>
      <c r="M77" s="566">
        <f t="shared" si="9"/>
        <v>20.468926948795733</v>
      </c>
      <c r="N77" s="566">
        <f t="shared" si="10"/>
        <v>3.1016014835008212</v>
      </c>
      <c r="O77" s="566">
        <f t="shared" si="11"/>
        <v>2.1069533443815618</v>
      </c>
      <c r="P77" s="566">
        <f t="shared" si="12"/>
        <v>23.961965822418463</v>
      </c>
      <c r="S77">
        <f>DATA!O77</f>
        <v>1975</v>
      </c>
      <c r="T77">
        <f>DATA!AB77*1000000/1000000+T76</f>
        <v>51.17326739760199</v>
      </c>
      <c r="U77">
        <f>DATA!AC77*1000000/1000000+U76</f>
        <v>2.7120525952989998</v>
      </c>
      <c r="V77">
        <f t="shared" si="13"/>
        <v>6.9572462176910079</v>
      </c>
    </row>
    <row r="78" spans="1:23" x14ac:dyDescent="0.2">
      <c r="A78">
        <f>DATA!O78</f>
        <v>1976</v>
      </c>
      <c r="B78" s="565">
        <f>DATA!P78*100000/1000000+B77</f>
        <v>40.954207471840107</v>
      </c>
      <c r="C78" s="565">
        <f>DATA!Q78*100000/1000000+C77</f>
        <v>13.351740169010355</v>
      </c>
      <c r="D78" s="565">
        <f>DATA!R78*100000/1000000+D77</f>
        <v>7.8700340566365519</v>
      </c>
      <c r="E78" s="565">
        <f>DATA!S78*100000/1000000+E77</f>
        <v>2.1913189542870448</v>
      </c>
      <c r="F78" s="565">
        <f>DATA!T78*100000/1000000+F77</f>
        <v>40.8286230345362</v>
      </c>
      <c r="G78">
        <f>SLOPE(B76:B80,$A76:$A80)*10</f>
        <v>9.0572015828583119</v>
      </c>
      <c r="H78">
        <f>SLOPE(C76:C80,$A76:$A80)*10</f>
        <v>3.8114336481185997</v>
      </c>
      <c r="I78">
        <f>SLOPE(D76:D80,$A76:$A80)*10</f>
        <v>0.56611310712270058</v>
      </c>
      <c r="J78">
        <f>SLOPE(E76:E80,$A76:$A80)*10</f>
        <v>0.38566699554428485</v>
      </c>
      <c r="K78">
        <f>SLOPE(F76:F80,$A76:$A80)*10</f>
        <v>4.3066540992350966</v>
      </c>
      <c r="L78" s="566">
        <f t="shared" si="8"/>
        <v>49.965062562348336</v>
      </c>
      <c r="M78" s="566">
        <f t="shared" si="9"/>
        <v>21.026198758887066</v>
      </c>
      <c r="N78" s="566">
        <f t="shared" si="10"/>
        <v>3.1230260865878354</v>
      </c>
      <c r="O78" s="566">
        <f t="shared" si="11"/>
        <v>2.1275749892851383</v>
      </c>
      <c r="P78" s="566">
        <f t="shared" si="12"/>
        <v>23.758137602891619</v>
      </c>
      <c r="S78">
        <f>DATA!O78</f>
        <v>1976</v>
      </c>
      <c r="T78">
        <f>DATA!AB78*1000000/1000000+T77</f>
        <v>52.17896013084399</v>
      </c>
      <c r="U78">
        <f>DATA!AC78*1000000/1000000+U77</f>
        <v>2.9792236669809999</v>
      </c>
      <c r="V78">
        <f t="shared" si="13"/>
        <v>6.8235920407679984</v>
      </c>
      <c r="W78">
        <f t="shared" si="13"/>
        <v>2.7516447382470015</v>
      </c>
    </row>
    <row r="79" spans="1:23" x14ac:dyDescent="0.2">
      <c r="A79">
        <f>DATA!O79</f>
        <v>1977</v>
      </c>
      <c r="B79" s="565">
        <f>DATA!P79*100000/1000000+B78</f>
        <v>41.854125055528804</v>
      </c>
      <c r="C79" s="565">
        <f>DATA!Q79*100000/1000000+C78</f>
        <v>13.738140497698355</v>
      </c>
      <c r="D79" s="565">
        <f>DATA!R79*100000/1000000+D78</f>
        <v>7.9211881910594517</v>
      </c>
      <c r="E79" s="565">
        <f>DATA!S79*100000/1000000+E78</f>
        <v>2.230048501983497</v>
      </c>
      <c r="F79" s="565">
        <f>DATA!T79*100000/1000000+F78</f>
        <v>41.273642049451297</v>
      </c>
      <c r="G79">
        <f>SLOPE(B77:B81,$A77:$A81)*10</f>
        <v>9.0375337351268996</v>
      </c>
      <c r="H79">
        <f>SLOPE(C77:C81,$A77:$A81)*10</f>
        <v>3.9073575586195997</v>
      </c>
      <c r="I79">
        <f>SLOPE(D77:D81,$A77:$A81)*10</f>
        <v>0.54203490891289885</v>
      </c>
      <c r="J79">
        <f>SLOPE(E77:E81,$A77:$A81)*10</f>
        <v>0.38892395838476146</v>
      </c>
      <c r="K79">
        <f>SLOPE(F77:F81,$A77:$A81)*10</f>
        <v>4.3508769354954993</v>
      </c>
      <c r="L79" s="566">
        <f t="shared" si="8"/>
        <v>49.583963633507601</v>
      </c>
      <c r="M79" s="566">
        <f t="shared" si="9"/>
        <v>21.437516115339275</v>
      </c>
      <c r="N79" s="566">
        <f t="shared" si="10"/>
        <v>2.9738466266705892</v>
      </c>
      <c r="O79" s="566">
        <f t="shared" si="11"/>
        <v>2.1338112779369953</v>
      </c>
      <c r="P79" s="566">
        <f t="shared" si="12"/>
        <v>23.870862346545543</v>
      </c>
      <c r="S79">
        <f>DATA!O79</f>
        <v>1977</v>
      </c>
      <c r="T79">
        <f>DATA!AB79*1000000/1000000+T78</f>
        <v>52.714651495615989</v>
      </c>
      <c r="U79">
        <f>DATA!AC79*1000000/1000000+U78</f>
        <v>3.2668284570840003</v>
      </c>
      <c r="V79">
        <f t="shared" si="13"/>
        <v>6.2451935671659911</v>
      </c>
      <c r="W79">
        <f t="shared" si="13"/>
        <v>2.7584841808030012</v>
      </c>
    </row>
    <row r="80" spans="1:23" x14ac:dyDescent="0.2">
      <c r="A80">
        <f>DATA!O80</f>
        <v>1978</v>
      </c>
      <c r="B80" s="565">
        <f>DATA!P80*100000/1000000+B79</f>
        <v>42.758503978548006</v>
      </c>
      <c r="C80" s="565">
        <f>DATA!Q80*100000/1000000+C79</f>
        <v>14.134638322878756</v>
      </c>
      <c r="D80" s="565">
        <f>DATA!R80*100000/1000000+D79</f>
        <v>7.9795423757390518</v>
      </c>
      <c r="E80" s="565">
        <f>DATA!S80*100000/1000000+E79</f>
        <v>2.2691037459639971</v>
      </c>
      <c r="F80" s="565">
        <f>DATA!T80*100000/1000000+F79</f>
        <v>41.726275269019297</v>
      </c>
      <c r="G80">
        <f>SLOPE(B78:B82,$A78:$A82)*10</f>
        <v>9.0796332953709964</v>
      </c>
      <c r="H80">
        <f>SLOPE(C78:C82,$A78:$A82)*10</f>
        <v>4.0035861070420022</v>
      </c>
      <c r="I80">
        <f>SLOPE(D78:D82,$A78:$A82)*10</f>
        <v>0.52176598840589783</v>
      </c>
      <c r="J80">
        <f>SLOPE(E78:E82,$A78:$A82)*10</f>
        <v>0.39218092122523718</v>
      </c>
      <c r="K80">
        <f>SLOPE(F78:F82,$A78:$A82)*10</f>
        <v>4.3496505530596963</v>
      </c>
      <c r="L80" s="566">
        <f t="shared" si="8"/>
        <v>49.488875166354987</v>
      </c>
      <c r="M80" s="566">
        <f t="shared" si="9"/>
        <v>21.821693302323943</v>
      </c>
      <c r="N80" s="566">
        <f t="shared" si="10"/>
        <v>2.8439047069702412</v>
      </c>
      <c r="O80" s="566">
        <f t="shared" si="11"/>
        <v>2.1375965330050062</v>
      </c>
      <c r="P80" s="566">
        <f t="shared" si="12"/>
        <v>23.707930291345829</v>
      </c>
      <c r="S80">
        <f>DATA!O80</f>
        <v>1978</v>
      </c>
      <c r="T80">
        <f>DATA!AB80*1000000/1000000+T79</f>
        <v>53.244942375403987</v>
      </c>
      <c r="U80">
        <f>DATA!AC80*1000000/1000000+U79</f>
        <v>3.5397396630000002</v>
      </c>
      <c r="V80">
        <f t="shared" si="13"/>
        <v>5.2672199546109866</v>
      </c>
      <c r="W80">
        <f t="shared" si="13"/>
        <v>2.7470132879269999</v>
      </c>
    </row>
    <row r="81" spans="1:23" x14ac:dyDescent="0.2">
      <c r="A81">
        <f>DATA!O81</f>
        <v>1979</v>
      </c>
      <c r="B81" s="565">
        <f>DATA!P81*100000/1000000+B80</f>
        <v>43.659837895290003</v>
      </c>
      <c r="C81" s="565">
        <f>DATA!Q81*100000/1000000+C80</f>
        <v>14.537323823990356</v>
      </c>
      <c r="D81" s="565">
        <f>DATA!R81*100000/1000000+D80</f>
        <v>8.0246090715761511</v>
      </c>
      <c r="E81" s="565">
        <f>DATA!S81*100000/1000000+E80</f>
        <v>2.3084846862285446</v>
      </c>
      <c r="F81" s="565">
        <f>DATA!T81*100000/1000000+F80</f>
        <v>42.160126296107798</v>
      </c>
      <c r="G81">
        <f>SLOPE(B79:B83,$A79:$A83)*10</f>
        <v>9.1359316548822065</v>
      </c>
      <c r="H81">
        <f>SLOPE(C79:C83,$A79:$A83)*10</f>
        <v>4.0922927748810043</v>
      </c>
      <c r="I81">
        <f>SLOPE(D79:D83,$A79:$A83)*10</f>
        <v>0.52276178900789905</v>
      </c>
      <c r="J81">
        <f>SLOPE(E79:E83,$A79:$A83)*10</f>
        <v>0.39543788406571334</v>
      </c>
      <c r="K81">
        <f>SLOPE(F79:F83,$A79:$A83)*10</f>
        <v>4.1994914969667079</v>
      </c>
      <c r="L81" s="566">
        <f t="shared" si="8"/>
        <v>49.798177720713177</v>
      </c>
      <c r="M81" s="566">
        <f t="shared" si="9"/>
        <v>22.306288026991844</v>
      </c>
      <c r="N81" s="566">
        <f t="shared" si="10"/>
        <v>2.8494723316698205</v>
      </c>
      <c r="O81" s="566">
        <f t="shared" si="11"/>
        <v>2.1554546128509831</v>
      </c>
      <c r="P81" s="566">
        <f t="shared" si="12"/>
        <v>22.890607307774165</v>
      </c>
      <c r="S81">
        <f>DATA!O81</f>
        <v>1979</v>
      </c>
      <c r="T81">
        <f>DATA!AB81*1000000/1000000+T80</f>
        <v>53.762873058904987</v>
      </c>
      <c r="U81">
        <f>DATA!AC81*1000000/1000000+U80</f>
        <v>3.8110366876910002</v>
      </c>
      <c r="V81">
        <f t="shared" si="13"/>
        <v>5.1748101236189825</v>
      </c>
      <c r="W81">
        <f t="shared" si="13"/>
        <v>2.7175113180749988</v>
      </c>
    </row>
    <row r="82" spans="1:23" x14ac:dyDescent="0.2">
      <c r="A82">
        <f>DATA!O82</f>
        <v>1980</v>
      </c>
      <c r="B82" s="565">
        <f>DATA!P82*100000/1000000+B81</f>
        <v>44.591167699645005</v>
      </c>
      <c r="C82" s="565">
        <f>DATA!Q82*100000/1000000+C81</f>
        <v>14.953941559385356</v>
      </c>
      <c r="D82" s="565">
        <f>DATA!R82*100000/1000000+D81</f>
        <v>8.0792066105811511</v>
      </c>
      <c r="E82" s="565">
        <f>DATA!S82*100000/1000000+E81</f>
        <v>2.3481913227771396</v>
      </c>
      <c r="F82" s="565">
        <f>DATA!T82*100000/1000000+F81</f>
        <v>42.560206187737798</v>
      </c>
      <c r="G82">
        <f>SLOPE(B80:B84,$A80:$A84)*10</f>
        <v>9.1619286011578112</v>
      </c>
      <c r="H82">
        <f>SLOPE(C80:C84,$A80:$A84)*10</f>
        <v>4.1825512361844037</v>
      </c>
      <c r="I82">
        <f>SLOPE(D80:D84,$A80:$A84)*10</f>
        <v>0.51199005842200052</v>
      </c>
      <c r="J82">
        <f>SLOPE(E80:E84,$A80:$A84)*10</f>
        <v>0.39869484690618906</v>
      </c>
      <c r="K82">
        <f>SLOPE(F80:F84,$A80:$A84)*10</f>
        <v>4.033140297313011</v>
      </c>
      <c r="L82" s="566">
        <f t="shared" si="8"/>
        <v>50.097199172516213</v>
      </c>
      <c r="M82" s="566">
        <f t="shared" si="9"/>
        <v>22.870086796125516</v>
      </c>
      <c r="N82" s="566">
        <f t="shared" si="10"/>
        <v>2.7995489866482721</v>
      </c>
      <c r="O82" s="566">
        <f t="shared" si="11"/>
        <v>2.180053569942809</v>
      </c>
      <c r="P82" s="566">
        <f t="shared" si="12"/>
        <v>22.053111474767203</v>
      </c>
      <c r="S82">
        <f>DATA!O82</f>
        <v>1980</v>
      </c>
      <c r="T82">
        <f>DATA!AB82*1000000/1000000+T81</f>
        <v>54.288459326504984</v>
      </c>
      <c r="U82">
        <f>DATA!AC82*1000000/1000000+U81</f>
        <v>4.0806261956409999</v>
      </c>
      <c r="V82">
        <f t="shared" si="13"/>
        <v>5.0536270616599879</v>
      </c>
      <c r="W82">
        <f t="shared" si="13"/>
        <v>2.7384943650959985</v>
      </c>
    </row>
    <row r="83" spans="1:23" x14ac:dyDescent="0.2">
      <c r="A83">
        <f>DATA!O83</f>
        <v>1981</v>
      </c>
      <c r="B83" s="565">
        <f>DATA!P83*100000/1000000+B82</f>
        <v>45.505759022421408</v>
      </c>
      <c r="C83" s="565">
        <f>DATA!Q83*100000/1000000+C82</f>
        <v>15.374635266885557</v>
      </c>
      <c r="D83" s="565">
        <f>DATA!R83*100000/1000000+D82</f>
        <v>8.1327369681423516</v>
      </c>
      <c r="E83" s="565">
        <f>DATA!S83*100000/1000000+E82</f>
        <v>2.3882236556097824</v>
      </c>
      <c r="F83" s="565">
        <f>DATA!T83*100000/1000000+F82</f>
        <v>42.9564223385754</v>
      </c>
      <c r="G83">
        <f>SLOPE(B81:B85,$A81:$A85)*10</f>
        <v>9.186050647677412</v>
      </c>
      <c r="H83">
        <f>SLOPE(C81:C85,$A81:$A85)*10</f>
        <v>4.2769945974700025</v>
      </c>
      <c r="I83">
        <f>SLOPE(D81:D85,$A81:$A85)*10</f>
        <v>0.52746283840860286</v>
      </c>
      <c r="J83">
        <f>SLOPE(E81:E85,$A81:$A85)*10</f>
        <v>0.40195180974666567</v>
      </c>
      <c r="K83">
        <f>SLOPE(F81:F85,$A81:$A85)*10</f>
        <v>3.945097325580214</v>
      </c>
      <c r="L83" s="566">
        <f t="shared" si="8"/>
        <v>50.09418941699704</v>
      </c>
      <c r="M83" s="566">
        <f t="shared" si="9"/>
        <v>23.323687808678329</v>
      </c>
      <c r="N83" s="566">
        <f t="shared" si="10"/>
        <v>2.8764073213931343</v>
      </c>
      <c r="O83" s="566">
        <f t="shared" si="11"/>
        <v>2.1919594030373917</v>
      </c>
      <c r="P83" s="566">
        <f t="shared" si="12"/>
        <v>21.513756049894113</v>
      </c>
      <c r="S83">
        <f>DATA!O83</f>
        <v>1981</v>
      </c>
      <c r="T83">
        <f>DATA!AB83*1000000/1000000+T82</f>
        <v>54.780298081874982</v>
      </c>
      <c r="U83">
        <f>DATA!AC83*1000000/1000000+U82</f>
        <v>4.3551408498009998</v>
      </c>
      <c r="V83">
        <f t="shared" si="13"/>
        <v>4.9310243440719859</v>
      </c>
      <c r="W83">
        <f t="shared" si="13"/>
        <v>2.7724366839239982</v>
      </c>
    </row>
    <row r="84" spans="1:23" x14ac:dyDescent="0.2">
      <c r="A84">
        <f>DATA!O84</f>
        <v>1982</v>
      </c>
      <c r="B84" s="565">
        <f>DATA!P84*100000/1000000+B83</f>
        <v>46.41650771556121</v>
      </c>
      <c r="C84" s="565">
        <f>DATA!Q84*100000/1000000+C83</f>
        <v>15.807258219523357</v>
      </c>
      <c r="D84" s="565">
        <f>DATA!R84*100000/1000000+D83</f>
        <v>8.1814734566669518</v>
      </c>
      <c r="E84" s="565">
        <f>DATA!S84*100000/1000000+E83</f>
        <v>2.4285816847264727</v>
      </c>
      <c r="F84" s="565">
        <f>DATA!T84*100000/1000000+F83</f>
        <v>43.344697396442001</v>
      </c>
      <c r="G84">
        <f>SLOPE(B82:B86,$A82:$A86)*10</f>
        <v>9.1677527372316092</v>
      </c>
      <c r="H84">
        <f>SLOPE(C82:C86,$A82:$A86)*10</f>
        <v>4.3703623605540027</v>
      </c>
      <c r="I84">
        <f>SLOPE(D82:D86,$A82:$A86)*10</f>
        <v>0.53817673000800426</v>
      </c>
      <c r="J84">
        <f>SLOPE(E82:E86,$A82:$A86)*10</f>
        <v>0.40520877258714227</v>
      </c>
      <c r="K84">
        <f>SLOPE(F82:F86,$A82:$A86)*10</f>
        <v>3.9566227906764198</v>
      </c>
      <c r="L84" s="566">
        <f t="shared" si="8"/>
        <v>49.721723533307809</v>
      </c>
      <c r="M84" s="566">
        <f t="shared" si="9"/>
        <v>23.702858842314221</v>
      </c>
      <c r="N84" s="566">
        <f t="shared" si="10"/>
        <v>2.9188259487895043</v>
      </c>
      <c r="O84" s="566">
        <f t="shared" si="11"/>
        <v>2.1976681899399577</v>
      </c>
      <c r="P84" s="566">
        <f t="shared" si="12"/>
        <v>21.458923485648505</v>
      </c>
      <c r="S84">
        <f>DATA!O84</f>
        <v>1982</v>
      </c>
      <c r="T84">
        <f>DATA!AB84*1000000/1000000+T83</f>
        <v>55.263043394748983</v>
      </c>
      <c r="U84">
        <f>DATA!AC84*1000000/1000000+U83</f>
        <v>4.6369347644929997</v>
      </c>
      <c r="V84">
        <f t="shared" si="13"/>
        <v>4.7982921270839896</v>
      </c>
      <c r="W84">
        <f t="shared" si="13"/>
        <v>2.8247293464539984</v>
      </c>
    </row>
    <row r="85" spans="1:23" x14ac:dyDescent="0.2">
      <c r="A85">
        <f>DATA!O85</f>
        <v>1983</v>
      </c>
      <c r="B85" s="565">
        <f>DATA!P85*100000/1000000+B84</f>
        <v>47.340193211170607</v>
      </c>
      <c r="C85" s="565">
        <f>DATA!Q85*100000/1000000+C84</f>
        <v>16.249162792656357</v>
      </c>
      <c r="D85" s="565">
        <f>DATA!R85*100000/1000000+D84</f>
        <v>8.2372070677375522</v>
      </c>
      <c r="E85" s="565">
        <f>DATA!S85*100000/1000000+E84</f>
        <v>2.4692654101272109</v>
      </c>
      <c r="F85" s="565">
        <f>DATA!T85*100000/1000000+F84</f>
        <v>43.740429354545803</v>
      </c>
      <c r="G85">
        <f>SLOPE(B83:B87,$A83:$A87)*10</f>
        <v>9.1913482146066059</v>
      </c>
      <c r="H85">
        <f>SLOPE(C83:C87,$A83:$A87)*10</f>
        <v>4.4710441923564002</v>
      </c>
      <c r="I85">
        <f>SLOPE(D83:D87,$A83:$A87)*10</f>
        <v>0.5762049969630052</v>
      </c>
      <c r="J85">
        <f>SLOPE(E83:E87,$A83:$A87)*10</f>
        <v>0.40846573542761799</v>
      </c>
      <c r="K85">
        <f>SLOPE(F83:F87,$A83:$A87)*10</f>
        <v>4.0270047471636161</v>
      </c>
      <c r="L85" s="566">
        <f t="shared" si="8"/>
        <v>49.219850064070918</v>
      </c>
      <c r="M85" s="566">
        <f t="shared" si="9"/>
        <v>23.942529391705342</v>
      </c>
      <c r="N85" s="566">
        <f t="shared" si="10"/>
        <v>3.0855890664241805</v>
      </c>
      <c r="O85" s="566">
        <f t="shared" si="11"/>
        <v>2.1873420291169228</v>
      </c>
      <c r="P85" s="566">
        <f t="shared" si="12"/>
        <v>21.564689448682632</v>
      </c>
      <c r="S85">
        <f>DATA!O85</f>
        <v>1983</v>
      </c>
      <c r="T85">
        <f>DATA!AB85*1000000/1000000+T84</f>
        <v>55.74109319681898</v>
      </c>
      <c r="U85">
        <f>DATA!AC85*1000000/1000000+U84</f>
        <v>4.9191007452269995</v>
      </c>
      <c r="V85">
        <f t="shared" si="13"/>
        <v>4.7484952952260002</v>
      </c>
      <c r="W85">
        <f t="shared" si="13"/>
        <v>2.8751333400899997</v>
      </c>
    </row>
    <row r="86" spans="1:23" x14ac:dyDescent="0.2">
      <c r="A86">
        <f>DATA!O86</f>
        <v>1984</v>
      </c>
      <c r="B86" s="565">
        <f>DATA!P86*100000/1000000+B85</f>
        <v>48.25782697388621</v>
      </c>
      <c r="C86" s="565">
        <f>DATA!Q86*100000/1000000+C85</f>
        <v>16.701858976776958</v>
      </c>
      <c r="D86" s="565">
        <f>DATA!R86*100000/1000000+D85</f>
        <v>8.2960599257875529</v>
      </c>
      <c r="E86" s="565">
        <f>DATA!S86*100000/1000000+E85</f>
        <v>2.5102748318119965</v>
      </c>
      <c r="F86" s="565">
        <f>DATA!T86*100000/1000000+F85</f>
        <v>44.146514075090806</v>
      </c>
      <c r="G86">
        <f>SLOPE(B84:B88,$A84:$A88)*10</f>
        <v>9.1972047008812083</v>
      </c>
      <c r="H86">
        <f>SLOPE(C84:C88,$A84:$A88)*10</f>
        <v>4.5626827226857962</v>
      </c>
      <c r="I86">
        <f>SLOPE(D84:D88,$A84:$A88)*10</f>
        <v>0.63007406617480655</v>
      </c>
      <c r="J86">
        <f>SLOPE(E84:E88,$A84:$A88)*10</f>
        <v>0.41172269826809416</v>
      </c>
      <c r="K86">
        <f>SLOPE(F84:F88,$A84:$A88)*10</f>
        <v>4.149778337289014</v>
      </c>
      <c r="L86" s="566">
        <f t="shared" si="8"/>
        <v>48.530316267694715</v>
      </c>
      <c r="M86" s="566">
        <f t="shared" si="9"/>
        <v>24.07562327495793</v>
      </c>
      <c r="N86" s="566">
        <f t="shared" si="10"/>
        <v>3.324672517140566</v>
      </c>
      <c r="O86" s="566">
        <f t="shared" si="11"/>
        <v>2.1725114761906754</v>
      </c>
      <c r="P86" s="566">
        <f t="shared" si="12"/>
        <v>21.89687646401612</v>
      </c>
      <c r="S86">
        <f>DATA!O86</f>
        <v>1984</v>
      </c>
      <c r="T86">
        <f>DATA!AB86*1000000/1000000+T85</f>
        <v>56.20720783257498</v>
      </c>
      <c r="U86">
        <f>DATA!AC86*1000000/1000000+U85</f>
        <v>5.2110109211549993</v>
      </c>
      <c r="V86">
        <f t="shared" si="13"/>
        <v>4.725196873860007</v>
      </c>
      <c r="W86">
        <f t="shared" si="13"/>
        <v>2.9428362044960013</v>
      </c>
    </row>
    <row r="87" spans="1:23" x14ac:dyDescent="0.2">
      <c r="A87">
        <f>DATA!O87</f>
        <v>1985</v>
      </c>
      <c r="B87" s="565">
        <f>DATA!P87*100000/1000000+B86</f>
        <v>49.180773500562211</v>
      </c>
      <c r="C87" s="565">
        <f>DATA!Q87*100000/1000000+C86</f>
        <v>17.162856984436957</v>
      </c>
      <c r="D87" s="565">
        <f>DATA!R87*100000/1000000+D86</f>
        <v>8.3635462320635536</v>
      </c>
      <c r="E87" s="565">
        <f>DATA!S87*100000/1000000+E86</f>
        <v>2.5516099497808296</v>
      </c>
      <c r="F87" s="565">
        <f>DATA!T87*100000/1000000+F86</f>
        <v>44.569016372832806</v>
      </c>
      <c r="G87">
        <f>SLOPE(B85:B89,$A85:$A89)*10</f>
        <v>9.164605990021812</v>
      </c>
      <c r="H87">
        <f>SLOPE(C85:C89,$A85:$A89)*10</f>
        <v>4.6478236214717974</v>
      </c>
      <c r="I87">
        <f>SLOPE(D85:D89,$A85:$A89)*10</f>
        <v>0.66800735479860407</v>
      </c>
      <c r="J87">
        <f>SLOPE(E85:E89,$A85:$A89)*10</f>
        <v>0.41497966110856987</v>
      </c>
      <c r="K87">
        <f>SLOPE(F85:F89,$A85:$A89)*10</f>
        <v>4.2894561326238048</v>
      </c>
      <c r="L87" s="566">
        <f t="shared" si="8"/>
        <v>47.76995972117183</v>
      </c>
      <c r="M87" s="566">
        <f t="shared" si="9"/>
        <v>24.226502201028101</v>
      </c>
      <c r="N87" s="566">
        <f t="shared" si="10"/>
        <v>3.4819483201917669</v>
      </c>
      <c r="O87" s="566">
        <f t="shared" si="11"/>
        <v>2.1630566243486413</v>
      </c>
      <c r="P87" s="566">
        <f t="shared" si="12"/>
        <v>22.358533133259659</v>
      </c>
      <c r="S87">
        <f>DATA!O87</f>
        <v>1985</v>
      </c>
      <c r="T87">
        <f>DATA!AB87*1000000/1000000+T86</f>
        <v>56.682463510574983</v>
      </c>
      <c r="U87">
        <f>DATA!AC87*1000000/1000000+U86</f>
        <v>5.5056694415149998</v>
      </c>
      <c r="V87">
        <f t="shared" si="13"/>
        <v>4.709829917226017</v>
      </c>
      <c r="W87">
        <f t="shared" si="13"/>
        <v>3.010827201786002</v>
      </c>
    </row>
    <row r="88" spans="1:23" x14ac:dyDescent="0.2">
      <c r="A88">
        <f>DATA!O88</f>
        <v>1986</v>
      </c>
      <c r="B88" s="565">
        <f>DATA!P88*100000/1000000+B87</f>
        <v>50.094819921306012</v>
      </c>
      <c r="C88" s="565">
        <f>DATA!Q88*100000/1000000+C87</f>
        <v>17.631752484975955</v>
      </c>
      <c r="D88" s="565">
        <f>DATA!R88*100000/1000000+D87</f>
        <v>8.4333409075913544</v>
      </c>
      <c r="E88" s="565">
        <f>DATA!S88*100000/1000000+E87</f>
        <v>2.5932707640337105</v>
      </c>
      <c r="F88" s="565">
        <f>DATA!T88*100000/1000000+F87</f>
        <v>45.005293055943007</v>
      </c>
      <c r="G88">
        <f>SLOPE(B86:B90,$A86:$A90)*10</f>
        <v>9.1452069239862084</v>
      </c>
      <c r="H88">
        <f>SLOPE(C86:C90,$A86:$A90)*10</f>
        <v>4.7270999815865977</v>
      </c>
      <c r="I88">
        <f>SLOPE(D86:D90,$A86:$A90)*10</f>
        <v>0.70740488884460184</v>
      </c>
      <c r="J88">
        <f>SLOPE(E86:E90,$A86:$A90)*10</f>
        <v>0.41823662394904648</v>
      </c>
      <c r="K88">
        <f>SLOPE(F86:F90,$A86:$A90)*10</f>
        <v>4.4354663104756042</v>
      </c>
      <c r="L88" s="566">
        <f t="shared" si="8"/>
        <v>47.059186723439652</v>
      </c>
      <c r="M88" s="566">
        <f t="shared" si="9"/>
        <v>24.324597851405304</v>
      </c>
      <c r="N88" s="566">
        <f t="shared" si="10"/>
        <v>3.6401471317066494</v>
      </c>
      <c r="O88" s="566">
        <f t="shared" si="11"/>
        <v>2.1521520009981652</v>
      </c>
      <c r="P88" s="566">
        <f t="shared" si="12"/>
        <v>22.823916292450225</v>
      </c>
      <c r="S88">
        <f>DATA!O88</f>
        <v>1986</v>
      </c>
      <c r="T88">
        <f>DATA!AB88*1000000/1000000+T87</f>
        <v>57.154956674800985</v>
      </c>
      <c r="U88">
        <f>DATA!AC88*1000000/1000000+U87</f>
        <v>5.8150685185970001</v>
      </c>
      <c r="V88">
        <f t="shared" si="13"/>
        <v>4.7270881000800102</v>
      </c>
      <c r="W88">
        <f t="shared" si="13"/>
        <v>3.0455724656840015</v>
      </c>
    </row>
    <row r="89" spans="1:23" x14ac:dyDescent="0.2">
      <c r="A89">
        <f>DATA!O89</f>
        <v>1987</v>
      </c>
      <c r="B89" s="565">
        <f>DATA!P89*100000/1000000+B88</f>
        <v>51.003999732471613</v>
      </c>
      <c r="C89" s="565">
        <f>DATA!Q89*100000/1000000+C88</f>
        <v>18.108127849292757</v>
      </c>
      <c r="D89" s="565">
        <f>DATA!R89*100000/1000000+D88</f>
        <v>8.5025702542349535</v>
      </c>
      <c r="E89" s="565">
        <f>DATA!S89*100000/1000000+E88</f>
        <v>2.6352572745706389</v>
      </c>
      <c r="F89" s="565">
        <f>DATA!T89*100000/1000000+F88</f>
        <v>45.455767930431605</v>
      </c>
      <c r="G89">
        <f>SLOPE(B87:B91,$A87:$A91)*10</f>
        <v>9.0565974774846154</v>
      </c>
      <c r="H89">
        <f>SLOPE(C87:C91,$A87:$A91)*10</f>
        <v>4.8117578857012049</v>
      </c>
      <c r="I89">
        <f>SLOPE(D87:D91,$A87:$A91)*10</f>
        <v>0.7331436546980008</v>
      </c>
      <c r="J89">
        <f>SLOPE(E87:E91,$A87:$A91)*10</f>
        <v>0.42149358678952309</v>
      </c>
      <c r="K89">
        <f>SLOPE(F87:F91,$A87:$A91)*10</f>
        <v>4.5549777506742046</v>
      </c>
      <c r="L89" s="566">
        <f t="shared" si="8"/>
        <v>46.259123459193951</v>
      </c>
      <c r="M89" s="566">
        <f t="shared" si="9"/>
        <v>24.577409191892642</v>
      </c>
      <c r="N89" s="566">
        <f t="shared" si="10"/>
        <v>3.7447377914623776</v>
      </c>
      <c r="O89" s="566">
        <f t="shared" si="11"/>
        <v>2.1528972571684166</v>
      </c>
      <c r="P89" s="566">
        <f t="shared" si="12"/>
        <v>23.265832300282614</v>
      </c>
      <c r="S89">
        <f>DATA!O89</f>
        <v>1987</v>
      </c>
      <c r="T89">
        <f>DATA!AB89*1000000/1000000+T88</f>
        <v>57.622133734318986</v>
      </c>
      <c r="U89">
        <f>DATA!AC89*1000000/1000000+U88</f>
        <v>6.1224855473990001</v>
      </c>
      <c r="V89">
        <f t="shared" si="13"/>
        <v>4.7294015264860008</v>
      </c>
      <c r="W89">
        <f t="shared" si="13"/>
        <v>3.0512039590660009</v>
      </c>
    </row>
    <row r="90" spans="1:23" x14ac:dyDescent="0.2">
      <c r="A90">
        <f>DATA!O90</f>
        <v>1988</v>
      </c>
      <c r="B90" s="565">
        <f>DATA!P90*100000/1000000+B89</f>
        <v>51.918817319924614</v>
      </c>
      <c r="C90" s="565">
        <f>DATA!Q90*100000/1000000+C89</f>
        <v>18.592773535142356</v>
      </c>
      <c r="D90" s="565">
        <f>DATA!R90*100000/1000000+D89</f>
        <v>8.5802503591241539</v>
      </c>
      <c r="E90" s="565">
        <f>DATA!S90*100000/1000000+E89</f>
        <v>2.6775694813916151</v>
      </c>
      <c r="F90" s="565">
        <f>DATA!T90*100000/1000000+F89</f>
        <v>45.920871451529209</v>
      </c>
      <c r="G90">
        <f>SLOPE(B88:B92,$A88:$A92)*10</f>
        <v>8.9256172425060143</v>
      </c>
      <c r="H90">
        <f>SLOPE(C88:C92,$A88:$A92)*10</f>
        <v>4.9038003112404098</v>
      </c>
      <c r="I90">
        <f>SLOPE(D88:D92,$A88:$A92)*10</f>
        <v>0.75991225024080222</v>
      </c>
      <c r="J90">
        <f>SLOPE(E88:E92,$A88:$A92)*10</f>
        <v>0.42475054962999881</v>
      </c>
      <c r="K90">
        <f>SLOPE(F88:F92,$A88:$A92)*10</f>
        <v>4.6359380707848103</v>
      </c>
      <c r="L90" s="566">
        <f t="shared" si="8"/>
        <v>45.422945921627694</v>
      </c>
      <c r="M90" s="566">
        <f t="shared" si="9"/>
        <v>24.95570337557908</v>
      </c>
      <c r="N90" s="566">
        <f t="shared" si="10"/>
        <v>3.8672342886819813</v>
      </c>
      <c r="O90" s="566">
        <f t="shared" si="11"/>
        <v>2.1615783784840104</v>
      </c>
      <c r="P90" s="566">
        <f t="shared" si="12"/>
        <v>23.592538035627239</v>
      </c>
      <c r="S90">
        <f>DATA!O90</f>
        <v>1988</v>
      </c>
      <c r="T90">
        <f>DATA!AB90*1000000/1000000+T89</f>
        <v>58.100916770742984</v>
      </c>
      <c r="U90">
        <f>DATA!AC90*1000000/1000000+U89</f>
        <v>6.4253891010549999</v>
      </c>
      <c r="V90">
        <f t="shared" si="13"/>
        <v>4.6958095313400037</v>
      </c>
      <c r="W90">
        <f t="shared" si="13"/>
        <v>3.0425112899040014</v>
      </c>
    </row>
    <row r="91" spans="1:23" x14ac:dyDescent="0.2">
      <c r="A91">
        <f>DATA!O91</f>
        <v>1989</v>
      </c>
      <c r="B91" s="565">
        <f>DATA!P91*100000/1000000+B90</f>
        <v>52.797073539995218</v>
      </c>
      <c r="C91" s="565">
        <f>DATA!Q91*100000/1000000+C90</f>
        <v>19.088225402204358</v>
      </c>
      <c r="D91" s="565">
        <f>DATA!R91*100000/1000000+D90</f>
        <v>8.6566633336461543</v>
      </c>
      <c r="E91" s="565">
        <f>DATA!S91*100000/1000000+E90</f>
        <v>2.7202073844966388</v>
      </c>
      <c r="F91" s="565">
        <f>DATA!T91*100000/1000000+F90</f>
        <v>46.388716050376807</v>
      </c>
      <c r="G91">
        <f>SLOPE(B89:B93,$A89:$A93)*10</f>
        <v>8.7840403906366049</v>
      </c>
      <c r="H91">
        <f>SLOPE(C89:C93,$A89:$A93)*10</f>
        <v>5.0003691121498086</v>
      </c>
      <c r="I91">
        <f>SLOPE(D89:D93,$A89:$A93)*10</f>
        <v>0.7790849165778031</v>
      </c>
      <c r="J91">
        <f>SLOPE(E89:E93,$A89:$A93)*10</f>
        <v>0.42800751247047497</v>
      </c>
      <c r="K91">
        <f>SLOPE(F89:F93,$A89:$A93)*10</f>
        <v>4.9106767107962099</v>
      </c>
      <c r="L91" s="566">
        <f t="shared" si="8"/>
        <v>44.136074488955693</v>
      </c>
      <c r="M91" s="566">
        <f t="shared" si="9"/>
        <v>25.124732331760448</v>
      </c>
      <c r="N91" s="566">
        <f t="shared" si="10"/>
        <v>3.9145710154012296</v>
      </c>
      <c r="O91" s="566">
        <f t="shared" si="11"/>
        <v>2.150556078085208</v>
      </c>
      <c r="P91" s="566">
        <f t="shared" si="12"/>
        <v>24.674066085797428</v>
      </c>
      <c r="S91">
        <f>DATA!O91</f>
        <v>1989</v>
      </c>
      <c r="T91">
        <f>DATA!AB91*1000000/1000000+T90</f>
        <v>58.574184225846984</v>
      </c>
      <c r="U91">
        <f>DATA!AC91*1000000/1000000+U90</f>
        <v>6.7261111298190004</v>
      </c>
      <c r="V91">
        <f t="shared" si="13"/>
        <v>4.6525354624720023</v>
      </c>
      <c r="W91">
        <f t="shared" si="13"/>
        <v>3.0480077473360012</v>
      </c>
    </row>
    <row r="92" spans="1:23" x14ac:dyDescent="0.2">
      <c r="A92">
        <f>DATA!O92</f>
        <v>1990</v>
      </c>
      <c r="B92" s="565">
        <f>DATA!P92*100000/1000000+B91</f>
        <v>53.661091638797217</v>
      </c>
      <c r="C92" s="565">
        <f>DATA!Q92*100000/1000000+C91</f>
        <v>19.593603864140359</v>
      </c>
      <c r="D92" s="565">
        <f>DATA!R92*100000/1000000+D91</f>
        <v>8.7362504930061551</v>
      </c>
      <c r="E92" s="565">
        <f>DATA!S92*100000/1000000+E91</f>
        <v>2.7631709838857099</v>
      </c>
      <c r="F92" s="565">
        <f>DATA!T92*100000/1000000+F91</f>
        <v>46.856788031362811</v>
      </c>
      <c r="G92">
        <f>SLOPE(B90:B94,$A90:$A94)*10</f>
        <v>8.6644245261939972</v>
      </c>
      <c r="H92">
        <f>SLOPE(C90:C94,$A90:$A94)*10</f>
        <v>5.091859055444111</v>
      </c>
      <c r="I92">
        <f>SLOPE(D90:D94,$A90:$A94)*10</f>
        <v>0.77679373893650272</v>
      </c>
      <c r="J92">
        <f>SLOPE(E90:E94,$A90:$A94)*10</f>
        <v>0.43126447531095069</v>
      </c>
      <c r="K92">
        <f>SLOPE(F90:F94,$A90:$A94)*10</f>
        <v>5.2818240979699098</v>
      </c>
      <c r="L92" s="566">
        <f t="shared" si="8"/>
        <v>42.79538442794037</v>
      </c>
      <c r="M92" s="566">
        <f t="shared" si="9"/>
        <v>25.149744806691743</v>
      </c>
      <c r="N92" s="566">
        <f t="shared" si="10"/>
        <v>3.8367449076975735</v>
      </c>
      <c r="O92" s="566">
        <f t="shared" si="11"/>
        <v>2.1301044235829147</v>
      </c>
      <c r="P92" s="566">
        <f t="shared" si="12"/>
        <v>26.088021434087409</v>
      </c>
      <c r="S92">
        <f>DATA!O92</f>
        <v>1990</v>
      </c>
      <c r="T92">
        <f>DATA!AB92*1000000/1000000+T91</f>
        <v>59.026836194706988</v>
      </c>
      <c r="U92">
        <f>DATA!AC92*1000000/1000000+U91</f>
        <v>7.0345113723390007</v>
      </c>
      <c r="V92">
        <f t="shared" si="13"/>
        <v>4.5992156999460079</v>
      </c>
      <c r="W92">
        <f t="shared" si="13"/>
        <v>3.0615009953860008</v>
      </c>
    </row>
    <row r="93" spans="1:23" x14ac:dyDescent="0.2">
      <c r="A93">
        <f>DATA!O93</f>
        <v>1991</v>
      </c>
      <c r="B93" s="565">
        <f>DATA!P93*100000/1000000+B92</f>
        <v>54.524882768353613</v>
      </c>
      <c r="C93" s="565">
        <f>DATA!Q93*100000/1000000+C92</f>
        <v>20.10789724086866</v>
      </c>
      <c r="D93" s="565">
        <f>DATA!R93*100000/1000000+D92</f>
        <v>8.8141126455828545</v>
      </c>
      <c r="E93" s="565">
        <f>DATA!S93*100000/1000000+E92</f>
        <v>2.8064602795588289</v>
      </c>
      <c r="F93" s="565">
        <f>DATA!T93*100000/1000000+F92</f>
        <v>47.443147995912909</v>
      </c>
      <c r="G93">
        <f>SLOPE(B91:B95,$A91:$A95)*10</f>
        <v>8.6982209712023888</v>
      </c>
      <c r="H93">
        <f>SLOPE(C91:C95,$A91:$A95)*10</f>
        <v>5.1795953237325101</v>
      </c>
      <c r="I93">
        <f>SLOPE(D91:D95,$A91:$A95)*10</f>
        <v>0.78616263359550054</v>
      </c>
      <c r="J93">
        <f>SLOPE(E91:E95,$A91:$A95)*10</f>
        <v>0.4345214381514273</v>
      </c>
      <c r="K93">
        <f>SLOPE(F91:F95,$A91:$A95)*10</f>
        <v>5.7300429537423057</v>
      </c>
      <c r="L93" s="566">
        <f t="shared" si="8"/>
        <v>41.761062391113327</v>
      </c>
      <c r="M93" s="566">
        <f t="shared" si="9"/>
        <v>24.86777516819183</v>
      </c>
      <c r="N93" s="566">
        <f t="shared" si="10"/>
        <v>3.7744484647882324</v>
      </c>
      <c r="O93" s="566">
        <f t="shared" si="11"/>
        <v>2.0861825595136203</v>
      </c>
      <c r="P93" s="566">
        <f t="shared" si="12"/>
        <v>27.510531416392997</v>
      </c>
      <c r="S93">
        <f>DATA!O93</f>
        <v>1991</v>
      </c>
      <c r="T93">
        <f>DATA!AB93*1000000/1000000+T92</f>
        <v>59.485441753572985</v>
      </c>
      <c r="U93">
        <f>DATA!AC93*1000000/1000000+U92</f>
        <v>7.3419282854250003</v>
      </c>
      <c r="V93">
        <f t="shared" si="13"/>
        <v>4.6367016895200024</v>
      </c>
      <c r="W93">
        <f t="shared" si="13"/>
        <v>3.0835862594759993</v>
      </c>
    </row>
    <row r="94" spans="1:23" x14ac:dyDescent="0.2">
      <c r="A94">
        <f>DATA!O94</f>
        <v>1992</v>
      </c>
      <c r="B94" s="565">
        <f>DATA!P94*100000/1000000+B93</f>
        <v>55.387124968842414</v>
      </c>
      <c r="C94" s="565">
        <f>DATA!Q94*100000/1000000+C93</f>
        <v>20.628867143532261</v>
      </c>
      <c r="D94" s="565">
        <f>DATA!R94*100000/1000000+D93</f>
        <v>8.8899225726240552</v>
      </c>
      <c r="E94" s="565">
        <f>DATA!S94*100000/1000000+E93</f>
        <v>2.8500752715159954</v>
      </c>
      <c r="F94" s="565">
        <f>DATA!T94*100000/1000000+F93</f>
        <v>48.034567527746113</v>
      </c>
      <c r="G94">
        <f>SLOPE(B92:B96,$A92:$A96)*10</f>
        <v>8.7836870806781988</v>
      </c>
      <c r="H94">
        <f>SLOPE(C92:C96,$A92:$A96)*10</f>
        <v>5.2604746961394078</v>
      </c>
      <c r="I94">
        <f>SLOPE(D92:D96,$A92:$A96)*10</f>
        <v>0.7959956738708982</v>
      </c>
      <c r="J94">
        <f>SLOPE(E92:E96,$A92:$A96)*10</f>
        <v>0.4377784009919039</v>
      </c>
      <c r="K94">
        <f>SLOPE(F92:F96,$A92:$A96)*10</f>
        <v>5.9221728687707937</v>
      </c>
      <c r="L94" s="566">
        <f t="shared" si="8"/>
        <v>41.432273751524676</v>
      </c>
      <c r="M94" s="566">
        <f t="shared" si="9"/>
        <v>24.813432636148523</v>
      </c>
      <c r="N94" s="566">
        <f t="shared" si="10"/>
        <v>3.7546773196640326</v>
      </c>
      <c r="O94" s="566">
        <f t="shared" si="11"/>
        <v>2.0649818676146232</v>
      </c>
      <c r="P94" s="566">
        <f t="shared" si="12"/>
        <v>27.934634425048131</v>
      </c>
      <c r="S94">
        <f>DATA!O94</f>
        <v>1992</v>
      </c>
      <c r="T94">
        <f>DATA!AB94*1000000/1000000+T93</f>
        <v>59.944895856852987</v>
      </c>
      <c r="U94">
        <f>DATA!AC94*1000000/1000000+U93</f>
        <v>7.6482310209450004</v>
      </c>
      <c r="V94">
        <f t="shared" si="13"/>
        <v>4.7457495957269913</v>
      </c>
      <c r="W94">
        <f t="shared" si="13"/>
        <v>3.1004895225389992</v>
      </c>
    </row>
    <row r="95" spans="1:23" x14ac:dyDescent="0.2">
      <c r="A95">
        <f>DATA!O95</f>
        <v>1993</v>
      </c>
      <c r="B95" s="565">
        <f>DATA!P95*100000/1000000+B94</f>
        <v>56.283167360573813</v>
      </c>
      <c r="C95" s="565">
        <f>DATA!Q95*100000/1000000+C94</f>
        <v>21.160391424374662</v>
      </c>
      <c r="D95" s="565">
        <f>DATA!R95*100000/1000000+D94</f>
        <v>8.9729086106349545</v>
      </c>
      <c r="E95" s="565">
        <f>DATA!S95*100000/1000000+E94</f>
        <v>2.8940159597572097</v>
      </c>
      <c r="F95" s="565">
        <f>DATA!T95*100000/1000000+F94</f>
        <v>48.664847779056309</v>
      </c>
      <c r="G95">
        <f>SLOPE(B93:B97,$A93:$A97)*10</f>
        <v>8.8911772463610035</v>
      </c>
      <c r="H95">
        <f>SLOPE(C93:C97,$A93:$A97)*10</f>
        <v>5.3343607512726052</v>
      </c>
      <c r="I95">
        <f>SLOPE(D93:D97,$A93:$A97)*10</f>
        <v>0.81392482062089933</v>
      </c>
      <c r="J95">
        <f>SLOPE(E93:E97,$A93:$A97)*10</f>
        <v>0.44103536383237962</v>
      </c>
      <c r="K95">
        <f>SLOPE(F93:F97,$A93:$A97)*10</f>
        <v>5.8134869388575936</v>
      </c>
      <c r="L95" s="566">
        <f t="shared" si="8"/>
        <v>41.754407152354773</v>
      </c>
      <c r="M95" s="566">
        <f t="shared" si="9"/>
        <v>25.051021314116532</v>
      </c>
      <c r="N95" s="566">
        <f t="shared" si="10"/>
        <v>3.8223226699840871</v>
      </c>
      <c r="O95" s="566">
        <f t="shared" si="11"/>
        <v>2.0711734385433713</v>
      </c>
      <c r="P95" s="566">
        <f t="shared" si="12"/>
        <v>27.301075425001237</v>
      </c>
      <c r="S95">
        <f>DATA!O95</f>
        <v>1993</v>
      </c>
      <c r="T95">
        <f>DATA!AB95*1000000/1000000+T94</f>
        <v>60.433505239533986</v>
      </c>
      <c r="U95">
        <f>DATA!AC95*1000000/1000000+U94</f>
        <v>7.9610444352540002</v>
      </c>
      <c r="V95">
        <f t="shared" si="13"/>
        <v>4.8685087648709953</v>
      </c>
      <c r="W95">
        <f t="shared" si="13"/>
        <v>3.124363401296999</v>
      </c>
    </row>
    <row r="96" spans="1:23" x14ac:dyDescent="0.2">
      <c r="A96">
        <f>DATA!O96</f>
        <v>1994</v>
      </c>
      <c r="B96" s="565">
        <f>DATA!P96*100000/1000000+B95</f>
        <v>57.173792883026216</v>
      </c>
      <c r="C96" s="565">
        <f>DATA!Q96*100000/1000000+C95</f>
        <v>21.697594120457062</v>
      </c>
      <c r="D96" s="565">
        <f>DATA!R96*100000/1000000+D95</f>
        <v>9.0548503474155542</v>
      </c>
      <c r="E96" s="565">
        <f>DATA!S96*100000/1000000+E95</f>
        <v>2.9382823442824715</v>
      </c>
      <c r="F96" s="565">
        <f>DATA!T96*100000/1000000+F95</f>
        <v>49.207024574176508</v>
      </c>
      <c r="G96">
        <f>SLOPE(B94:B98,$A94:$A98)*10</f>
        <v>8.9809769879832047</v>
      </c>
      <c r="H96">
        <f>SLOPE(C94:C98,$A94:$A98)*10</f>
        <v>5.3956119661989028</v>
      </c>
      <c r="I96">
        <f>SLOPE(D94:D98,$A94:$A98)*10</f>
        <v>0.83266879225920043</v>
      </c>
      <c r="J96">
        <f>SLOPE(E94:E98,$A94:$A98)*10</f>
        <v>0.44429232667285579</v>
      </c>
      <c r="K96">
        <f>SLOPE(F94:F98,$A94:$A98)*10</f>
        <v>5.6657748592805888</v>
      </c>
      <c r="L96" s="566">
        <f t="shared" si="8"/>
        <v>42.125991401991314</v>
      </c>
      <c r="M96" s="566">
        <f t="shared" si="9"/>
        <v>25.308549793714434</v>
      </c>
      <c r="N96" s="566">
        <f t="shared" si="10"/>
        <v>3.9056996171298026</v>
      </c>
      <c r="O96" s="566">
        <f t="shared" si="11"/>
        <v>2.0839887195384539</v>
      </c>
      <c r="P96" s="566">
        <f t="shared" si="12"/>
        <v>26.575770467625986</v>
      </c>
      <c r="S96">
        <f>DATA!O96</f>
        <v>1994</v>
      </c>
      <c r="T96">
        <f>DATA!AB96*1000000/1000000+T95</f>
        <v>60.925679249589983</v>
      </c>
      <c r="U96">
        <f>DATA!AC96*1000000/1000000+U95</f>
        <v>8.2751980586940004</v>
      </c>
      <c r="V96">
        <f t="shared" si="13"/>
        <v>5.000397543887992</v>
      </c>
      <c r="W96">
        <f t="shared" si="13"/>
        <v>3.1369149797490001</v>
      </c>
    </row>
    <row r="97" spans="1:23" x14ac:dyDescent="0.2">
      <c r="A97">
        <f>DATA!O97</f>
        <v>1995</v>
      </c>
      <c r="B97" s="565">
        <f>DATA!P97*100000/1000000+B96</f>
        <v>58.077137434442214</v>
      </c>
      <c r="C97" s="565">
        <f>DATA!Q97*100000/1000000+C96</f>
        <v>22.240714128042562</v>
      </c>
      <c r="D97" s="565">
        <f>DATA!R97*100000/1000000+D96</f>
        <v>9.1386111684975546</v>
      </c>
      <c r="E97" s="565">
        <f>DATA!S97*100000/1000000+E96</f>
        <v>2.9828744250917807</v>
      </c>
      <c r="F97" s="565">
        <f>DATA!T97*100000/1000000+F96</f>
        <v>49.763662942126508</v>
      </c>
      <c r="G97">
        <f>SLOPE(B95:B99,$A95:$A99)*10</f>
        <v>9.0014342434842121</v>
      </c>
      <c r="H97">
        <f>SLOPE(C95:C99,$A95:$A99)*10</f>
        <v>5.4362830050621049</v>
      </c>
      <c r="I97">
        <f>SLOPE(D95:D99,$A95:$A99)*10</f>
        <v>0.84500846006220343</v>
      </c>
      <c r="J97">
        <f>SLOPE(E95:E99,$A95:$A99)*10</f>
        <v>0.44754928951333151</v>
      </c>
      <c r="K97">
        <f>SLOPE(F95:F99,$A95:$A99)*10</f>
        <v>5.4766943500547924</v>
      </c>
      <c r="L97" s="566">
        <f t="shared" si="8"/>
        <v>42.445641787369055</v>
      </c>
      <c r="M97" s="566">
        <f t="shared" si="9"/>
        <v>25.634417232415686</v>
      </c>
      <c r="N97" s="566">
        <f t="shared" si="10"/>
        <v>3.984579060726829</v>
      </c>
      <c r="O97" s="566">
        <f t="shared" si="11"/>
        <v>2.1103877794391752</v>
      </c>
      <c r="P97" s="566">
        <f t="shared" si="12"/>
        <v>25.824974140049267</v>
      </c>
      <c r="S97">
        <f>DATA!O97</f>
        <v>1995</v>
      </c>
      <c r="T97">
        <f>DATA!AB97*1000000/1000000+T96</f>
        <v>61.429304439639985</v>
      </c>
      <c r="U97">
        <f>DATA!AC97*1000000/1000000+U96</f>
        <v>8.5906264671989998</v>
      </c>
      <c r="V97">
        <f t="shared" si="13"/>
        <v>5.1081677123639935</v>
      </c>
      <c r="W97">
        <f t="shared" si="13"/>
        <v>3.1276724704470009</v>
      </c>
    </row>
    <row r="98" spans="1:23" x14ac:dyDescent="0.2">
      <c r="A98">
        <f>DATA!O98</f>
        <v>1996</v>
      </c>
      <c r="B98" s="565">
        <f>DATA!P98*100000/1000000+B97</f>
        <v>58.980628425899816</v>
      </c>
      <c r="C98" s="565">
        <f>DATA!Q98*100000/1000000+C97</f>
        <v>22.786511774797763</v>
      </c>
      <c r="D98" s="565">
        <f>DATA!R98*100000/1000000+D97</f>
        <v>9.2234056898223553</v>
      </c>
      <c r="E98" s="565">
        <f>DATA!S98*100000/1000000+E97</f>
        <v>3.0277922021851378</v>
      </c>
      <c r="F98" s="565">
        <f>DATA!T98*100000/1000000+F97</f>
        <v>50.318047375851307</v>
      </c>
      <c r="G98">
        <f>SLOPE(B96:B100,$A96:$A100)*10</f>
        <v>9.0132893402211138</v>
      </c>
      <c r="H98">
        <f>SLOPE(C96:C100,$A96:$A100)*10</f>
        <v>5.4674872048458063</v>
      </c>
      <c r="I98">
        <f>SLOPE(D96:D100,$A96:$A100)*10</f>
        <v>0.87201170465130318</v>
      </c>
      <c r="J98">
        <f>SLOPE(E96:E100,$A96:$A100)*10</f>
        <v>0.45080625235380811</v>
      </c>
      <c r="K98">
        <f>SLOPE(F96:F100,$A96:$A100)*10</f>
        <v>5.4472642788977907</v>
      </c>
      <c r="L98" s="566">
        <f t="shared" si="8"/>
        <v>42.413765171187009</v>
      </c>
      <c r="M98" s="566">
        <f t="shared" si="9"/>
        <v>25.728311788236763</v>
      </c>
      <c r="N98" s="566">
        <f t="shared" si="10"/>
        <v>4.1034186601070024</v>
      </c>
      <c r="O98" s="566">
        <f t="shared" si="11"/>
        <v>2.1213554567380863</v>
      </c>
      <c r="P98" s="566">
        <f t="shared" si="12"/>
        <v>25.633148923731142</v>
      </c>
      <c r="S98">
        <f>DATA!O98</f>
        <v>1996</v>
      </c>
      <c r="T98">
        <f>DATA!AB98*1000000/1000000+T97</f>
        <v>61.947195028743984</v>
      </c>
      <c r="U98">
        <f>DATA!AC98*1000000/1000000+U97</f>
        <v>8.9018974948470007</v>
      </c>
      <c r="V98">
        <f t="shared" si="13"/>
        <v>5.2548462671849947</v>
      </c>
      <c r="W98">
        <f t="shared" si="13"/>
        <v>3.1147979412600009</v>
      </c>
    </row>
    <row r="99" spans="1:23" x14ac:dyDescent="0.2">
      <c r="A99">
        <f>DATA!O99</f>
        <v>1997</v>
      </c>
      <c r="B99" s="565">
        <f>DATA!P99*100000/1000000+B98</f>
        <v>59.880466710879119</v>
      </c>
      <c r="C99" s="565">
        <f>DATA!Q99*100000/1000000+C98</f>
        <v>23.334074099735364</v>
      </c>
      <c r="D99" s="565">
        <f>DATA!R99*100000/1000000+D98</f>
        <v>9.3111351694626556</v>
      </c>
      <c r="E99" s="565">
        <f>DATA!S99*100000/1000000+E98</f>
        <v>3.0730356755625423</v>
      </c>
      <c r="F99" s="565">
        <f>DATA!T99*100000/1000000+F98</f>
        <v>50.847683553246306</v>
      </c>
      <c r="G99">
        <f>SLOPE(B97:B101,$A97:$A101)*10</f>
        <v>9.0266403610881198</v>
      </c>
      <c r="H99">
        <f>SLOPE(C97:C101,$A97:$A101)*10</f>
        <v>5.5030864022610082</v>
      </c>
      <c r="I99">
        <f>SLOPE(D97:D101,$A97:$A101)*10</f>
        <v>0.843885401227503</v>
      </c>
      <c r="J99">
        <f>SLOPE(E97:E101,$A97:$A101)*10</f>
        <v>0.45406321519428472</v>
      </c>
      <c r="K99">
        <f>SLOPE(F97:F101,$A97:$A101)*10</f>
        <v>5.3080009586771908</v>
      </c>
      <c r="L99" s="566">
        <f t="shared" si="8"/>
        <v>42.708074331492639</v>
      </c>
      <c r="M99" s="566">
        <f t="shared" si="9"/>
        <v>26.036954361617909</v>
      </c>
      <c r="N99" s="566">
        <f t="shared" si="10"/>
        <v>3.9927059239281739</v>
      </c>
      <c r="O99" s="566">
        <f t="shared" si="11"/>
        <v>2.1483259296902366</v>
      </c>
      <c r="P99" s="566">
        <f t="shared" si="12"/>
        <v>25.11393945327104</v>
      </c>
      <c r="S99">
        <f>DATA!O99</f>
        <v>1997</v>
      </c>
      <c r="T99">
        <f>DATA!AB99*1000000/1000000+T98</f>
        <v>62.476831206138982</v>
      </c>
      <c r="U99">
        <f>DATA!AC99*1000000/1000000+U98</f>
        <v>9.2115309524010005</v>
      </c>
      <c r="V99">
        <f t="shared" si="13"/>
        <v>6.2459570528369994</v>
      </c>
      <c r="W99">
        <f t="shared" si="13"/>
        <v>3.0674004065940021</v>
      </c>
    </row>
    <row r="100" spans="1:23" x14ac:dyDescent="0.2">
      <c r="A100">
        <f>DATA!O100</f>
        <v>1998</v>
      </c>
      <c r="B100" s="565">
        <f>DATA!P100*100000/1000000+B99</f>
        <v>60.778772914918321</v>
      </c>
      <c r="C100" s="565">
        <f>DATA!Q100*100000/1000000+C99</f>
        <v>23.884657737033564</v>
      </c>
      <c r="D100" s="565">
        <f>DATA!R100*100000/1000000+D99</f>
        <v>9.4045941992586553</v>
      </c>
      <c r="E100" s="565">
        <f>DATA!S100*100000/1000000+E99</f>
        <v>3.1186048452239947</v>
      </c>
      <c r="F100" s="565">
        <f>DATA!T100*100000/1000000+F99</f>
        <v>51.388646408065505</v>
      </c>
      <c r="G100">
        <f>SLOPE(B98:B102,$A98:$A102)*10</f>
        <v>9.0250900899723092</v>
      </c>
      <c r="H100">
        <f>SLOPE(C98:C102,$A98:$A102)*10</f>
        <v>5.5458916435866072</v>
      </c>
      <c r="I100">
        <f>SLOPE(D98:D102,$A98:$A102)*10</f>
        <v>0.78532627751610384</v>
      </c>
      <c r="J100">
        <f>SLOPE(E98:E102,$A98:$A102)*10</f>
        <v>0.46675378354766561</v>
      </c>
      <c r="K100">
        <f>SLOPE(F98:F102,$A98:$A102)*10</f>
        <v>5.1820607108451</v>
      </c>
      <c r="L100" s="566">
        <f t="shared" si="8"/>
        <v>42.96613879601518</v>
      </c>
      <c r="M100" s="566">
        <f t="shared" si="9"/>
        <v>26.402567479161199</v>
      </c>
      <c r="N100" s="566">
        <f t="shared" si="10"/>
        <v>3.7387369548150828</v>
      </c>
      <c r="O100" s="566">
        <f t="shared" si="11"/>
        <v>2.2220950314675205</v>
      </c>
      <c r="P100" s="566">
        <f t="shared" si="12"/>
        <v>24.670461738541025</v>
      </c>
      <c r="S100">
        <f>DATA!O100</f>
        <v>1998</v>
      </c>
      <c r="T100">
        <f>DATA!AB100*1000000/1000000+T99</f>
        <v>63.029338999932982</v>
      </c>
      <c r="U100">
        <f>DATA!AC100*1000000/1000000+U99</f>
        <v>9.5221447867230005</v>
      </c>
      <c r="V100">
        <f t="shared" si="13"/>
        <v>7.6267365816450052</v>
      </c>
      <c r="W100">
        <f t="shared" si="13"/>
        <v>3.012640696059</v>
      </c>
    </row>
    <row r="101" spans="1:23" x14ac:dyDescent="0.2">
      <c r="A101">
        <f>DATA!O101</f>
        <v>1999</v>
      </c>
      <c r="B101" s="565">
        <f>DATA!P101*100000/1000000+B100</f>
        <v>61.691385370477022</v>
      </c>
      <c r="C101" s="565">
        <f>DATA!Q101*100000/1000000+C100</f>
        <v>24.443184348055166</v>
      </c>
      <c r="D101" s="565">
        <f>DATA!R101*100000/1000000+D100</f>
        <v>9.4699596143931561</v>
      </c>
      <c r="E101" s="565">
        <f>DATA!S101*100000/1000000+E100</f>
        <v>3.1644997111694946</v>
      </c>
      <c r="F101" s="565">
        <f>DATA!T101*100000/1000000+F100</f>
        <v>51.882363905358005</v>
      </c>
      <c r="G101">
        <f>SLOPE(B99:B103,$A99:$A103)*10</f>
        <v>8.9732580763181033</v>
      </c>
      <c r="H101">
        <f>SLOPE(C99:C103,$A99:$A103)*10</f>
        <v>5.5786277587452027</v>
      </c>
      <c r="I101">
        <f>SLOPE(D99:D103,$A99:$A103)*10</f>
        <v>0.70926977568630534</v>
      </c>
      <c r="J101">
        <f>SLOPE(E99:E103,$A99:$A103)*10</f>
        <v>0.4913185800286044</v>
      </c>
      <c r="K101">
        <f>SLOPE(F99:F103,$A99:$A103)*10</f>
        <v>5.1317720849063022</v>
      </c>
      <c r="L101" s="566">
        <f t="shared" si="8"/>
        <v>42.966635988992564</v>
      </c>
      <c r="M101" s="566">
        <f t="shared" si="9"/>
        <v>26.712133562801288</v>
      </c>
      <c r="N101" s="566">
        <f t="shared" si="10"/>
        <v>3.3961952292820188</v>
      </c>
      <c r="O101" s="566">
        <f t="shared" si="11"/>
        <v>2.3525798994270888</v>
      </c>
      <c r="P101" s="566">
        <f t="shared" si="12"/>
        <v>24.572455319497038</v>
      </c>
      <c r="S101">
        <f>DATA!O101</f>
        <v>1999</v>
      </c>
      <c r="T101">
        <f>DATA!AB101*1000000/1000000+T100</f>
        <v>64.011210980463986</v>
      </c>
      <c r="U101">
        <f>DATA!AC101*1000000/1000000+U100</f>
        <v>9.814203024558001</v>
      </c>
      <c r="V101">
        <f t="shared" si="13"/>
        <v>9.025980367088998</v>
      </c>
      <c r="W101">
        <f t="shared" si="13"/>
        <v>2.9835288649569982</v>
      </c>
    </row>
    <row r="102" spans="1:23" x14ac:dyDescent="0.2">
      <c r="A102">
        <f>DATA!O102</f>
        <v>2000</v>
      </c>
      <c r="B102" s="565">
        <f>DATA!P102*100000/1000000+B101</f>
        <v>62.587714141087019</v>
      </c>
      <c r="C102" s="565">
        <f>DATA!Q102*100000/1000000+C101</f>
        <v>25.004902472431166</v>
      </c>
      <c r="D102" s="565">
        <f>DATA!R102*100000/1000000+D101</f>
        <v>9.536656606115157</v>
      </c>
      <c r="E102" s="565">
        <f>DATA!S102*100000/1000000+E101</f>
        <v>3.2154370761554945</v>
      </c>
      <c r="F102" s="565">
        <f>DATA!T102*100000/1000000+F101</f>
        <v>52.391737555218008</v>
      </c>
      <c r="G102">
        <f>SLOPE(B100:B104,$A100:$A104)*10</f>
        <v>8.8705919207141974</v>
      </c>
      <c r="H102">
        <f>SLOPE(C100:C104,$A100:$A104)*10</f>
        <v>5.5921384656116011</v>
      </c>
      <c r="I102">
        <f>SLOPE(D100:D104,$A100:$A104)*10</f>
        <v>0.65318394615580466</v>
      </c>
      <c r="J102">
        <f>SLOPE(E100:E104,$A100:$A104)*10</f>
        <v>0.52847198779420035</v>
      </c>
      <c r="K102">
        <f>SLOPE(F100:F104,$A100:$A104)*10</f>
        <v>5.1310106055830005</v>
      </c>
      <c r="L102" s="566">
        <f t="shared" si="8"/>
        <v>42.697580952944939</v>
      </c>
      <c r="M102" s="566">
        <f t="shared" si="9"/>
        <v>26.917119733347455</v>
      </c>
      <c r="N102" s="566">
        <f t="shared" si="10"/>
        <v>3.1440263138500955</v>
      </c>
      <c r="O102" s="566">
        <f t="shared" si="11"/>
        <v>2.5437395476974967</v>
      </c>
      <c r="P102" s="566">
        <f t="shared" si="12"/>
        <v>24.697533452160013</v>
      </c>
      <c r="S102">
        <f>DATA!O102</f>
        <v>2000</v>
      </c>
      <c r="T102">
        <f>DATA!AB102*1000000/1000000+T101</f>
        <v>64.993373432403985</v>
      </c>
      <c r="U102">
        <f>DATA!AC102*1000000/1000000+U101</f>
        <v>10.106881806798</v>
      </c>
      <c r="V102">
        <f t="shared" si="13"/>
        <v>10.082222352421994</v>
      </c>
      <c r="W102">
        <f t="shared" si="13"/>
        <v>3.0054386178019978</v>
      </c>
    </row>
    <row r="103" spans="1:23" x14ac:dyDescent="0.2">
      <c r="A103">
        <f>DATA!O103</f>
        <v>2001</v>
      </c>
      <c r="B103" s="565">
        <f>DATA!P103*100000/1000000+B102</f>
        <v>63.462625135953822</v>
      </c>
      <c r="C103" s="565">
        <f>DATA!Q103*100000/1000000+C102</f>
        <v>25.563265611409165</v>
      </c>
      <c r="D103" s="565">
        <f>DATA!R103*100000/1000000+D102</f>
        <v>9.5997388538775574</v>
      </c>
      <c r="E103" s="565">
        <f>DATA!S103*100000/1000000+E102</f>
        <v>3.2702788501110946</v>
      </c>
      <c r="F103" s="565">
        <f>DATA!T103*100000/1000000+F102</f>
        <v>52.912024022123205</v>
      </c>
      <c r="G103">
        <f>SLOPE(B101:B105,$A101:$A105)*10</f>
        <v>8.699865411970805</v>
      </c>
      <c r="H103">
        <f>SLOPE(C101:C105,$A101:$A105)*10</f>
        <v>5.5765531711463971</v>
      </c>
      <c r="I103">
        <f>SLOPE(D101:D105,$A101:$A105)*10</f>
        <v>0.65322160889280134</v>
      </c>
      <c r="J103">
        <f>SLOPE(E101:E105,$A101:$A105)*10</f>
        <v>0.57342890651160072</v>
      </c>
      <c r="K103">
        <f>SLOPE(F101:F105,$A101:$A105)*10</f>
        <v>5.2313521612355984</v>
      </c>
      <c r="L103" s="566">
        <f t="shared" si="8"/>
        <v>41.958563988743222</v>
      </c>
      <c r="M103" s="566">
        <f t="shared" si="9"/>
        <v>26.8951474520765</v>
      </c>
      <c r="N103" s="566">
        <f t="shared" si="10"/>
        <v>3.1504212281083488</v>
      </c>
      <c r="O103" s="566">
        <f t="shared" si="11"/>
        <v>2.76558915885707</v>
      </c>
      <c r="P103" s="566">
        <f t="shared" si="12"/>
        <v>25.230278172214859</v>
      </c>
      <c r="S103">
        <f>DATA!O103</f>
        <v>2001</v>
      </c>
      <c r="T103">
        <f>DATA!AB103*1000000/1000000+T102</f>
        <v>66.00780417344798</v>
      </c>
      <c r="U103">
        <f>DATA!AC103*1000000/1000000+U102</f>
        <v>10.410926874842</v>
      </c>
      <c r="V103">
        <f t="shared" si="13"/>
        <v>10.378600192535984</v>
      </c>
      <c r="W103">
        <f t="shared" si="13"/>
        <v>3.069795686027998</v>
      </c>
    </row>
    <row r="104" spans="1:23" x14ac:dyDescent="0.2">
      <c r="A104">
        <f>DATA!O104</f>
        <v>2002</v>
      </c>
      <c r="B104" s="565">
        <f>DATA!P104*100000/1000000+B103</f>
        <v>64.32844899253702</v>
      </c>
      <c r="C104" s="565">
        <f>DATA!Q104*100000/1000000+C103</f>
        <v>26.120686338162365</v>
      </c>
      <c r="D104" s="565">
        <f>DATA!R104*100000/1000000+D103</f>
        <v>9.6662965525943569</v>
      </c>
      <c r="E104" s="565">
        <f>DATA!S104*100000/1000000+E103</f>
        <v>3.3299512696502949</v>
      </c>
      <c r="F104" s="565">
        <f>DATA!T104*100000/1000000+F103</f>
        <v>53.439321652474405</v>
      </c>
      <c r="G104">
        <f>SLOPE(B102:B106,$A102:$A106)*10</f>
        <v>8.4698675476972127</v>
      </c>
      <c r="H104">
        <f>SLOPE(C102:C106,$A102:$A106)*10</f>
        <v>5.5398611224936012</v>
      </c>
      <c r="I104">
        <f>SLOPE(D102:D106,$A102:$A106)*10</f>
        <v>0.65434208486959733</v>
      </c>
      <c r="J104">
        <f>SLOPE(E102:E106,$A102:$A106)*10</f>
        <v>0.59999755500200092</v>
      </c>
      <c r="K104">
        <f>SLOPE(F102:F106,$A102:$A106)*10</f>
        <v>5.2861413010571923</v>
      </c>
      <c r="L104" s="566">
        <f t="shared" si="8"/>
        <v>41.215480075269959</v>
      </c>
      <c r="M104" s="566">
        <f t="shared" si="9"/>
        <v>26.957686696762512</v>
      </c>
      <c r="N104" s="566">
        <f t="shared" si="10"/>
        <v>3.1841139202567379</v>
      </c>
      <c r="O104" s="566">
        <f t="shared" si="11"/>
        <v>2.9196663506407523</v>
      </c>
      <c r="P104" s="566">
        <f t="shared" si="12"/>
        <v>25.723052957070035</v>
      </c>
      <c r="S104">
        <f>DATA!O104</f>
        <v>2002</v>
      </c>
      <c r="T104">
        <f>DATA!AB104*1000000/1000000+T103</f>
        <v>67.072153579651982</v>
      </c>
      <c r="U104">
        <f>DATA!AC104*1000000/1000000+U103</f>
        <v>10.726502170482</v>
      </c>
      <c r="V104">
        <f t="shared" si="13"/>
        <v>10.716529325124</v>
      </c>
      <c r="W104">
        <f t="shared" si="13"/>
        <v>3.136354558112</v>
      </c>
    </row>
    <row r="105" spans="1:23" x14ac:dyDescent="0.2">
      <c r="A105">
        <f>DATA!O105</f>
        <v>2003</v>
      </c>
      <c r="B105" s="565">
        <f>DATA!P105*100000/1000000+B104</f>
        <v>65.170950650737424</v>
      </c>
      <c r="C105" s="565">
        <f>DATA!Q105*100000/1000000+C104</f>
        <v>26.673569000762765</v>
      </c>
      <c r="D105" s="565">
        <f>DATA!R105*100000/1000000+D104</f>
        <v>9.7317504455999568</v>
      </c>
      <c r="E105" s="565">
        <f>DATA!S105*100000/1000000+E104</f>
        <v>3.3939570676778947</v>
      </c>
      <c r="F105" s="565">
        <f>DATA!T105*100000/1000000+F104</f>
        <v>53.974247937347606</v>
      </c>
      <c r="G105">
        <f>SLOPE(B103:B107,$A103:$A107)*10</f>
        <v>8.2145195998988072</v>
      </c>
      <c r="H105">
        <f>SLOPE(C103:C107,$A103:$A107)*10</f>
        <v>5.5042263948668015</v>
      </c>
      <c r="I105">
        <f>SLOPE(D103:D107,$A103:$A107)*10</f>
        <v>0.66933148427679612</v>
      </c>
      <c r="J105">
        <f>SLOPE(E103:E107,$A103:$A107)*10</f>
        <v>0.6142164279868001</v>
      </c>
      <c r="K105">
        <f>SLOPE(F103:F107,$A103:$A107)*10</f>
        <v>5.346610828410391</v>
      </c>
      <c r="L105" s="566">
        <f t="shared" si="8"/>
        <v>40.368362360026296</v>
      </c>
      <c r="M105" s="566">
        <f t="shared" si="9"/>
        <v>27.049251379513588</v>
      </c>
      <c r="N105" s="566">
        <f t="shared" si="10"/>
        <v>3.2892752360823145</v>
      </c>
      <c r="O105" s="566">
        <f t="shared" si="11"/>
        <v>3.0184250011111531</v>
      </c>
      <c r="P105" s="566">
        <f t="shared" si="12"/>
        <v>26.274686023266643</v>
      </c>
      <c r="S105">
        <f>DATA!O105</f>
        <v>2003</v>
      </c>
      <c r="T105">
        <f>DATA!AB105*1000000/1000000+T104</f>
        <v>68.161121003107979</v>
      </c>
      <c r="U105">
        <f>DATA!AC105*1000000/1000000+U104</f>
        <v>11.03929068573</v>
      </c>
      <c r="V105">
        <f t="shared" si="13"/>
        <v>11.06833851766001</v>
      </c>
      <c r="W105">
        <f t="shared" si="13"/>
        <v>3.1775581350240003</v>
      </c>
    </row>
    <row r="106" spans="1:23" x14ac:dyDescent="0.2">
      <c r="A106">
        <f>DATA!O106</f>
        <v>2004</v>
      </c>
      <c r="B106" s="565">
        <f>DATA!P106*100000/1000000+B105</f>
        <v>65.968485157543824</v>
      </c>
      <c r="C106" s="565">
        <f>DATA!Q106*100000/1000000+C105</f>
        <v>27.219681339001166</v>
      </c>
      <c r="D106" s="565">
        <f>DATA!R106*100000/1000000+D105</f>
        <v>9.7978218526887559</v>
      </c>
      <c r="E106" s="565">
        <f>DATA!S106*100000/1000000+E105</f>
        <v>3.4535967448730949</v>
      </c>
      <c r="F106" s="565">
        <f>DATA!T106*100000/1000000+F105</f>
        <v>54.503696248134403</v>
      </c>
      <c r="G106">
        <f>SLOPE(B104:B108,$A104:$A108)*10</f>
        <v>7.9126192468992116</v>
      </c>
      <c r="H106">
        <f>SLOPE(C104:C108,$A104:$A108)*10</f>
        <v>5.4655615339692005</v>
      </c>
      <c r="I106">
        <f>SLOPE(D104:D108,$A104:$A108)*10</f>
        <v>0.68215147933199738</v>
      </c>
      <c r="J106">
        <f>SLOPE(E104:E108,$A104:$A108)*10</f>
        <v>0.60242969185439987</v>
      </c>
      <c r="K106">
        <f>SLOPE(F104:F108,$A104:$A108)*10</f>
        <v>5.4203673318467835</v>
      </c>
      <c r="L106" s="566">
        <f t="shared" si="8"/>
        <v>39.399334312117766</v>
      </c>
      <c r="M106" s="566">
        <f t="shared" si="9"/>
        <v>27.214690782030331</v>
      </c>
      <c r="N106" s="566">
        <f t="shared" si="10"/>
        <v>3.3966393866657141</v>
      </c>
      <c r="O106" s="566">
        <f t="shared" si="11"/>
        <v>2.99968039511303</v>
      </c>
      <c r="P106" s="566">
        <f t="shared" si="12"/>
        <v>26.989655124073163</v>
      </c>
      <c r="S106">
        <f>DATA!O106</f>
        <v>2004</v>
      </c>
      <c r="T106">
        <f>DATA!AB106*1000000/1000000+T105</f>
        <v>69.274979680135985</v>
      </c>
      <c r="U106">
        <f>DATA!AC106*1000000/1000000+U105</f>
        <v>11.36087718041</v>
      </c>
      <c r="V106">
        <f t="shared" si="13"/>
        <v>11.410694308703995</v>
      </c>
      <c r="W106">
        <f t="shared" si="13"/>
        <v>3.2104556729159981</v>
      </c>
    </row>
    <row r="107" spans="1:23" x14ac:dyDescent="0.2">
      <c r="A107">
        <f>DATA!O107</f>
        <v>2005</v>
      </c>
      <c r="B107" s="565">
        <f>DATA!P107*100000/1000000+B106</f>
        <v>66.749866853399823</v>
      </c>
      <c r="C107" s="565">
        <f>DATA!Q107*100000/1000000+C106</f>
        <v>27.765881308423165</v>
      </c>
      <c r="D107" s="565">
        <f>DATA!R107*100000/1000000+D106</f>
        <v>9.868641945968756</v>
      </c>
      <c r="E107" s="565">
        <f>DATA!S107*100000/1000000+E106</f>
        <v>3.5155643264930947</v>
      </c>
      <c r="F107" s="565">
        <f>DATA!T107*100000/1000000+F106</f>
        <v>55.053142138498401</v>
      </c>
      <c r="G107">
        <f>SLOPE(B105:B109,$A105:$A109)*10</f>
        <v>7.6157432496803921</v>
      </c>
      <c r="H107">
        <f>SLOPE(C105:C109,$A105:$A109)*10</f>
        <v>5.4328802493859989</v>
      </c>
      <c r="I107">
        <f>SLOPE(D105:D109,$A105:$A109)*10</f>
        <v>0.69250697480959822</v>
      </c>
      <c r="J107">
        <f>SLOPE(E105:E109,$A105:$A109)*10</f>
        <v>0.57056085694320036</v>
      </c>
      <c r="K107">
        <f>SLOPE(F105:F109,$A105:$A109)*10</f>
        <v>5.4900117897175846</v>
      </c>
      <c r="L107" s="566">
        <f t="shared" si="8"/>
        <v>38.46004155966736</v>
      </c>
      <c r="M107" s="566">
        <f t="shared" si="9"/>
        <v>27.436429161244426</v>
      </c>
      <c r="N107" s="566">
        <f t="shared" si="10"/>
        <v>3.4972091571829713</v>
      </c>
      <c r="O107" s="566">
        <f t="shared" si="11"/>
        <v>2.8813726449189074</v>
      </c>
      <c r="P107" s="566">
        <f t="shared" si="12"/>
        <v>27.724947476986333</v>
      </c>
      <c r="S107">
        <f>DATA!O107</f>
        <v>2005</v>
      </c>
      <c r="T107">
        <f>DATA!AB107*1000000/1000000+T106</f>
        <v>70.440560382035983</v>
      </c>
      <c r="U107">
        <f>DATA!AC107*1000000/1000000+U106</f>
        <v>11.68251843739</v>
      </c>
      <c r="V107">
        <f t="shared" si="13"/>
        <v>11.744552910339991</v>
      </c>
      <c r="W107">
        <f t="shared" si="13"/>
        <v>3.2701293348439968</v>
      </c>
    </row>
    <row r="108" spans="1:23" x14ac:dyDescent="0.2">
      <c r="A108">
        <f>DATA!O108</f>
        <v>2006</v>
      </c>
      <c r="B108" s="565">
        <f>DATA!P108*100000/1000000+B107</f>
        <v>67.495300514655426</v>
      </c>
      <c r="C108" s="565">
        <f>DATA!Q108*100000/1000000+C107</f>
        <v>28.307310951316765</v>
      </c>
      <c r="D108" s="565">
        <f>DATA!R108*100000/1000000+D107</f>
        <v>9.938926542075956</v>
      </c>
      <c r="E108" s="565">
        <f>DATA!S108*100000/1000000+E107</f>
        <v>3.5703624861698948</v>
      </c>
      <c r="F108" s="565">
        <f>DATA!T108*100000/1000000+F107</f>
        <v>55.610058217822399</v>
      </c>
      <c r="G108">
        <f>SLOPE(B106:B110,$A106:$A110)*10</f>
        <v>7.3957445463155835</v>
      </c>
      <c r="H108">
        <f>SLOPE(C106:C110,$A106:$A110)*10</f>
        <v>5.4033136747931998</v>
      </c>
      <c r="I108">
        <f>SLOPE(D106:D110,$A106:$A110)*10</f>
        <v>0.69151267069119804</v>
      </c>
      <c r="J108">
        <f>SLOPE(E106:E110,$A106:$A110)*10</f>
        <v>0.54656090594720075</v>
      </c>
      <c r="K108">
        <f>SLOPE(F106:F110,$A106:$A110)*10</f>
        <v>5.5792328821823958</v>
      </c>
      <c r="L108" s="566">
        <f t="shared" si="8"/>
        <v>37.701911985162653</v>
      </c>
      <c r="M108" s="566">
        <f t="shared" si="9"/>
        <v>27.544928751867992</v>
      </c>
      <c r="N108" s="566">
        <f t="shared" si="10"/>
        <v>3.5251825808413781</v>
      </c>
      <c r="O108" s="566">
        <f t="shared" si="11"/>
        <v>2.786249719890316</v>
      </c>
      <c r="P108" s="566">
        <f t="shared" si="12"/>
        <v>28.441726962237656</v>
      </c>
      <c r="S108">
        <f>DATA!O108</f>
        <v>2006</v>
      </c>
      <c r="T108">
        <f>DATA!AB108*1000000/1000000+T107</f>
        <v>71.637781044539977</v>
      </c>
      <c r="U108">
        <f>DATA!AC108*1000000/1000000+U107</f>
        <v>12.010116131109999</v>
      </c>
      <c r="V108">
        <f t="shared" si="13"/>
        <v>11.949257765095993</v>
      </c>
      <c r="W108">
        <f t="shared" si="13"/>
        <v>3.3485463181079957</v>
      </c>
    </row>
    <row r="109" spans="1:23" x14ac:dyDescent="0.2">
      <c r="A109">
        <f>DATA!O109</f>
        <v>2007</v>
      </c>
      <c r="B109" s="565">
        <f>DATA!P109*100000/1000000+B108</f>
        <v>68.21541459702182</v>
      </c>
      <c r="C109" s="565">
        <f>DATA!Q109*100000/1000000+C108</f>
        <v>28.846194319297965</v>
      </c>
      <c r="D109" s="565">
        <f>DATA!R109*100000/1000000+D108</f>
        <v>10.007451588311156</v>
      </c>
      <c r="E109" s="565">
        <f>DATA!S109*100000/1000000+E108</f>
        <v>3.6208546255010949</v>
      </c>
      <c r="F109" s="565">
        <f>DATA!T109*100000/1000000+F108</f>
        <v>56.1660728473624</v>
      </c>
      <c r="G109">
        <f>SLOPE(B107:B111,$A107:$A111)*10</f>
        <v>7.1858358735647698</v>
      </c>
      <c r="H109">
        <f>SLOPE(C107:C111,$A107:$A111)*10</f>
        <v>5.3663371612740036</v>
      </c>
      <c r="I109">
        <f>SLOPE(D107:D111,$A107:$A111)*10</f>
        <v>0.67544722634159626</v>
      </c>
      <c r="J109">
        <f>SLOPE(E107:E111,$A107:$A111)*10</f>
        <v>0.52218935355600138</v>
      </c>
      <c r="K109">
        <f>SLOPE(F107:F111,$A107:$A111)*10</f>
        <v>5.6252242036224018</v>
      </c>
      <c r="L109" s="566">
        <f t="shared" si="8"/>
        <v>37.08812041791559</v>
      </c>
      <c r="M109" s="566">
        <f t="shared" si="9"/>
        <v>27.697175713774197</v>
      </c>
      <c r="N109" s="566">
        <f t="shared" si="10"/>
        <v>3.4861731477422131</v>
      </c>
      <c r="O109" s="566">
        <f t="shared" si="11"/>
        <v>2.6951661527486057</v>
      </c>
      <c r="P109" s="566">
        <f t="shared" si="12"/>
        <v>29.033364567819397</v>
      </c>
      <c r="S109">
        <f>DATA!O109</f>
        <v>2007</v>
      </c>
      <c r="T109">
        <f>DATA!AB109*1000000/1000000+T108</f>
        <v>72.851996776075978</v>
      </c>
      <c r="U109">
        <f>DATA!AC109*1000000/1000000+U108</f>
        <v>12.349735877801999</v>
      </c>
      <c r="V109">
        <f t="shared" si="13"/>
        <v>11.907868099380011</v>
      </c>
      <c r="W109">
        <f t="shared" si="13"/>
        <v>3.4516629444119964</v>
      </c>
    </row>
    <row r="110" spans="1:23" x14ac:dyDescent="0.2">
      <c r="A110">
        <f>DATA!O110</f>
        <v>2008</v>
      </c>
      <c r="B110" s="565">
        <f>DATA!P110*100000/1000000+B109</f>
        <v>68.933583558890618</v>
      </c>
      <c r="C110" s="565">
        <f>DATA!Q110*100000/1000000+C109</f>
        <v>29.381181670960366</v>
      </c>
      <c r="D110" s="565">
        <f>DATA!R110*100000/1000000+D109</f>
        <v>10.074173366863155</v>
      </c>
      <c r="E110" s="565">
        <f>DATA!S110*100000/1000000+E109</f>
        <v>3.6742320483426951</v>
      </c>
      <c r="F110" s="565">
        <f>DATA!T110*100000/1000000+F109</f>
        <v>56.736847334793602</v>
      </c>
      <c r="G110">
        <f>SLOPE(B108:B112,$A108:$A112)*10</f>
        <v>7.0314219290491735</v>
      </c>
      <c r="H110">
        <f>SLOPE(C108:C112,$A108:$A112)*10</f>
        <v>5.3425519451116017</v>
      </c>
      <c r="I110">
        <f>SLOPE(D108:D112,$A108:$A112)*10</f>
        <v>0.65935991158279705</v>
      </c>
      <c r="J110">
        <f>SLOPE(E108:E112,$A108:$A112)*10</f>
        <v>0.50706920334120076</v>
      </c>
      <c r="K110">
        <f>SLOPE(F108:F112,$A108:$A112)*10</f>
        <v>5.6780680388888101</v>
      </c>
      <c r="L110" s="566">
        <f t="shared" si="8"/>
        <v>36.58679152370933</v>
      </c>
      <c r="M110" s="566">
        <f t="shared" si="9"/>
        <v>27.799047787595647</v>
      </c>
      <c r="N110" s="566">
        <f t="shared" si="10"/>
        <v>3.4308656012388341</v>
      </c>
      <c r="O110" s="566">
        <f t="shared" si="11"/>
        <v>2.6384471616037115</v>
      </c>
      <c r="P110" s="566">
        <f t="shared" si="12"/>
        <v>29.544847925852462</v>
      </c>
      <c r="S110">
        <f>DATA!O110</f>
        <v>2008</v>
      </c>
      <c r="T110">
        <f>DATA!AB110*1000000/1000000+T109</f>
        <v>74.043890365663984</v>
      </c>
      <c r="U110">
        <f>DATA!AC110*1000000/1000000+U109</f>
        <v>12.701541619257998</v>
      </c>
      <c r="V110">
        <f t="shared" si="13"/>
        <v>11.793226537136036</v>
      </c>
      <c r="W110">
        <f t="shared" si="13"/>
        <v>3.565107558503998</v>
      </c>
    </row>
    <row r="111" spans="1:23" x14ac:dyDescent="0.2">
      <c r="A111">
        <f>DATA!O111</f>
        <v>2009</v>
      </c>
      <c r="B111" s="565">
        <f>DATA!P111*100000/1000000+B110</f>
        <v>69.623643268064612</v>
      </c>
      <c r="C111" s="565">
        <f>DATA!Q111*100000/1000000+C110</f>
        <v>29.912114529238366</v>
      </c>
      <c r="D111" s="565">
        <f>DATA!R111*100000/1000000+D110</f>
        <v>10.138742146745955</v>
      </c>
      <c r="E111" s="565">
        <f>DATA!S111*100000/1000000+E110</f>
        <v>3.7247242221846952</v>
      </c>
      <c r="F111" s="565">
        <f>DATA!T111*100000/1000000+F110</f>
        <v>57.302359681824001</v>
      </c>
      <c r="G111">
        <f>SLOPE(B109:B113,$A109:$A113)*10</f>
        <v>6.9035506412815835</v>
      </c>
      <c r="H111">
        <f>SLOPE(C109:C113,$A109:$A113)*10</f>
        <v>5.3164505809508036</v>
      </c>
      <c r="I111">
        <f>SLOPE(D109:D113,$A109:$A113)*10</f>
        <v>0.6550328368043985</v>
      </c>
      <c r="J111">
        <f>SLOPE(E109:E113,$A109:$A113)*10</f>
        <v>0.49778169229119973</v>
      </c>
      <c r="K111">
        <f>SLOPE(F109:F113,$A109:$A113)*10</f>
        <v>5.7659585488496106</v>
      </c>
      <c r="L111" s="566">
        <f t="shared" si="8"/>
        <v>36.07101757408531</v>
      </c>
      <c r="M111" s="566">
        <f t="shared" si="9"/>
        <v>27.778427696393653</v>
      </c>
      <c r="N111" s="566">
        <f t="shared" si="10"/>
        <v>3.4225432962983438</v>
      </c>
      <c r="O111" s="566">
        <f t="shared" si="11"/>
        <v>2.6009068526743673</v>
      </c>
      <c r="P111" s="566">
        <f t="shared" si="12"/>
        <v>30.12710458054833</v>
      </c>
      <c r="S111">
        <f>DATA!O111</f>
        <v>2009</v>
      </c>
      <c r="T111">
        <f>DATA!AB111*1000000/1000000+T110</f>
        <v>75.191439771163985</v>
      </c>
      <c r="U111">
        <f>DATA!AC111*1000000/1000000+U110</f>
        <v>13.062637165521998</v>
      </c>
      <c r="V111">
        <f t="shared" si="13"/>
        <v>11.707911004676049</v>
      </c>
      <c r="W111">
        <f t="shared" si="13"/>
        <v>3.6741312492440006</v>
      </c>
    </row>
    <row r="112" spans="1:23" x14ac:dyDescent="0.2">
      <c r="A112">
        <f>DATA!O112</f>
        <v>2010</v>
      </c>
      <c r="B112" s="565">
        <f>DATA!P112*100000/1000000+B111</f>
        <v>70.306897143658617</v>
      </c>
      <c r="C112" s="565">
        <f>DATA!Q112*100000/1000000+C111</f>
        <v>30.445626818902365</v>
      </c>
      <c r="D112" s="565">
        <f>DATA!R112*100000/1000000+D111</f>
        <v>10.202961218649955</v>
      </c>
      <c r="E112" s="565">
        <f>DATA!S112*100000/1000000+E111</f>
        <v>3.7719622894986951</v>
      </c>
      <c r="F112" s="565">
        <f>DATA!T112*100000/1000000+F111</f>
        <v>57.880948820036004</v>
      </c>
      <c r="G112">
        <f>SLOPE(B110:B114,$A110:$A114)*10</f>
        <v>6.7816152163899943</v>
      </c>
      <c r="H112">
        <f>SLOPE(C110:C114,$A110:$A114)*10</f>
        <v>5.2873140225480029</v>
      </c>
      <c r="I112">
        <f>SLOPE(D110:D114,$A110:$A114)*10</f>
        <v>0.65771598462760039</v>
      </c>
      <c r="J112">
        <f>SLOPE(E110:E114,$A110:$A114)*10</f>
        <v>0.48047622623599873</v>
      </c>
      <c r="K112">
        <f>SLOPE(F110:F114,$A110:$A114)*10</f>
        <v>5.8671315989068162</v>
      </c>
      <c r="L112" s="566">
        <f t="shared" si="8"/>
        <v>35.553765586900411</v>
      </c>
      <c r="M112" s="566">
        <f t="shared" si="9"/>
        <v>27.719638661845401</v>
      </c>
      <c r="N112" s="566">
        <f t="shared" si="10"/>
        <v>3.4481873704204462</v>
      </c>
      <c r="O112" s="566">
        <f t="shared" si="11"/>
        <v>2.5189779385281539</v>
      </c>
      <c r="P112" s="566">
        <f t="shared" si="12"/>
        <v>30.759430442305579</v>
      </c>
      <c r="S112">
        <f>DATA!O112</f>
        <v>2010</v>
      </c>
      <c r="T112">
        <f>DATA!AB112*1000000/1000000+T111</f>
        <v>76.364672815563992</v>
      </c>
      <c r="U112">
        <f>DATA!AC112*1000000/1000000+U111</f>
        <v>13.436219266501999</v>
      </c>
      <c r="V112">
        <f t="shared" si="13"/>
        <v>11.67385358970003</v>
      </c>
      <c r="W112">
        <f t="shared" si="13"/>
        <v>3.7836303895680015</v>
      </c>
    </row>
    <row r="113" spans="1:23" x14ac:dyDescent="0.2">
      <c r="A113">
        <f>DATA!O113</f>
        <v>2011</v>
      </c>
      <c r="B113" s="565">
        <f>DATA!P113*100000/1000000+B112</f>
        <v>70.980533125278612</v>
      </c>
      <c r="C113" s="565">
        <f>DATA!Q113*100000/1000000+C112</f>
        <v>30.972197035802367</v>
      </c>
      <c r="D113" s="565">
        <f>DATA!R113*100000/1000000+D112</f>
        <v>10.270574080819955</v>
      </c>
      <c r="E113" s="565">
        <f>DATA!S113*100000/1000000+E112</f>
        <v>3.8208803510686948</v>
      </c>
      <c r="F113" s="565">
        <f>DATA!T113*100000/1000000+F112</f>
        <v>58.477001379166005</v>
      </c>
      <c r="G113">
        <f>SLOPE(B111:B115,$A111:$A115)*10</f>
        <v>6.7231076953880091</v>
      </c>
      <c r="H113">
        <f>SLOPE(C111:C115,$A111:$A115)*10</f>
        <v>5.246148840198007</v>
      </c>
      <c r="I113">
        <f>SLOPE(D111:D115,$A111:$A115)*10</f>
        <v>0.66490914179799887</v>
      </c>
      <c r="J113">
        <f>SLOPE(E111:E115,$A111:$A115)*10</f>
        <v>0.47827191532799818</v>
      </c>
      <c r="K113">
        <f>SLOPE(F111:F115,$A111:$A115)*10</f>
        <v>5.9949695891240253</v>
      </c>
      <c r="L113" s="566">
        <f t="shared" si="8"/>
        <v>35.185871277078121</v>
      </c>
      <c r="M113" s="566">
        <f t="shared" si="9"/>
        <v>27.456100088687712</v>
      </c>
      <c r="N113" s="566">
        <f t="shared" si="10"/>
        <v>3.4798501726078124</v>
      </c>
      <c r="O113" s="566">
        <f t="shared" si="11"/>
        <v>2.5030707242302084</v>
      </c>
      <c r="P113" s="566">
        <f t="shared" si="12"/>
        <v>31.375107737396146</v>
      </c>
      <c r="S113">
        <f>DATA!O113</f>
        <v>2011</v>
      </c>
      <c r="T113">
        <f>DATA!AB113*1000000/1000000+T112</f>
        <v>77.545561053463999</v>
      </c>
      <c r="U113">
        <f>DATA!AC113*1000000/1000000+U112</f>
        <v>13.819462678801999</v>
      </c>
      <c r="V113">
        <f t="shared" si="13"/>
        <v>11.651975165400003</v>
      </c>
      <c r="W113">
        <f t="shared" si="13"/>
        <v>3.8798040542599992</v>
      </c>
    </row>
    <row r="114" spans="1:23" x14ac:dyDescent="0.2">
      <c r="A114">
        <f>DATA!O114</f>
        <v>2012</v>
      </c>
      <c r="B114" s="565">
        <f>DATA!P114*100000/1000000+B113</f>
        <v>71.645946238478615</v>
      </c>
      <c r="C114" s="565">
        <f>DATA!Q114*100000/1000000+C113</f>
        <v>31.494797428952367</v>
      </c>
      <c r="D114" s="565">
        <f>DATA!R114*100000/1000000+D113</f>
        <v>10.337115392139955</v>
      </c>
      <c r="E114" s="565">
        <f>DATA!S114*100000/1000000+E113</f>
        <v>3.8663920970186947</v>
      </c>
      <c r="F114" s="565">
        <f>DATA!T114*100000/1000000+F113</f>
        <v>59.083092285576008</v>
      </c>
      <c r="G114">
        <f>SLOPE(B112:B116,$A112:$A116)*10</f>
        <v>6.6739939354499995</v>
      </c>
      <c r="H114">
        <f>SLOPE(C112:C116,$A112:$A116)*10</f>
        <v>5.1948380774100045</v>
      </c>
      <c r="I114">
        <f>SLOPE(D112:D116,$A112:$A116)*10</f>
        <v>0.66894789813999544</v>
      </c>
      <c r="J114">
        <f>SLOPE(E112:E116,$A112:$A116)*10</f>
        <v>0.48128359703999868</v>
      </c>
      <c r="K114">
        <f>SLOPE(F112:F116,$A112:$A116)*10</f>
        <v>6.0755656545300241</v>
      </c>
      <c r="L114" s="566">
        <f t="shared" si="8"/>
        <v>34.952205034348623</v>
      </c>
      <c r="M114" s="566">
        <f t="shared" si="9"/>
        <v>27.205755258096936</v>
      </c>
      <c r="N114" s="566">
        <f t="shared" si="10"/>
        <v>3.5033301377294679</v>
      </c>
      <c r="O114" s="566">
        <f t="shared" si="11"/>
        <v>2.5205181673987576</v>
      </c>
      <c r="P114" s="566">
        <f t="shared" si="12"/>
        <v>31.818191402426216</v>
      </c>
      <c r="S114">
        <f>DATA!O114</f>
        <v>2012</v>
      </c>
      <c r="T114">
        <f>DATA!AB114*1000000/1000000+T113</f>
        <v>78.703756519363992</v>
      </c>
      <c r="U114">
        <f>DATA!AC114*1000000/1000000+U113</f>
        <v>14.214944057401999</v>
      </c>
      <c r="V114">
        <f t="shared" si="13"/>
        <v>11.592970687299967</v>
      </c>
      <c r="W114">
        <f t="shared" si="13"/>
        <v>3.9754338717999982</v>
      </c>
    </row>
    <row r="115" spans="1:23" x14ac:dyDescent="0.2">
      <c r="A115">
        <f>DATA!O115</f>
        <v>2013</v>
      </c>
      <c r="B115" s="565">
        <f>DATA!P115*100000/1000000+B114</f>
        <v>72.315672568348617</v>
      </c>
      <c r="C115" s="565">
        <f>DATA!Q115*100000/1000000+C114</f>
        <v>32.010603644312368</v>
      </c>
      <c r="D115" s="565">
        <f>DATA!R115*100000/1000000+D114</f>
        <v>10.404119630899954</v>
      </c>
      <c r="E115" s="565">
        <f>DATA!S115*100000/1000000+E114</f>
        <v>3.9166452760886945</v>
      </c>
      <c r="F115" s="565">
        <f>DATA!T115*100000/1000000+F114</f>
        <v>59.698772743616011</v>
      </c>
      <c r="G115">
        <f>SLOPE(B113:B117,$A113:$A117)*10</f>
        <v>6.6799851452899901</v>
      </c>
      <c r="H115">
        <f>SLOPE(C113:C117,$A113:$A117)*10</f>
        <v>5.149090423399997</v>
      </c>
      <c r="I115">
        <f>SLOPE(D113:D117,$A113:$A117)*10</f>
        <v>0.67036000167999532</v>
      </c>
      <c r="J115">
        <f>SLOPE(E113:E117,$A113:$A117)*10</f>
        <v>0.48351784904999917</v>
      </c>
      <c r="K115">
        <f>SLOPE(F113:F117,$A113:$A117)*10</f>
        <v>6.1123213360600133</v>
      </c>
      <c r="L115" s="566">
        <f t="shared" si="8"/>
        <v>34.982398686737703</v>
      </c>
      <c r="M115" s="566">
        <f t="shared" si="9"/>
        <v>26.965259674633916</v>
      </c>
      <c r="N115" s="566">
        <f t="shared" si="10"/>
        <v>3.510606735248019</v>
      </c>
      <c r="O115" s="566">
        <f t="shared" si="11"/>
        <v>2.5321335002589493</v>
      </c>
      <c r="P115" s="566">
        <f t="shared" si="12"/>
        <v>32.009601403121415</v>
      </c>
      <c r="S115">
        <f>DATA!O115</f>
        <v>2013</v>
      </c>
      <c r="T115">
        <f>DATA!AB115*1000000/1000000+T114</f>
        <v>79.847885501963987</v>
      </c>
      <c r="U115">
        <f>DATA!AC115*1000000/1000000+U114</f>
        <v>14.613176797201998</v>
      </c>
      <c r="V115">
        <f t="shared" si="13"/>
        <v>11.647094056999961</v>
      </c>
      <c r="W115">
        <f t="shared" si="13"/>
        <v>4.0805435167999971</v>
      </c>
    </row>
    <row r="116" spans="1:23" x14ac:dyDescent="0.2">
      <c r="A116">
        <f>DATA!O116</f>
        <v>2014</v>
      </c>
      <c r="B116" s="565">
        <f>DATA!P116*100000/1000000+B115</f>
        <v>72.976324389848614</v>
      </c>
      <c r="C116" s="565">
        <f>DATA!Q116*100000/1000000+C115</f>
        <v>32.523842553352367</v>
      </c>
      <c r="D116" s="565">
        <f>DATA!R116*100000/1000000+D115</f>
        <v>10.470662392679953</v>
      </c>
      <c r="E116" s="565">
        <f>DATA!S116*100000/1000000+E115</f>
        <v>3.9647216255086946</v>
      </c>
      <c r="F116" s="565">
        <f>DATA!T116*100000/1000000+F115</f>
        <v>60.307845965076012</v>
      </c>
      <c r="G116">
        <f>SLOPE(B114:B118,$A114:$A118)*10</f>
        <v>6.7340825871299756</v>
      </c>
      <c r="H116">
        <f>SLOPE(C114:C118,$A114:$A118)*10</f>
        <v>5.1031508491299888</v>
      </c>
      <c r="I116">
        <f>SLOPE(D114:D118,$A114:$A118)*10</f>
        <v>0.67428129178999718</v>
      </c>
      <c r="J116">
        <f>SLOPE(E114:E118,$A114:$A118)*10</f>
        <v>0.47822332571999882</v>
      </c>
      <c r="K116">
        <f>SLOPE(F114:F118,$A114:$A118)*10</f>
        <v>6.1302385410100015</v>
      </c>
      <c r="L116" s="566">
        <f t="shared" si="8"/>
        <v>35.220140326785128</v>
      </c>
      <c r="M116" s="566">
        <f t="shared" si="9"/>
        <v>26.690152175830722</v>
      </c>
      <c r="N116" s="566">
        <f t="shared" si="10"/>
        <v>3.526580110846401</v>
      </c>
      <c r="O116" s="566">
        <f t="shared" si="11"/>
        <v>2.5011710832876273</v>
      </c>
      <c r="P116" s="566">
        <f t="shared" si="12"/>
        <v>32.061956303250113</v>
      </c>
      <c r="S116">
        <f>DATA!O116</f>
        <v>2014</v>
      </c>
      <c r="T116">
        <f>DATA!AB116*1000000/1000000+T115</f>
        <v>81.009995934963982</v>
      </c>
      <c r="U116">
        <f>DATA!AC116*1000000/1000000+U115</f>
        <v>15.027079143201998</v>
      </c>
      <c r="V116">
        <f t="shared" si="13"/>
        <v>11.80267877819999</v>
      </c>
      <c r="W116">
        <f t="shared" si="13"/>
        <v>4.1643826816999994</v>
      </c>
    </row>
    <row r="117" spans="1:23" x14ac:dyDescent="0.2">
      <c r="A117">
        <f>DATA!O117</f>
        <v>2015</v>
      </c>
      <c r="B117" s="565">
        <f>DATA!P117*100000/1000000+B116</f>
        <v>73.655336622238607</v>
      </c>
      <c r="C117" s="565">
        <f>DATA!Q117*100000/1000000+C116</f>
        <v>33.032219685302366</v>
      </c>
      <c r="D117" s="565">
        <f>DATA!R117*100000/1000000+D116</f>
        <v>10.538980581389954</v>
      </c>
      <c r="E117" s="565">
        <f>DATA!S117*100000/1000000+E116</f>
        <v>4.0134745113486945</v>
      </c>
      <c r="F117" s="565">
        <f>DATA!T117*100000/1000000+F116</f>
        <v>60.920785207446009</v>
      </c>
      <c r="G117">
        <f>SLOPE(B115:B119,$A115:$A119)*10</f>
        <v>6.7614610426399651</v>
      </c>
      <c r="H117">
        <f>SLOPE(C115:C119,$A115:$A119)*10</f>
        <v>5.0832606980799824</v>
      </c>
      <c r="I117">
        <f>SLOPE(D115:D119,$A115:$A119)*10</f>
        <v>0.67643598437999941</v>
      </c>
      <c r="J117">
        <f>SLOPE(E115:E119,$A115:$A119)*10</f>
        <v>0.47008448431999872</v>
      </c>
      <c r="K117">
        <f>SLOPE(F115:F119,$A115:$A119)*10</f>
        <v>6.128236984019992</v>
      </c>
      <c r="L117" s="566">
        <f t="shared" si="8"/>
        <v>35.364253253090091</v>
      </c>
      <c r="M117" s="566">
        <f t="shared" si="9"/>
        <v>26.586815711089528</v>
      </c>
      <c r="N117" s="566">
        <f t="shared" si="10"/>
        <v>3.5379414760005106</v>
      </c>
      <c r="O117" s="566">
        <f t="shared" si="11"/>
        <v>2.4586678306660619</v>
      </c>
      <c r="P117" s="566">
        <f t="shared" si="12"/>
        <v>32.052321729153817</v>
      </c>
      <c r="S117">
        <f>DATA!O117</f>
        <v>2015</v>
      </c>
      <c r="T117">
        <f>DATA!AB117*1000000/1000000+T116</f>
        <v>82.215988374163985</v>
      </c>
      <c r="U117">
        <f>DATA!AC117*1000000/1000000+U116</f>
        <v>15.453666894301998</v>
      </c>
      <c r="V117">
        <f>SLOPE(T116:T118,$A116:$A118)*10</f>
        <v>12.055242687000032</v>
      </c>
      <c r="W117">
        <f>SLOPE(U116:U118,$A116:$A118)*10</f>
        <v>4.2490560325000004</v>
      </c>
    </row>
    <row r="118" spans="1:23" x14ac:dyDescent="0.2">
      <c r="A118">
        <f>DATA!O118</f>
        <v>2016</v>
      </c>
      <c r="B118" s="565">
        <f>DATA!P118*100000/1000000+B117</f>
        <v>74.343155505098608</v>
      </c>
      <c r="C118" s="565">
        <f>DATA!Q118*100000/1000000+C117</f>
        <v>33.535564833022363</v>
      </c>
      <c r="D118" s="565">
        <f>DATA!R118*100000/1000000+D117</f>
        <v>10.606825562789954</v>
      </c>
      <c r="E118" s="565">
        <f>DATA!S118*100000/1000000+E117</f>
        <v>4.0570891422486941</v>
      </c>
      <c r="F118" s="565">
        <f>DATA!T118*100000/1000000+F117</f>
        <v>61.53720532416601</v>
      </c>
      <c r="G118">
        <f>SLOPE(B117:B119,$A117:$A119)*10</f>
        <v>6.8781888286000026</v>
      </c>
      <c r="H118">
        <f>SLOPE(C117:C119,$A117:$A119)*10</f>
        <v>5.033451477199975</v>
      </c>
      <c r="I118">
        <f>SLOPE(D117:D119,$A117:$A119)*10</f>
        <v>0.67844981400000393</v>
      </c>
      <c r="J118">
        <f>SLOPE(E117:E119,$A117:$A119)*10</f>
        <v>0.43614630899999618</v>
      </c>
      <c r="K118">
        <f>SLOPE(F117:F119,$A117:$A119)*10</f>
        <v>6.1642011672000052</v>
      </c>
      <c r="L118" s="566">
        <f t="shared" si="8"/>
        <v>35.841750841750894</v>
      </c>
      <c r="M118" s="566">
        <f t="shared" si="9"/>
        <v>26.228956228956125</v>
      </c>
      <c r="N118" s="566">
        <f t="shared" si="10"/>
        <v>3.5353535353535595</v>
      </c>
      <c r="O118" s="566">
        <f t="shared" si="11"/>
        <v>2.2727272727272552</v>
      </c>
      <c r="P118" s="566">
        <f t="shared" si="12"/>
        <v>32.121212121212182</v>
      </c>
      <c r="S118">
        <f>DATA!O118</f>
        <v>2016</v>
      </c>
      <c r="T118">
        <f>DATA!AB118*1000000/1000000+T117</f>
        <v>83.421044472363988</v>
      </c>
      <c r="U118">
        <f>DATA!AC118*1000000/1000000+U117</f>
        <v>15.876890349701998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NCHS 1900-2015_Age-adj_Dth_Rts</vt:lpstr>
      <vt:lpstr>1900-1998</vt:lpstr>
      <vt:lpstr>1900-2016</vt:lpstr>
      <vt:lpstr>1900-1998 (2)</vt:lpstr>
      <vt:lpstr>Sheet1 (3)</vt:lpstr>
      <vt:lpstr>1900-1998 (4)</vt:lpstr>
      <vt:lpstr>1900-2016 (2)</vt:lpstr>
      <vt:lpstr>DATA</vt:lpstr>
      <vt:lpstr>Cum</vt:lpstr>
      <vt:lpstr>Pop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iddo</dc:creator>
  <cp:lastModifiedBy>**</cp:lastModifiedBy>
  <dcterms:created xsi:type="dcterms:W3CDTF">2019-04-11T14:32:32Z</dcterms:created>
  <dcterms:modified xsi:type="dcterms:W3CDTF">2019-05-10T06:43:21Z</dcterms:modified>
</cp:coreProperties>
</file>