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RD_female_predicting_male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D4" i="1"/>
  <c r="C4" i="1"/>
  <c r="B4" i="1"/>
  <c r="A4" i="1"/>
  <c r="B3" i="1"/>
  <c r="A3" i="1"/>
  <c r="I4" i="1"/>
  <c r="H4" i="1"/>
  <c r="G4" i="1"/>
  <c r="G3" i="1"/>
</calcChain>
</file>

<file path=xl/sharedStrings.xml><?xml version="1.0" encoding="utf-8"?>
<sst xmlns="http://schemas.openxmlformats.org/spreadsheetml/2006/main" count="891" uniqueCount="3">
  <si>
    <t/>
  </si>
  <si>
    <t>Table X: RISK DIFFERENCES - ASSORTATIVE MATING ANALYSIS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</si>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</sst>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10" xfId="0" applyBorder="1"/>
    <xf numFmtId="164" fontId="0" fillId="0" borderId="0" xfId="0" applyNumberFormat="1"/>
    <xf numFmtId="0" fontId="1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7"/>
  <sheetViews>
    <sheetView tabSelected="1" workbookViewId="0">
      <selection activeCell="C3" sqref="C3:D3"/>
    </sheetView>
  </sheetViews>
  <sheetFormatPr defaultRowHeight="15" x14ac:dyDescent="0.25"/>
  <cols>
    <col min="1" max="1" width="47.42578125" bestFit="1" customWidth="1"/>
    <col min="2" max="2" width="9.5703125" bestFit="1" customWidth="1"/>
    <col min="3" max="3" width="10.28515625" bestFit="1" customWidth="1"/>
    <col min="4" max="4" width="9.5703125" bestFit="1" customWidth="1"/>
    <col min="6" max="6" width="47.42578125" bestFit="1" customWidth="1"/>
  </cols>
  <sheetData>
    <row r="1" spans="1:13" ht="15.75" thickBot="1" x14ac:dyDescent="0.3">
      <c r="A1" s="4" t="s">
        <v>1</v>
      </c>
      <c r="B1" s="4"/>
      <c r="C1" s="4"/>
      <c r="D1" s="4"/>
      <c r="E1" s="4"/>
      <c r="F1" s="4"/>
      <c r="G1" s="4"/>
      <c r="H1" s="4"/>
      <c r="I1" s="4"/>
    </row>
    <row r="2" spans="1:13" ht="15.75" thickTop="1" x14ac:dyDescent="0.25"/>
    <row r="3" spans="1:13" x14ac:dyDescent="0.25">
      <c r="A3" s="2" t="str">
        <f>""</f>
        <v/>
      </c>
      <c r="B3" s="2" t="str">
        <f>"Risk"</f>
        <v>Risk</v>
      </c>
      <c r="C3" s="5" t="s">
        <v>2</v>
      </c>
      <c r="D3" s="5"/>
      <c r="E3" s="2"/>
      <c r="F3" s="2" t="str">
        <f>""</f>
        <v/>
      </c>
      <c r="G3" s="2" t="str">
        <f>"Risk"</f>
        <v>Risk</v>
      </c>
      <c r="H3" s="5" t="s">
        <v>2</v>
      </c>
      <c r="I3" s="5"/>
    </row>
    <row r="4" spans="1:13" x14ac:dyDescent="0.25">
      <c r="A4" t="str">
        <f>"Male Any MH --&gt; Female Any MH"</f>
        <v>Male Any MH --&gt; Female Any MH</v>
      </c>
      <c r="B4" t="str">
        <f>""</f>
        <v/>
      </c>
      <c r="C4" t="str">
        <f>""</f>
        <v/>
      </c>
      <c r="D4" t="str">
        <f>""</f>
        <v/>
      </c>
      <c r="F4" t="str">
        <f>"Female Any MH --&gt; Male Any MH"</f>
        <v>Female Any MH --&gt; Male Any MH</v>
      </c>
      <c r="G4" t="str">
        <f>""</f>
        <v/>
      </c>
      <c r="H4" t="str">
        <f>""</f>
        <v/>
      </c>
      <c r="I4" t="str">
        <f>""</f>
        <v/>
      </c>
    </row>
    <row r="5" spans="1:13" x14ac:dyDescent="0.25">
      <c r="A5" t="str">
        <f>"No"</f>
        <v>No</v>
      </c>
      <c r="B5" s="3">
        <v>0.105949</v>
      </c>
      <c r="C5" s="3">
        <v>0.10493619999999999</v>
      </c>
      <c r="D5" s="3">
        <v>0.10696170000000001</v>
      </c>
      <c r="E5" s="1"/>
      <c r="F5" t="str">
        <f>"No"</f>
        <v>No</v>
      </c>
      <c r="G5" s="3">
        <v>7.6326599999999994E-2</v>
      </c>
      <c r="H5" s="3">
        <v>7.5438500000000006E-2</v>
      </c>
      <c r="I5" s="3">
        <v>7.7214599999999994E-2</v>
      </c>
      <c r="K5" s="1"/>
      <c r="L5" s="1"/>
      <c r="M5" s="1"/>
    </row>
    <row r="6" spans="1:13" x14ac:dyDescent="0.25">
      <c r="A6" t="str">
        <f>"Yes"</f>
        <v>Yes</v>
      </c>
      <c r="B6" s="3">
        <v>0.2284301</v>
      </c>
      <c r="C6" s="3">
        <v>0.22396569999999999</v>
      </c>
      <c r="D6" s="3">
        <v>0.23289460000000001</v>
      </c>
      <c r="E6" s="1"/>
      <c r="F6" t="str">
        <f>"Yes"</f>
        <v>Yes</v>
      </c>
      <c r="G6" s="3">
        <v>0.1711173</v>
      </c>
      <c r="H6" s="3">
        <v>0.16765099999999999</v>
      </c>
      <c r="I6" s="3">
        <v>0.17458360000000001</v>
      </c>
      <c r="K6" s="1"/>
      <c r="L6" s="1"/>
      <c r="M6" s="1"/>
    </row>
    <row r="7" spans="1:13" x14ac:dyDescent="0.25">
      <c r="A7" t="str">
        <f>"Risk Difference"</f>
        <v>Risk Difference</v>
      </c>
      <c r="B7" s="3">
        <v>0.1224812</v>
      </c>
      <c r="C7" s="3">
        <v>0.1179033</v>
      </c>
      <c r="D7" s="3">
        <v>0.12705900000000001</v>
      </c>
      <c r="E7" s="1"/>
      <c r="F7" t="str">
        <f>"Risk Difference"</f>
        <v>Risk Difference</v>
      </c>
      <c r="G7" s="3">
        <v>9.4790799999999995E-2</v>
      </c>
      <c r="H7" s="3">
        <v>9.1212500000000002E-2</v>
      </c>
      <c r="I7" s="3">
        <v>9.8368999999999998E-2</v>
      </c>
      <c r="K7" s="1"/>
      <c r="L7" s="1"/>
      <c r="M7" s="1"/>
    </row>
    <row r="8" spans="1:13" x14ac:dyDescent="0.25">
      <c r="A8" t="str">
        <f>"Male Substance Abuse --&gt; Female Substance Abuse"</f>
        <v>Male Substance Abuse --&gt; Female Substance Abuse</v>
      </c>
      <c r="B8" s="3" t="s">
        <v>0</v>
      </c>
      <c r="C8" s="3" t="s">
        <v>0</v>
      </c>
      <c r="D8" s="3" t="s">
        <v>0</v>
      </c>
      <c r="F8" t="str">
        <f>"Female Substance Abuse --&gt; Male Substance Abuse"</f>
        <v>Female Substance Abuse --&gt; Male Substance Abuse</v>
      </c>
      <c r="G8" s="3" t="s">
        <v>0</v>
      </c>
      <c r="H8" s="3" t="s">
        <v>0</v>
      </c>
      <c r="I8" s="3" t="s">
        <v>0</v>
      </c>
    </row>
    <row r="9" spans="1:13" x14ac:dyDescent="0.25">
      <c r="A9" t="str">
        <f>"No"</f>
        <v>No</v>
      </c>
      <c r="B9" s="3">
        <v>1.6441799999999999E-2</v>
      </c>
      <c r="C9" s="3">
        <v>1.6035299999999999E-2</v>
      </c>
      <c r="D9" s="3">
        <v>1.6848200000000001E-2</v>
      </c>
      <c r="E9" s="1"/>
      <c r="F9" t="str">
        <f>"No"</f>
        <v>No</v>
      </c>
      <c r="G9" s="3">
        <v>3.0365E-2</v>
      </c>
      <c r="H9" s="3">
        <v>2.98204E-2</v>
      </c>
      <c r="I9" s="3">
        <v>3.0909599999999999E-2</v>
      </c>
      <c r="K9" s="1"/>
      <c r="L9" s="1"/>
      <c r="M9" s="1"/>
    </row>
    <row r="10" spans="1:13" x14ac:dyDescent="0.25">
      <c r="A10" t="str">
        <f>"Yes"</f>
        <v>Yes</v>
      </c>
      <c r="B10" s="3">
        <v>9.2469200000000001E-2</v>
      </c>
      <c r="C10" s="3">
        <v>8.7443000000000007E-2</v>
      </c>
      <c r="D10" s="3">
        <v>9.7495499999999999E-2</v>
      </c>
      <c r="E10" s="1"/>
      <c r="F10" t="str">
        <f>"Yes"</f>
        <v>Yes</v>
      </c>
      <c r="G10" s="3">
        <v>0.16028249999999999</v>
      </c>
      <c r="H10" s="3">
        <v>0.15190210000000001</v>
      </c>
      <c r="I10" s="3">
        <v>0.16866300000000001</v>
      </c>
      <c r="K10" s="1"/>
      <c r="L10" s="1"/>
      <c r="M10" s="1"/>
    </row>
    <row r="11" spans="1:13" x14ac:dyDescent="0.25">
      <c r="A11" t="str">
        <f>"Risk Difference"</f>
        <v>Risk Difference</v>
      </c>
      <c r="B11" s="3">
        <v>7.6027499999999998E-2</v>
      </c>
      <c r="C11" s="3">
        <v>7.0984800000000001E-2</v>
      </c>
      <c r="D11" s="3">
        <v>8.1070100000000006E-2</v>
      </c>
      <c r="E11" s="1"/>
      <c r="F11" t="str">
        <f>"Risk Difference"</f>
        <v>Risk Difference</v>
      </c>
      <c r="G11" s="3">
        <v>0.12991749999999999</v>
      </c>
      <c r="H11" s="3">
        <v>0.1215194</v>
      </c>
      <c r="I11" s="3">
        <v>0.13831570000000001</v>
      </c>
      <c r="K11" s="1"/>
      <c r="L11" s="1"/>
      <c r="M11" s="1"/>
    </row>
    <row r="12" spans="1:13" x14ac:dyDescent="0.25">
      <c r="A12" t="str">
        <f>"Male Substance Abuse --&gt; Female Externalizing"</f>
        <v>Male Substance Abuse --&gt; Female Externalizing</v>
      </c>
      <c r="B12" s="3" t="s">
        <v>0</v>
      </c>
      <c r="C12" s="3" t="s">
        <v>0</v>
      </c>
      <c r="D12" s="3" t="s">
        <v>0</v>
      </c>
      <c r="F12" t="str">
        <f>"Female Substance Abuse --&gt; Male Externalizing"</f>
        <v>Female Substance Abuse --&gt; Male Externalizing</v>
      </c>
      <c r="G12" s="3" t="s">
        <v>0</v>
      </c>
      <c r="H12" s="3" t="s">
        <v>0</v>
      </c>
      <c r="I12" s="3" t="s">
        <v>0</v>
      </c>
    </row>
    <row r="13" spans="1:13" x14ac:dyDescent="0.25">
      <c r="A13" t="str">
        <f>"No"</f>
        <v>No</v>
      </c>
      <c r="B13" s="3">
        <v>3.3352E-3</v>
      </c>
      <c r="C13" s="3">
        <v>3.1508999999999999E-3</v>
      </c>
      <c r="D13" s="3">
        <v>3.5193999999999998E-3</v>
      </c>
      <c r="E13" s="1"/>
      <c r="F13" t="str">
        <f>"No"</f>
        <v>No</v>
      </c>
      <c r="G13" s="3">
        <v>3.6419E-3</v>
      </c>
      <c r="H13" s="3">
        <v>3.4507000000000001E-3</v>
      </c>
      <c r="I13" s="3">
        <v>3.8330999999999999E-3</v>
      </c>
      <c r="K13" s="1"/>
      <c r="L13" s="1"/>
      <c r="M13" s="1"/>
    </row>
    <row r="14" spans="1:13" x14ac:dyDescent="0.25">
      <c r="A14" t="str">
        <f>"Yes"</f>
        <v>Yes</v>
      </c>
      <c r="B14" s="3">
        <v>1.1441099999999999E-2</v>
      </c>
      <c r="C14" s="3">
        <v>9.5958999999999992E-3</v>
      </c>
      <c r="D14" s="3">
        <v>1.32864E-2</v>
      </c>
      <c r="E14" s="1"/>
      <c r="F14" t="str">
        <f>"Yes"</f>
        <v>Yes</v>
      </c>
      <c r="G14" s="3">
        <v>1.5349099999999999E-2</v>
      </c>
      <c r="H14" s="3">
        <v>1.25408E-2</v>
      </c>
      <c r="I14" s="3">
        <v>1.8157400000000001E-2</v>
      </c>
      <c r="K14" s="1"/>
      <c r="L14" s="1"/>
      <c r="M14" s="1"/>
    </row>
    <row r="15" spans="1:13" x14ac:dyDescent="0.25">
      <c r="A15" t="str">
        <f>"Risk Difference"</f>
        <v>Risk Difference</v>
      </c>
      <c r="B15" s="3">
        <v>8.1060000000000004E-3</v>
      </c>
      <c r="C15" s="3">
        <v>6.2516000000000004E-3</v>
      </c>
      <c r="D15" s="3">
        <v>9.9603999999999995E-3</v>
      </c>
      <c r="E15" s="1"/>
      <c r="F15" t="str">
        <f>"Risk Difference"</f>
        <v>Risk Difference</v>
      </c>
      <c r="G15" s="3">
        <v>1.1707199999999999E-2</v>
      </c>
      <c r="H15" s="3">
        <v>8.8924E-3</v>
      </c>
      <c r="I15" s="3">
        <v>1.4522E-2</v>
      </c>
      <c r="K15" s="1"/>
      <c r="L15" s="1"/>
      <c r="M15" s="1"/>
    </row>
    <row r="16" spans="1:13" x14ac:dyDescent="0.25">
      <c r="A16" t="str">
        <f>"Male Substance Abuse --&gt; Female Neurotic"</f>
        <v>Male Substance Abuse --&gt; Female Neurotic</v>
      </c>
      <c r="B16" s="3" t="s">
        <v>0</v>
      </c>
      <c r="C16" s="3" t="s">
        <v>0</v>
      </c>
      <c r="D16" s="3" t="s">
        <v>0</v>
      </c>
      <c r="F16" t="str">
        <f>"Female Substance Abuse --&gt; Male Neurotic"</f>
        <v>Female Substance Abuse --&gt; Male Neurotic</v>
      </c>
      <c r="G16" s="3" t="s">
        <v>0</v>
      </c>
      <c r="H16" s="3" t="s">
        <v>0</v>
      </c>
      <c r="I16" s="3" t="s">
        <v>0</v>
      </c>
    </row>
    <row r="17" spans="1:13" x14ac:dyDescent="0.25">
      <c r="A17" t="str">
        <f>"No"</f>
        <v>No</v>
      </c>
      <c r="B17" s="3">
        <v>7.3823E-2</v>
      </c>
      <c r="C17" s="3">
        <v>7.2987200000000002E-2</v>
      </c>
      <c r="D17" s="3">
        <v>7.4658799999999997E-2</v>
      </c>
      <c r="E17" s="1"/>
      <c r="F17" t="str">
        <f>"No"</f>
        <v>No</v>
      </c>
      <c r="G17" s="3">
        <v>4.9038699999999998E-2</v>
      </c>
      <c r="H17" s="3">
        <v>4.8353300000000002E-2</v>
      </c>
      <c r="I17" s="3">
        <v>4.9723999999999997E-2</v>
      </c>
      <c r="K17" s="1"/>
      <c r="L17" s="1"/>
      <c r="M17" s="1"/>
    </row>
    <row r="18" spans="1:13" x14ac:dyDescent="0.25">
      <c r="A18" t="str">
        <f>"Yes"</f>
        <v>Yes</v>
      </c>
      <c r="B18" s="3">
        <v>0.1710681</v>
      </c>
      <c r="C18" s="3">
        <v>0.1645344</v>
      </c>
      <c r="D18" s="3">
        <v>0.1776018</v>
      </c>
      <c r="E18" s="1"/>
      <c r="F18" t="str">
        <f>"Yes"</f>
        <v>Yes</v>
      </c>
      <c r="G18" s="3">
        <v>0.12944849999999999</v>
      </c>
      <c r="H18" s="3">
        <v>0.12178020000000001</v>
      </c>
      <c r="I18" s="3">
        <v>0.13711690000000001</v>
      </c>
      <c r="K18" s="1"/>
      <c r="L18" s="1"/>
      <c r="M18" s="1"/>
    </row>
    <row r="19" spans="1:13" x14ac:dyDescent="0.25">
      <c r="A19" t="str">
        <f>"Risk Difference"</f>
        <v>Risk Difference</v>
      </c>
      <c r="B19" s="3">
        <v>9.7245100000000001E-2</v>
      </c>
      <c r="C19" s="3">
        <v>9.0658199999999994E-2</v>
      </c>
      <c r="D19" s="3">
        <v>0.10383199999999999</v>
      </c>
      <c r="E19" s="1"/>
      <c r="F19" t="str">
        <f>"Risk Difference"</f>
        <v>Risk Difference</v>
      </c>
      <c r="G19" s="3">
        <v>8.0409900000000006E-2</v>
      </c>
      <c r="H19" s="3">
        <v>7.2710899999999995E-2</v>
      </c>
      <c r="I19" s="3">
        <v>8.8108800000000001E-2</v>
      </c>
      <c r="K19" s="1"/>
      <c r="L19" s="1"/>
      <c r="M19" s="1"/>
    </row>
    <row r="20" spans="1:13" x14ac:dyDescent="0.25">
      <c r="A20" t="str">
        <f>"Male Substance Abuse --&gt; Female Mood Disorder"</f>
        <v>Male Substance Abuse --&gt; Female Mood Disorder</v>
      </c>
      <c r="B20" s="3" t="s">
        <v>0</v>
      </c>
      <c r="C20" s="3" t="s">
        <v>0</v>
      </c>
      <c r="D20" s="3" t="s">
        <v>0</v>
      </c>
      <c r="F20" t="str">
        <f>"Female Substance Abuse --&gt; Male Mood Disorders"</f>
        <v>Female Substance Abuse --&gt; Male Mood Disorders</v>
      </c>
      <c r="G20" s="3" t="s">
        <v>0</v>
      </c>
      <c r="H20" s="3" t="s">
        <v>0</v>
      </c>
      <c r="I20" s="3" t="s">
        <v>0</v>
      </c>
    </row>
    <row r="21" spans="1:13" x14ac:dyDescent="0.25">
      <c r="A21" t="str">
        <f>"No"</f>
        <v>No</v>
      </c>
      <c r="B21" s="3">
        <v>4.5942200000000002E-2</v>
      </c>
      <c r="C21" s="3">
        <v>4.5273000000000001E-2</v>
      </c>
      <c r="D21" s="3">
        <v>4.6611399999999997E-2</v>
      </c>
      <c r="E21" s="1"/>
      <c r="F21" t="str">
        <f>"No"</f>
        <v>No</v>
      </c>
      <c r="G21" s="3">
        <v>2.8721E-2</v>
      </c>
      <c r="H21" s="3">
        <v>2.8191000000000001E-2</v>
      </c>
      <c r="I21" s="3">
        <v>2.9251099999999999E-2</v>
      </c>
      <c r="K21" s="1"/>
      <c r="L21" s="1"/>
      <c r="M21" s="1"/>
    </row>
    <row r="22" spans="1:13" x14ac:dyDescent="0.25">
      <c r="A22" t="str">
        <f>"Yes"</f>
        <v>Yes</v>
      </c>
      <c r="B22" s="3">
        <v>9.4506800000000002E-2</v>
      </c>
      <c r="C22" s="3">
        <v>8.9431200000000002E-2</v>
      </c>
      <c r="D22" s="3">
        <v>9.9582400000000001E-2</v>
      </c>
      <c r="E22" s="1"/>
      <c r="F22" t="str">
        <f>"Yes"</f>
        <v>Yes</v>
      </c>
      <c r="G22" s="3">
        <v>6.6150500000000001E-2</v>
      </c>
      <c r="H22" s="3">
        <v>6.0472900000000003E-2</v>
      </c>
      <c r="I22" s="3">
        <v>7.1828100000000006E-2</v>
      </c>
      <c r="K22" s="1"/>
      <c r="L22" s="1"/>
      <c r="M22" s="1"/>
    </row>
    <row r="23" spans="1:13" x14ac:dyDescent="0.25">
      <c r="A23" t="str">
        <f>"Risk Difference"</f>
        <v>Risk Difference</v>
      </c>
      <c r="B23" s="3">
        <v>4.8564499999999997E-2</v>
      </c>
      <c r="C23" s="3">
        <v>4.3444999999999998E-2</v>
      </c>
      <c r="D23" s="3">
        <v>5.3684099999999998E-2</v>
      </c>
      <c r="E23" s="1"/>
      <c r="F23" t="str">
        <f>"Risk Difference"</f>
        <v>Risk Difference</v>
      </c>
      <c r="G23" s="3">
        <v>3.7429499999999997E-2</v>
      </c>
      <c r="H23" s="3">
        <v>3.1727199999999997E-2</v>
      </c>
      <c r="I23" s="3">
        <v>4.3131700000000002E-2</v>
      </c>
      <c r="K23" s="1"/>
      <c r="L23" s="1"/>
      <c r="M23" s="1"/>
    </row>
    <row r="24" spans="1:13" x14ac:dyDescent="0.25">
      <c r="A24" t="str">
        <f>"Male Substance Abuse --&gt; Female Eating Disorder"</f>
        <v>Male Substance Abuse --&gt; Female Eating Disorder</v>
      </c>
      <c r="B24" s="3" t="s">
        <v>0</v>
      </c>
      <c r="C24" s="3" t="s">
        <v>0</v>
      </c>
      <c r="D24" s="3" t="s">
        <v>0</v>
      </c>
      <c r="F24" t="str">
        <f>"Female Substance Abuse --&gt; Male Eating Disorder"</f>
        <v>Female Substance Abuse --&gt; Male Eating Disorder</v>
      </c>
      <c r="G24" s="3" t="s">
        <v>0</v>
      </c>
      <c r="H24" s="3" t="s">
        <v>0</v>
      </c>
      <c r="I24" s="3" t="s">
        <v>0</v>
      </c>
    </row>
    <row r="25" spans="1:13" x14ac:dyDescent="0.25">
      <c r="A25" t="str">
        <f>"No"</f>
        <v>No</v>
      </c>
      <c r="B25" s="3">
        <v>4.9548999999999999E-3</v>
      </c>
      <c r="C25" s="3">
        <v>4.7304000000000001E-3</v>
      </c>
      <c r="D25" s="3">
        <v>5.1793000000000004E-3</v>
      </c>
      <c r="E25" s="1"/>
      <c r="F25" t="str">
        <f>"No"</f>
        <v>No</v>
      </c>
      <c r="G25" s="3">
        <v>1.862E-4</v>
      </c>
      <c r="H25" s="3">
        <v>1.429E-4</v>
      </c>
      <c r="I25" s="3">
        <v>2.2949999999999999E-4</v>
      </c>
      <c r="K25" s="1"/>
      <c r="L25" s="1"/>
      <c r="M25" s="1"/>
    </row>
    <row r="26" spans="1:13" x14ac:dyDescent="0.25">
      <c r="A26" t="str">
        <f>"Yes"</f>
        <v>Yes</v>
      </c>
      <c r="B26" s="3">
        <v>9.3252999999999999E-3</v>
      </c>
      <c r="C26" s="3">
        <v>7.6575999999999997E-3</v>
      </c>
      <c r="D26" s="3">
        <v>1.0992999999999999E-2</v>
      </c>
      <c r="E26" s="1"/>
      <c r="F26" t="str">
        <f>"Yes"</f>
        <v>Yes</v>
      </c>
      <c r="G26" s="3">
        <v>1.0866999999999999E-3</v>
      </c>
      <c r="H26" s="3">
        <v>3.3409999999999999E-4</v>
      </c>
      <c r="I26" s="3">
        <v>1.8393000000000001E-3</v>
      </c>
      <c r="K26" s="1"/>
      <c r="L26" s="1"/>
      <c r="M26" s="1"/>
    </row>
    <row r="27" spans="1:13" x14ac:dyDescent="0.25">
      <c r="A27" t="str">
        <f>"Risk Difference"</f>
        <v>Risk Difference</v>
      </c>
      <c r="B27" s="3">
        <v>4.3704E-3</v>
      </c>
      <c r="C27" s="3">
        <v>2.6876999999999999E-3</v>
      </c>
      <c r="D27" s="3">
        <v>6.0531999999999999E-3</v>
      </c>
      <c r="E27" s="1"/>
      <c r="F27" t="str">
        <f>"Risk Difference"</f>
        <v>Risk Difference</v>
      </c>
      <c r="G27" s="3">
        <v>9.0050000000000004E-4</v>
      </c>
      <c r="H27" s="3">
        <v>1.4660000000000001E-4</v>
      </c>
      <c r="I27" s="3">
        <v>1.6544000000000001E-3</v>
      </c>
      <c r="K27" s="1"/>
      <c r="L27" s="1"/>
      <c r="M27" s="1"/>
    </row>
    <row r="28" spans="1:13" x14ac:dyDescent="0.25">
      <c r="A28" t="str">
        <f>"Male Substance Abuse --&gt; Female Schizophrenia"</f>
        <v>Male Substance Abuse --&gt; Female Schizophrenia</v>
      </c>
      <c r="B28" s="3" t="s">
        <v>0</v>
      </c>
      <c r="C28" s="3" t="s">
        <v>0</v>
      </c>
      <c r="D28" s="3" t="s">
        <v>0</v>
      </c>
      <c r="F28" t="str">
        <f>"Female Substance Abuse --&gt; Male Schitzophrenia"</f>
        <v>Female Substance Abuse --&gt; Male Schitzophrenia</v>
      </c>
      <c r="G28" s="3" t="s">
        <v>0</v>
      </c>
      <c r="H28" s="3" t="s">
        <v>0</v>
      </c>
      <c r="I28" s="3" t="s">
        <v>0</v>
      </c>
    </row>
    <row r="29" spans="1:13" x14ac:dyDescent="0.25">
      <c r="A29" t="str">
        <f>"No"</f>
        <v>No</v>
      </c>
      <c r="B29" s="3">
        <v>1.13832E-2</v>
      </c>
      <c r="C29" s="3">
        <v>1.1044099999999999E-2</v>
      </c>
      <c r="D29" s="3">
        <v>1.17222E-2</v>
      </c>
      <c r="E29" s="1"/>
      <c r="F29" t="str">
        <f>"No"</f>
        <v>No</v>
      </c>
      <c r="G29" s="3">
        <v>9.7695000000000004E-3</v>
      </c>
      <c r="H29" s="3">
        <v>9.4573000000000001E-3</v>
      </c>
      <c r="I29" s="3">
        <v>1.00816E-2</v>
      </c>
      <c r="K29" s="1"/>
      <c r="L29" s="1"/>
      <c r="M29" s="1"/>
    </row>
    <row r="30" spans="1:13" x14ac:dyDescent="0.25">
      <c r="A30" t="str">
        <f>"Yes"</f>
        <v>Yes</v>
      </c>
      <c r="B30" s="3">
        <v>4.7880300000000001E-2</v>
      </c>
      <c r="C30" s="3">
        <v>4.4175699999999998E-2</v>
      </c>
      <c r="D30" s="3">
        <v>5.15848E-2</v>
      </c>
      <c r="E30" s="1"/>
      <c r="F30" t="str">
        <f>"Yes"</f>
        <v>Yes</v>
      </c>
      <c r="G30" s="3">
        <v>5.1073100000000003E-2</v>
      </c>
      <c r="H30" s="3">
        <v>4.60442E-2</v>
      </c>
      <c r="I30" s="3">
        <v>5.6101900000000003E-2</v>
      </c>
      <c r="K30" s="1"/>
      <c r="L30" s="1"/>
      <c r="M30" s="1"/>
    </row>
    <row r="31" spans="1:13" x14ac:dyDescent="0.25">
      <c r="A31" t="str">
        <f>"Risk Difference"</f>
        <v>Risk Difference</v>
      </c>
      <c r="B31" s="3">
        <v>3.6497099999999998E-2</v>
      </c>
      <c r="C31" s="3">
        <v>3.2777000000000001E-2</v>
      </c>
      <c r="D31" s="3">
        <v>4.0217200000000002E-2</v>
      </c>
      <c r="E31" s="1"/>
      <c r="F31" t="str">
        <f>"Risk Difference"</f>
        <v>Risk Difference</v>
      </c>
      <c r="G31" s="3">
        <v>4.1303600000000003E-2</v>
      </c>
      <c r="H31" s="3">
        <v>3.6265100000000002E-2</v>
      </c>
      <c r="I31" s="3">
        <v>4.63422E-2</v>
      </c>
      <c r="K31" s="1"/>
      <c r="L31" s="1"/>
      <c r="M31" s="1"/>
    </row>
    <row r="32" spans="1:13" x14ac:dyDescent="0.25">
      <c r="A32" t="str">
        <f>"Male Substance Abuse --&gt; Female Bipolar"</f>
        <v>Male Substance Abuse --&gt; Female Bipolar</v>
      </c>
      <c r="B32" s="3" t="s">
        <v>0</v>
      </c>
      <c r="C32" s="3" t="s">
        <v>0</v>
      </c>
      <c r="D32" s="3" t="s">
        <v>0</v>
      </c>
      <c r="F32" t="str">
        <f>"Female Substance Abuse --&gt; Male Bipolar"</f>
        <v>Female Substance Abuse --&gt; Male Bipolar</v>
      </c>
      <c r="G32" s="3" t="s">
        <v>0</v>
      </c>
      <c r="H32" s="3" t="s">
        <v>0</v>
      </c>
      <c r="I32" s="3" t="s">
        <v>0</v>
      </c>
    </row>
    <row r="33" spans="1:13" x14ac:dyDescent="0.25">
      <c r="A33" t="str">
        <f>"No"</f>
        <v>No</v>
      </c>
      <c r="B33" s="3">
        <v>7.3645000000000004E-3</v>
      </c>
      <c r="C33" s="3">
        <v>7.0911999999999998E-3</v>
      </c>
      <c r="D33" s="3">
        <v>7.6378000000000001E-3</v>
      </c>
      <c r="E33" s="1"/>
      <c r="F33" t="str">
        <f>"No"</f>
        <v>No</v>
      </c>
      <c r="G33" s="3">
        <v>5.3252000000000004E-3</v>
      </c>
      <c r="H33" s="3">
        <v>5.0942000000000001E-3</v>
      </c>
      <c r="I33" s="3">
        <v>5.5561999999999999E-3</v>
      </c>
      <c r="K33" s="1"/>
      <c r="L33" s="1"/>
      <c r="M33" s="1"/>
    </row>
    <row r="34" spans="1:13" x14ac:dyDescent="0.25">
      <c r="A34" t="str">
        <f>"Yes"</f>
        <v>Yes</v>
      </c>
      <c r="B34" s="3">
        <v>1.8964000000000002E-2</v>
      </c>
      <c r="C34" s="3">
        <v>1.6597500000000001E-2</v>
      </c>
      <c r="D34" s="3">
        <v>2.1330600000000002E-2</v>
      </c>
      <c r="E34" s="1"/>
      <c r="F34" t="str">
        <f>"Yes"</f>
        <v>Yes</v>
      </c>
      <c r="G34" s="3">
        <v>1.37191E-2</v>
      </c>
      <c r="H34" s="3">
        <v>1.10619E-2</v>
      </c>
      <c r="I34" s="3">
        <v>1.63763E-2</v>
      </c>
      <c r="K34" s="1"/>
      <c r="L34" s="1"/>
      <c r="M34" s="1"/>
    </row>
    <row r="35" spans="1:13" x14ac:dyDescent="0.25">
      <c r="A35" t="str">
        <f>"Risk Difference"</f>
        <v>Risk Difference</v>
      </c>
      <c r="B35" s="3">
        <v>1.15996E-2</v>
      </c>
      <c r="C35" s="3">
        <v>9.2172E-3</v>
      </c>
      <c r="D35" s="3">
        <v>1.39819E-2</v>
      </c>
      <c r="E35" s="1"/>
      <c r="F35" t="str">
        <f>"Risk Difference"</f>
        <v>Risk Difference</v>
      </c>
      <c r="G35" s="3">
        <v>8.3938999999999993E-3</v>
      </c>
      <c r="H35" s="3">
        <v>5.7267000000000004E-3</v>
      </c>
      <c r="I35" s="3">
        <v>1.1061100000000001E-2</v>
      </c>
      <c r="K35" s="1"/>
      <c r="L35" s="1"/>
      <c r="M35" s="1"/>
    </row>
    <row r="36" spans="1:13" x14ac:dyDescent="0.25">
      <c r="A36" t="str">
        <f>"Male Substance Abuse --&gt; Female OCD"</f>
        <v>Male Substance Abuse --&gt; Female OCD</v>
      </c>
      <c r="B36" s="3" t="s">
        <v>0</v>
      </c>
      <c r="C36" s="3" t="s">
        <v>0</v>
      </c>
      <c r="D36" s="3" t="s">
        <v>0</v>
      </c>
      <c r="F36" t="str">
        <f>"Female Substance Abuse --&gt; Male OCD"</f>
        <v>Female Substance Abuse --&gt; Male OCD</v>
      </c>
      <c r="G36" s="3" t="s">
        <v>0</v>
      </c>
      <c r="H36" s="3" t="s">
        <v>0</v>
      </c>
      <c r="I36" s="3" t="s">
        <v>0</v>
      </c>
    </row>
    <row r="37" spans="1:13" x14ac:dyDescent="0.25">
      <c r="A37" t="str">
        <f>"No"</f>
        <v>No</v>
      </c>
      <c r="B37" s="3">
        <v>2.6277000000000002E-3</v>
      </c>
      <c r="C37" s="3">
        <v>2.4640999999999999E-3</v>
      </c>
      <c r="D37" s="3">
        <v>2.7913E-3</v>
      </c>
      <c r="E37" s="1"/>
      <c r="F37" t="str">
        <f>"No"</f>
        <v>No</v>
      </c>
      <c r="G37" s="3">
        <v>1.2428000000000001E-3</v>
      </c>
      <c r="H37" s="3">
        <v>1.1310000000000001E-3</v>
      </c>
      <c r="I37" s="3">
        <v>1.3546000000000001E-3</v>
      </c>
      <c r="K37" s="1"/>
      <c r="L37" s="1"/>
      <c r="M37" s="1"/>
    </row>
    <row r="38" spans="1:13" x14ac:dyDescent="0.25">
      <c r="A38" t="str">
        <f>"Yes"</f>
        <v>Yes</v>
      </c>
      <c r="B38" s="3">
        <v>4.3883999999999998E-3</v>
      </c>
      <c r="C38" s="3">
        <v>3.2415E-3</v>
      </c>
      <c r="D38" s="3">
        <v>5.5351999999999997E-3</v>
      </c>
      <c r="E38" s="1"/>
      <c r="F38" t="str">
        <f>"Yes"</f>
        <v>Yes</v>
      </c>
      <c r="G38" s="3">
        <v>2.8525E-3</v>
      </c>
      <c r="H38" s="3">
        <v>1.6341999999999999E-3</v>
      </c>
      <c r="I38" s="3">
        <v>4.0708000000000003E-3</v>
      </c>
      <c r="K38" s="1"/>
      <c r="L38" s="1"/>
      <c r="M38" s="1"/>
    </row>
    <row r="39" spans="1:13" x14ac:dyDescent="0.25">
      <c r="A39" t="str">
        <f>"Risk Difference"</f>
        <v>Risk Difference</v>
      </c>
      <c r="B39" s="3">
        <v>1.7607E-3</v>
      </c>
      <c r="C39" s="3">
        <v>6.022E-4</v>
      </c>
      <c r="D39" s="3">
        <v>2.9191E-3</v>
      </c>
      <c r="E39" s="1"/>
      <c r="F39" t="str">
        <f>"Risk Difference"</f>
        <v>Risk Difference</v>
      </c>
      <c r="G39" s="3">
        <v>1.6096999999999999E-3</v>
      </c>
      <c r="H39" s="3">
        <v>3.8630000000000001E-4</v>
      </c>
      <c r="I39" s="3">
        <v>2.8330999999999999E-3</v>
      </c>
      <c r="K39" s="1"/>
      <c r="L39" s="1"/>
      <c r="M39" s="1"/>
    </row>
    <row r="40" spans="1:13" x14ac:dyDescent="0.25">
      <c r="A40" t="str">
        <f>"Male Substance Abuse --&gt; Female Personality"</f>
        <v>Male Substance Abuse --&gt; Female Personality</v>
      </c>
      <c r="B40" s="3" t="s">
        <v>0</v>
      </c>
      <c r="C40" s="3" t="s">
        <v>0</v>
      </c>
      <c r="D40" s="3" t="s">
        <v>0</v>
      </c>
      <c r="F40" t="str">
        <f>"Female Substance Abuse --&gt; Male Personality"</f>
        <v>Female Substance Abuse --&gt; Male Personality</v>
      </c>
      <c r="G40" s="3" t="s">
        <v>0</v>
      </c>
      <c r="H40" s="3" t="s">
        <v>0</v>
      </c>
      <c r="I40" s="3" t="s">
        <v>0</v>
      </c>
    </row>
    <row r="41" spans="1:13" x14ac:dyDescent="0.25">
      <c r="A41" t="str">
        <f>"No"</f>
        <v>No</v>
      </c>
      <c r="B41" s="3">
        <v>2.55908E-2</v>
      </c>
      <c r="C41" s="3">
        <v>2.50861E-2</v>
      </c>
      <c r="D41" s="3">
        <v>2.60956E-2</v>
      </c>
      <c r="E41" s="1"/>
      <c r="F41" t="str">
        <f>"No"</f>
        <v>No</v>
      </c>
      <c r="G41" s="3">
        <v>1.5134E-2</v>
      </c>
      <c r="H41" s="3">
        <v>1.4746499999999999E-2</v>
      </c>
      <c r="I41" s="3">
        <v>1.5521500000000001E-2</v>
      </c>
      <c r="K41" s="1"/>
      <c r="L41" s="1"/>
      <c r="M41" s="1"/>
    </row>
    <row r="42" spans="1:13" x14ac:dyDescent="0.25">
      <c r="A42" t="str">
        <f>"Yes"</f>
        <v>Yes</v>
      </c>
      <c r="B42" s="3">
        <v>8.2203600000000002E-2</v>
      </c>
      <c r="C42" s="3">
        <v>7.7437800000000001E-2</v>
      </c>
      <c r="D42" s="3">
        <v>8.6969400000000002E-2</v>
      </c>
      <c r="E42" s="1"/>
      <c r="F42" t="str">
        <f>"Yes"</f>
        <v>Yes</v>
      </c>
      <c r="G42" s="3">
        <v>6.2890600000000005E-2</v>
      </c>
      <c r="H42" s="3">
        <v>5.7345100000000003E-2</v>
      </c>
      <c r="I42" s="3">
        <v>6.8436200000000003E-2</v>
      </c>
      <c r="K42" s="1"/>
      <c r="L42" s="1"/>
      <c r="M42" s="1"/>
    </row>
    <row r="43" spans="1:13" x14ac:dyDescent="0.25">
      <c r="A43" t="str">
        <f>"Risk Difference"</f>
        <v>Risk Difference</v>
      </c>
      <c r="B43" s="3">
        <v>5.6612799999999998E-2</v>
      </c>
      <c r="C43" s="3">
        <v>5.18203E-2</v>
      </c>
      <c r="D43" s="3">
        <v>6.14052E-2</v>
      </c>
      <c r="E43" s="1"/>
      <c r="F43" t="str">
        <f>"Risk Difference"</f>
        <v>Risk Difference</v>
      </c>
      <c r="G43" s="3">
        <v>4.7756600000000003E-2</v>
      </c>
      <c r="H43" s="3">
        <v>4.2197499999999999E-2</v>
      </c>
      <c r="I43" s="3">
        <v>5.3315700000000001E-2</v>
      </c>
      <c r="K43" s="1"/>
      <c r="L43" s="1"/>
      <c r="M43" s="1"/>
    </row>
    <row r="44" spans="1:13" x14ac:dyDescent="0.25">
      <c r="A44" t="str">
        <f>"Male Substance Abuse --&gt; Female Developmental"</f>
        <v>Male Substance Abuse --&gt; Female Developmental</v>
      </c>
      <c r="B44" s="3" t="s">
        <v>0</v>
      </c>
      <c r="C44" s="3" t="s">
        <v>0</v>
      </c>
      <c r="D44" s="3" t="s">
        <v>0</v>
      </c>
      <c r="F44" t="str">
        <f>"Female Substance Abuse --&gt; Male Developmental"</f>
        <v>Female Substance Abuse --&gt; Male Developmental</v>
      </c>
      <c r="G44" s="3" t="s">
        <v>0</v>
      </c>
      <c r="H44" s="3" t="s">
        <v>0</v>
      </c>
      <c r="I44" s="3" t="s">
        <v>0</v>
      </c>
    </row>
    <row r="45" spans="1:13" x14ac:dyDescent="0.25">
      <c r="A45" t="str">
        <f>"No"</f>
        <v>No</v>
      </c>
      <c r="B45" s="3">
        <v>5.0799999999999999E-4</v>
      </c>
      <c r="C45" s="3">
        <v>4.3600000000000003E-4</v>
      </c>
      <c r="D45" s="3">
        <v>5.8E-4</v>
      </c>
      <c r="E45" s="1"/>
      <c r="F45" t="str">
        <f>"No"</f>
        <v>No</v>
      </c>
      <c r="G45" s="3" t="s">
        <v>0</v>
      </c>
      <c r="H45" s="3" t="s">
        <v>0</v>
      </c>
      <c r="I45" s="3" t="s">
        <v>0</v>
      </c>
      <c r="K45" s="1"/>
      <c r="L45" s="1"/>
      <c r="M45" s="1"/>
    </row>
    <row r="46" spans="1:13" x14ac:dyDescent="0.25">
      <c r="A46" t="str">
        <f>"Yes"</f>
        <v>Yes</v>
      </c>
      <c r="B46" s="3">
        <v>1.0970999999999999E-3</v>
      </c>
      <c r="C46" s="3">
        <v>5.2269999999999997E-4</v>
      </c>
      <c r="D46" s="3">
        <v>1.6715E-3</v>
      </c>
      <c r="E46" s="1"/>
      <c r="F46" t="str">
        <f>"Yes"</f>
        <v>Yes</v>
      </c>
      <c r="G46" s="3" t="s">
        <v>0</v>
      </c>
      <c r="H46" s="3" t="s">
        <v>0</v>
      </c>
      <c r="I46" s="3" t="s">
        <v>0</v>
      </c>
      <c r="K46" s="1"/>
      <c r="L46" s="1"/>
      <c r="M46" s="1"/>
    </row>
    <row r="47" spans="1:13" x14ac:dyDescent="0.25">
      <c r="A47" t="str">
        <f>"Risk Difference"</f>
        <v>Risk Difference</v>
      </c>
      <c r="B47" s="3">
        <v>5.8909999999999995E-4</v>
      </c>
      <c r="C47" s="3">
        <v>1.0200000000000001E-5</v>
      </c>
      <c r="D47" s="3">
        <v>1.168E-3</v>
      </c>
      <c r="E47" s="1"/>
      <c r="F47" t="str">
        <f>"Risk Difference"</f>
        <v>Risk Difference</v>
      </c>
      <c r="G47" s="3" t="s">
        <v>0</v>
      </c>
      <c r="H47" s="3" t="s">
        <v>0</v>
      </c>
      <c r="I47" s="3" t="s">
        <v>0</v>
      </c>
      <c r="K47" s="1"/>
      <c r="L47" s="1"/>
      <c r="M47" s="1"/>
    </row>
    <row r="48" spans="1:13" x14ac:dyDescent="0.25">
      <c r="A48" t="str">
        <f>"Male Externalizing --&gt; Female Substance Abuse"</f>
        <v>Male Externalizing --&gt; Female Substance Abuse</v>
      </c>
      <c r="B48" s="3" t="s">
        <v>0</v>
      </c>
      <c r="C48" s="3" t="s">
        <v>0</v>
      </c>
      <c r="D48" s="3" t="s">
        <v>0</v>
      </c>
      <c r="F48" t="str">
        <f>"Female Externalizing --&gt; Male Substance Abuse"</f>
        <v>Female Externalizing --&gt; Male Substance Abuse</v>
      </c>
      <c r="G48" s="3" t="s">
        <v>0</v>
      </c>
      <c r="H48" s="3" t="s">
        <v>0</v>
      </c>
      <c r="I48" s="3" t="s">
        <v>0</v>
      </c>
    </row>
    <row r="49" spans="1:13" x14ac:dyDescent="0.25">
      <c r="A49" t="str">
        <f>"No"</f>
        <v>No</v>
      </c>
      <c r="B49" s="3">
        <v>1.8719E-2</v>
      </c>
      <c r="C49" s="3">
        <v>1.8292200000000002E-2</v>
      </c>
      <c r="D49" s="3">
        <v>1.91459E-2</v>
      </c>
      <c r="E49" s="1"/>
      <c r="F49" t="str">
        <f>"No"</f>
        <v>No</v>
      </c>
      <c r="G49" s="3">
        <v>3.2566999999999999E-2</v>
      </c>
      <c r="H49" s="3">
        <v>3.2008000000000002E-2</v>
      </c>
      <c r="I49" s="3">
        <v>3.3126000000000003E-2</v>
      </c>
      <c r="K49" s="1"/>
      <c r="L49" s="1"/>
      <c r="M49" s="1"/>
    </row>
    <row r="50" spans="1:13" x14ac:dyDescent="0.25">
      <c r="A50" t="str">
        <f>"Yes"</f>
        <v>Yes</v>
      </c>
      <c r="B50" s="3">
        <v>7.52332E-2</v>
      </c>
      <c r="C50" s="3">
        <v>6.18936E-2</v>
      </c>
      <c r="D50" s="3">
        <v>8.8572799999999993E-2</v>
      </c>
      <c r="E50" s="1"/>
      <c r="F50" t="str">
        <f>"Yes"</f>
        <v>Yes</v>
      </c>
      <c r="G50" s="3">
        <v>0.10428659999999999</v>
      </c>
      <c r="H50" s="3">
        <v>8.8276599999999997E-2</v>
      </c>
      <c r="I50" s="3">
        <v>0.1202965</v>
      </c>
      <c r="K50" s="1"/>
      <c r="L50" s="1"/>
      <c r="M50" s="1"/>
    </row>
    <row r="51" spans="1:13" x14ac:dyDescent="0.25">
      <c r="A51" t="str">
        <f>"Risk Difference"</f>
        <v>Risk Difference</v>
      </c>
      <c r="B51" s="3">
        <v>5.6514200000000001E-2</v>
      </c>
      <c r="C51" s="3">
        <v>4.3167799999999999E-2</v>
      </c>
      <c r="D51" s="3">
        <v>6.9860599999999995E-2</v>
      </c>
      <c r="E51" s="1"/>
      <c r="F51" t="str">
        <f>"Risk Difference"</f>
        <v>Risk Difference</v>
      </c>
      <c r="G51" s="3">
        <v>7.1719500000000005E-2</v>
      </c>
      <c r="H51" s="3">
        <v>5.5699800000000001E-2</v>
      </c>
      <c r="I51" s="3">
        <v>8.7739300000000006E-2</v>
      </c>
      <c r="K51" s="1"/>
      <c r="L51" s="1"/>
      <c r="M51" s="1"/>
    </row>
    <row r="52" spans="1:13" x14ac:dyDescent="0.25">
      <c r="A52" t="str">
        <f>"Male Externalizing --&gt; Female Externalizing"</f>
        <v>Male Externalizing --&gt; Female Externalizing</v>
      </c>
      <c r="B52" s="3" t="s">
        <v>0</v>
      </c>
      <c r="C52" s="3" t="s">
        <v>0</v>
      </c>
      <c r="D52" s="3" t="s">
        <v>0</v>
      </c>
      <c r="F52" t="str">
        <f>"Female Externalizing --&gt; Male Externalizing"</f>
        <v>Female Externalizing --&gt; Male Externalizing</v>
      </c>
      <c r="G52" s="3" t="s">
        <v>0</v>
      </c>
      <c r="H52" s="3" t="s">
        <v>0</v>
      </c>
      <c r="I52" s="3" t="s">
        <v>0</v>
      </c>
    </row>
    <row r="53" spans="1:13" x14ac:dyDescent="0.25">
      <c r="A53" t="str">
        <f>"No"</f>
        <v>No</v>
      </c>
      <c r="B53" s="3">
        <v>3.5197000000000002E-3</v>
      </c>
      <c r="C53" s="3">
        <v>3.3330999999999999E-3</v>
      </c>
      <c r="D53" s="3">
        <v>3.7062000000000002E-3</v>
      </c>
      <c r="E53" s="1"/>
      <c r="F53" t="str">
        <f>"No"</f>
        <v>No</v>
      </c>
      <c r="G53" s="3">
        <v>3.7821E-3</v>
      </c>
      <c r="H53" s="3">
        <v>3.5888000000000001E-3</v>
      </c>
      <c r="I53" s="3">
        <v>3.9753999999999996E-3</v>
      </c>
      <c r="K53" s="1"/>
      <c r="L53" s="1"/>
      <c r="M53" s="1"/>
    </row>
    <row r="54" spans="1:13" x14ac:dyDescent="0.25">
      <c r="A54" t="str">
        <f>"Yes"</f>
        <v>Yes</v>
      </c>
      <c r="B54" s="3">
        <v>2.4634E-2</v>
      </c>
      <c r="C54" s="3">
        <v>1.6794799999999999E-2</v>
      </c>
      <c r="D54" s="3">
        <v>3.2473200000000001E-2</v>
      </c>
      <c r="E54" s="1"/>
      <c r="F54" t="str">
        <f>"Yes"</f>
        <v>Yes</v>
      </c>
      <c r="G54" s="3">
        <v>2.6428699999999999E-2</v>
      </c>
      <c r="H54" s="3">
        <v>1.80261E-2</v>
      </c>
      <c r="I54" s="3">
        <v>3.4831300000000003E-2</v>
      </c>
      <c r="K54" s="1"/>
      <c r="L54" s="1"/>
      <c r="M54" s="1"/>
    </row>
    <row r="55" spans="1:13" x14ac:dyDescent="0.25">
      <c r="A55" t="str">
        <f>"Risk Difference"</f>
        <v>Risk Difference</v>
      </c>
      <c r="B55" s="3">
        <v>2.1114299999999999E-2</v>
      </c>
      <c r="C55" s="3">
        <v>1.3272900000000001E-2</v>
      </c>
      <c r="D55" s="3">
        <v>2.8955700000000001E-2</v>
      </c>
      <c r="E55" s="1"/>
      <c r="F55" t="str">
        <f>"Risk Difference"</f>
        <v>Risk Difference</v>
      </c>
      <c r="G55" s="3">
        <v>2.2646599999999999E-2</v>
      </c>
      <c r="H55" s="3">
        <v>1.4241800000000001E-2</v>
      </c>
      <c r="I55" s="3">
        <v>3.1051499999999999E-2</v>
      </c>
      <c r="K55" s="1"/>
      <c r="L55" s="1"/>
      <c r="M55" s="1"/>
    </row>
    <row r="56" spans="1:13" x14ac:dyDescent="0.25">
      <c r="A56" t="str">
        <f>"Male Externalizing --&gt; Female Neurotic"</f>
        <v>Male Externalizing --&gt; Female Neurotic</v>
      </c>
      <c r="B56" s="3" t="s">
        <v>0</v>
      </c>
      <c r="C56" s="3" t="s">
        <v>0</v>
      </c>
      <c r="D56" s="3" t="s">
        <v>0</v>
      </c>
      <c r="F56" t="str">
        <f>"Female Externalizing --&gt; Male Neurotic"</f>
        <v>Female Externalizing --&gt; Male Neurotic</v>
      </c>
      <c r="G56" s="3" t="s">
        <v>0</v>
      </c>
      <c r="H56" s="3" t="s">
        <v>0</v>
      </c>
      <c r="I56" s="3" t="s">
        <v>0</v>
      </c>
    </row>
    <row r="57" spans="1:13" x14ac:dyDescent="0.25">
      <c r="A57" t="str">
        <f>"No"</f>
        <v>No</v>
      </c>
      <c r="B57" s="3">
        <v>7.6629500000000003E-2</v>
      </c>
      <c r="C57" s="3">
        <v>7.5791700000000004E-2</v>
      </c>
      <c r="D57" s="3">
        <v>7.7467300000000003E-2</v>
      </c>
      <c r="E57" s="1"/>
      <c r="F57" t="str">
        <f>"No"</f>
        <v>No</v>
      </c>
      <c r="G57" s="3">
        <v>5.0328499999999998E-2</v>
      </c>
      <c r="H57" s="3">
        <v>4.9639999999999997E-2</v>
      </c>
      <c r="I57" s="3">
        <v>5.1017E-2</v>
      </c>
      <c r="K57" s="1"/>
      <c r="L57" s="1"/>
      <c r="M57" s="1"/>
    </row>
    <row r="58" spans="1:13" x14ac:dyDescent="0.25">
      <c r="A58" t="str">
        <f>"Yes"</f>
        <v>Yes</v>
      </c>
      <c r="B58" s="3">
        <v>0.17643159999999999</v>
      </c>
      <c r="C58" s="3">
        <v>0.15715370000000001</v>
      </c>
      <c r="D58" s="3">
        <v>0.19570950000000001</v>
      </c>
      <c r="E58" s="1"/>
      <c r="F58" t="str">
        <f>"Yes"</f>
        <v>Yes</v>
      </c>
      <c r="G58" s="3">
        <v>0.115</v>
      </c>
      <c r="H58" s="3">
        <v>9.8288600000000004E-2</v>
      </c>
      <c r="I58" s="3">
        <v>0.13171140000000001</v>
      </c>
      <c r="K58" s="1"/>
      <c r="L58" s="1"/>
      <c r="M58" s="1"/>
    </row>
    <row r="59" spans="1:13" x14ac:dyDescent="0.25">
      <c r="A59" t="str">
        <f>"Risk Difference"</f>
        <v>Risk Difference</v>
      </c>
      <c r="B59" s="3">
        <v>9.9802100000000005E-2</v>
      </c>
      <c r="C59" s="3">
        <v>8.0506099999999997E-2</v>
      </c>
      <c r="D59" s="3">
        <v>0.1190982</v>
      </c>
      <c r="E59" s="1"/>
      <c r="F59" t="str">
        <f>"Risk Difference"</f>
        <v>Risk Difference</v>
      </c>
      <c r="G59" s="3">
        <v>6.4671500000000007E-2</v>
      </c>
      <c r="H59" s="3">
        <v>4.79459E-2</v>
      </c>
      <c r="I59" s="3">
        <v>8.13971E-2</v>
      </c>
      <c r="K59" s="1"/>
      <c r="L59" s="1"/>
      <c r="M59" s="1"/>
    </row>
    <row r="60" spans="1:13" x14ac:dyDescent="0.25">
      <c r="A60" t="str">
        <f>"Male Externalizing --&gt; Female Mood Disorder"</f>
        <v>Male Externalizing --&gt; Female Mood Disorder</v>
      </c>
      <c r="B60" s="3" t="s">
        <v>0</v>
      </c>
      <c r="C60" s="3" t="s">
        <v>0</v>
      </c>
      <c r="D60" s="3" t="s">
        <v>0</v>
      </c>
      <c r="F60" t="str">
        <f>"Female Externalizing --&gt; Male Mood Disorders"</f>
        <v>Female Externalizing --&gt; Male Mood Disorders</v>
      </c>
      <c r="G60" s="3" t="s">
        <v>0</v>
      </c>
      <c r="H60" s="3" t="s">
        <v>0</v>
      </c>
      <c r="I60" s="3" t="s">
        <v>0</v>
      </c>
    </row>
    <row r="61" spans="1:13" x14ac:dyDescent="0.25">
      <c r="A61" t="str">
        <f>"No"</f>
        <v>No</v>
      </c>
      <c r="B61" s="3">
        <v>4.7299800000000003E-2</v>
      </c>
      <c r="C61" s="3">
        <v>4.6631199999999998E-2</v>
      </c>
      <c r="D61" s="3">
        <v>4.7968400000000001E-2</v>
      </c>
      <c r="E61" s="1"/>
      <c r="F61" t="str">
        <f>"No"</f>
        <v>No</v>
      </c>
      <c r="G61" s="3">
        <v>2.92987E-2</v>
      </c>
      <c r="H61" s="3">
        <v>2.8767600000000001E-2</v>
      </c>
      <c r="I61" s="3">
        <v>2.98298E-2</v>
      </c>
      <c r="K61" s="1"/>
      <c r="L61" s="1"/>
      <c r="M61" s="1"/>
    </row>
    <row r="62" spans="1:13" x14ac:dyDescent="0.25">
      <c r="A62" t="str">
        <f>"Yes"</f>
        <v>Yes</v>
      </c>
      <c r="B62" s="3">
        <v>0.10852199999999999</v>
      </c>
      <c r="C62" s="3">
        <v>9.2791700000000005E-2</v>
      </c>
      <c r="D62" s="3">
        <v>0.12425219999999999</v>
      </c>
      <c r="E62" s="1"/>
      <c r="F62" t="str">
        <f>"Yes"</f>
        <v>Yes</v>
      </c>
      <c r="G62" s="3">
        <v>6.5714300000000003E-2</v>
      </c>
      <c r="H62" s="3">
        <v>5.2734700000000002E-2</v>
      </c>
      <c r="I62" s="3">
        <v>7.8693899999999997E-2</v>
      </c>
      <c r="K62" s="1"/>
      <c r="L62" s="1"/>
      <c r="M62" s="1"/>
    </row>
    <row r="63" spans="1:13" x14ac:dyDescent="0.25">
      <c r="A63" t="str">
        <f>"Risk Difference"</f>
        <v>Risk Difference</v>
      </c>
      <c r="B63" s="3">
        <v>6.1222100000000002E-2</v>
      </c>
      <c r="C63" s="3">
        <v>4.5477700000000003E-2</v>
      </c>
      <c r="D63" s="3">
        <v>7.6966599999999996E-2</v>
      </c>
      <c r="E63" s="1"/>
      <c r="F63" t="str">
        <f>"Risk Difference"</f>
        <v>Risk Difference</v>
      </c>
      <c r="G63" s="3">
        <v>3.6415599999999999E-2</v>
      </c>
      <c r="H63" s="3">
        <v>2.3425100000000001E-2</v>
      </c>
      <c r="I63" s="3">
        <v>4.9406100000000001E-2</v>
      </c>
      <c r="K63" s="1"/>
      <c r="L63" s="1"/>
      <c r="M63" s="1"/>
    </row>
    <row r="64" spans="1:13" x14ac:dyDescent="0.25">
      <c r="A64" t="str">
        <f>"Male Externalizing --&gt; Female Eating Disorder"</f>
        <v>Male Externalizing --&gt; Female Eating Disorder</v>
      </c>
      <c r="B64" s="3" t="s">
        <v>0</v>
      </c>
      <c r="C64" s="3" t="s">
        <v>0</v>
      </c>
      <c r="D64" s="3" t="s">
        <v>0</v>
      </c>
      <c r="F64" t="str">
        <f>"Female Externalizing --&gt; Male Eating Disorder"</f>
        <v>Female Externalizing --&gt; Male Eating Disorder</v>
      </c>
      <c r="G64" s="3" t="s">
        <v>0</v>
      </c>
      <c r="H64" s="3" t="s">
        <v>0</v>
      </c>
      <c r="I64" s="3" t="s">
        <v>0</v>
      </c>
    </row>
    <row r="65" spans="1:13" x14ac:dyDescent="0.25">
      <c r="A65" t="str">
        <f>"No"</f>
        <v>No</v>
      </c>
      <c r="B65" s="3">
        <v>5.0794000000000004E-3</v>
      </c>
      <c r="C65" s="3">
        <v>4.8554999999999996E-3</v>
      </c>
      <c r="D65" s="3">
        <v>5.3033000000000004E-3</v>
      </c>
      <c r="E65" s="1"/>
      <c r="F65" t="str">
        <f>"No"</f>
        <v>No</v>
      </c>
      <c r="G65" s="3" t="s">
        <v>0</v>
      </c>
      <c r="H65" s="3" t="s">
        <v>0</v>
      </c>
      <c r="I65" s="3" t="s">
        <v>0</v>
      </c>
    </row>
    <row r="66" spans="1:13" x14ac:dyDescent="0.25">
      <c r="A66" t="str">
        <f>"Yes"</f>
        <v>Yes</v>
      </c>
      <c r="B66" s="3">
        <v>9.9868000000000005E-3</v>
      </c>
      <c r="C66" s="3">
        <v>4.9581E-3</v>
      </c>
      <c r="D66" s="3">
        <v>1.5015499999999999E-2</v>
      </c>
      <c r="E66" s="1"/>
      <c r="F66" t="str">
        <f>"Yes"</f>
        <v>Yes</v>
      </c>
      <c r="G66" s="3" t="s">
        <v>0</v>
      </c>
      <c r="H66" s="3" t="s">
        <v>0</v>
      </c>
      <c r="I66" s="3" t="s">
        <v>0</v>
      </c>
    </row>
    <row r="67" spans="1:13" x14ac:dyDescent="0.25">
      <c r="A67" t="str">
        <f>"Risk Difference"</f>
        <v>Risk Difference</v>
      </c>
      <c r="B67" s="3">
        <v>4.9075000000000004E-3</v>
      </c>
      <c r="C67" s="3">
        <v>-1.262E-4</v>
      </c>
      <c r="D67" s="3">
        <v>9.9410999999999996E-3</v>
      </c>
      <c r="E67" s="1"/>
      <c r="F67" t="str">
        <f>"Risk Difference"</f>
        <v>Risk Difference</v>
      </c>
      <c r="G67" s="3" t="s">
        <v>0</v>
      </c>
      <c r="H67" s="3" t="s">
        <v>0</v>
      </c>
      <c r="I67" s="3" t="s">
        <v>0</v>
      </c>
    </row>
    <row r="68" spans="1:13" x14ac:dyDescent="0.25">
      <c r="A68" t="str">
        <f>"Male Externalizing --&gt; Female Schizophrenia"</f>
        <v>Male Externalizing --&gt; Female Schizophrenia</v>
      </c>
      <c r="B68" s="3" t="s">
        <v>0</v>
      </c>
      <c r="C68" s="3" t="s">
        <v>0</v>
      </c>
      <c r="D68" s="3" t="s">
        <v>0</v>
      </c>
      <c r="F68" t="str">
        <f>"Female Externalizing --&gt; Male Schitzophrenia"</f>
        <v>Female Externalizing --&gt; Male Schitzophrenia</v>
      </c>
      <c r="G68" s="3" t="s">
        <v>0</v>
      </c>
      <c r="H68" s="3" t="s">
        <v>0</v>
      </c>
      <c r="I68" s="3" t="s">
        <v>0</v>
      </c>
    </row>
    <row r="69" spans="1:13" x14ac:dyDescent="0.25">
      <c r="A69" t="str">
        <f>"No"</f>
        <v>No</v>
      </c>
      <c r="B69" s="3">
        <v>1.2485400000000001E-2</v>
      </c>
      <c r="C69" s="3">
        <v>1.21356E-2</v>
      </c>
      <c r="D69" s="3">
        <v>1.28351E-2</v>
      </c>
      <c r="E69" s="1"/>
      <c r="F69" t="str">
        <f>"No"</f>
        <v>No</v>
      </c>
      <c r="G69" s="3">
        <v>1.04607E-2</v>
      </c>
      <c r="H69" s="3">
        <v>1.01403E-2</v>
      </c>
      <c r="I69" s="3">
        <v>1.07811E-2</v>
      </c>
      <c r="K69" s="1"/>
      <c r="L69" s="1"/>
      <c r="M69" s="1"/>
    </row>
    <row r="70" spans="1:13" x14ac:dyDescent="0.25">
      <c r="A70" t="str">
        <f>"Yes"</f>
        <v>Yes</v>
      </c>
      <c r="B70" s="3">
        <v>3.7284400000000002E-2</v>
      </c>
      <c r="C70" s="3">
        <v>2.7702899999999999E-2</v>
      </c>
      <c r="D70" s="3">
        <v>4.6865900000000002E-2</v>
      </c>
      <c r="E70" s="1"/>
      <c r="F70" t="str">
        <f>"Yes"</f>
        <v>Yes</v>
      </c>
      <c r="G70" s="3">
        <v>3.5714299999999997E-2</v>
      </c>
      <c r="H70" s="3">
        <v>2.5993200000000001E-2</v>
      </c>
      <c r="I70" s="3">
        <v>4.5435400000000001E-2</v>
      </c>
      <c r="K70" s="1"/>
      <c r="L70" s="1"/>
      <c r="M70" s="1"/>
    </row>
    <row r="71" spans="1:13" x14ac:dyDescent="0.25">
      <c r="A71" t="str">
        <f>"Risk Difference"</f>
        <v>Risk Difference</v>
      </c>
      <c r="B71" s="3">
        <v>2.4799000000000002E-2</v>
      </c>
      <c r="C71" s="3">
        <v>1.52111E-2</v>
      </c>
      <c r="D71" s="3">
        <v>3.4386899999999998E-2</v>
      </c>
      <c r="E71" s="1"/>
      <c r="F71" t="str">
        <f>"Risk Difference"</f>
        <v>Risk Difference</v>
      </c>
      <c r="G71" s="3">
        <v>2.5253600000000001E-2</v>
      </c>
      <c r="H71" s="3">
        <v>1.55272E-2</v>
      </c>
      <c r="I71" s="3">
        <v>3.4979999999999997E-2</v>
      </c>
      <c r="K71" s="1"/>
      <c r="L71" s="1"/>
      <c r="M71" s="1"/>
    </row>
    <row r="72" spans="1:13" x14ac:dyDescent="0.25">
      <c r="A72" t="str">
        <f>"Male Externalizing --&gt; Female Bipolar"</f>
        <v>Male Externalizing --&gt; Female Bipolar</v>
      </c>
      <c r="B72" s="3" t="s">
        <v>0</v>
      </c>
      <c r="C72" s="3" t="s">
        <v>0</v>
      </c>
      <c r="D72" s="3" t="s">
        <v>0</v>
      </c>
      <c r="F72" t="str">
        <f>"Female Externalizing --&gt; Male Bipolar"</f>
        <v>Female Externalizing --&gt; Male Bipolar</v>
      </c>
      <c r="G72" s="3" t="s">
        <v>0</v>
      </c>
      <c r="H72" s="3" t="s">
        <v>0</v>
      </c>
      <c r="I72" s="3" t="s">
        <v>0</v>
      </c>
    </row>
    <row r="73" spans="1:13" x14ac:dyDescent="0.25">
      <c r="A73" t="str">
        <f>"No"</f>
        <v>No</v>
      </c>
      <c r="B73" s="3">
        <v>7.7080999999999998E-3</v>
      </c>
      <c r="C73" s="3">
        <v>7.4327000000000004E-3</v>
      </c>
      <c r="D73" s="3">
        <v>7.9836000000000004E-3</v>
      </c>
      <c r="E73" s="1"/>
      <c r="F73" t="str">
        <f>"No"</f>
        <v>No</v>
      </c>
      <c r="G73" s="3">
        <v>5.4679000000000004E-3</v>
      </c>
      <c r="H73" s="3">
        <v>5.2356E-3</v>
      </c>
      <c r="I73" s="3">
        <v>5.7000999999999996E-3</v>
      </c>
      <c r="K73" s="1"/>
      <c r="L73" s="1"/>
      <c r="M73" s="1"/>
    </row>
    <row r="74" spans="1:13" x14ac:dyDescent="0.25">
      <c r="A74" t="str">
        <f>"Yes"</f>
        <v>Yes</v>
      </c>
      <c r="B74" s="3">
        <v>1.7310300000000001E-2</v>
      </c>
      <c r="C74" s="3">
        <v>1.07142E-2</v>
      </c>
      <c r="D74" s="3">
        <v>2.3906299999999998E-2</v>
      </c>
      <c r="E74" s="1"/>
      <c r="F74" t="str">
        <f>"Yes"</f>
        <v>Yes</v>
      </c>
      <c r="G74" s="3">
        <v>0.01</v>
      </c>
      <c r="H74" s="3">
        <v>4.7879999999999997E-3</v>
      </c>
      <c r="I74" s="3">
        <v>1.5212099999999999E-2</v>
      </c>
      <c r="K74" s="1"/>
      <c r="L74" s="1"/>
      <c r="M74" s="1"/>
    </row>
    <row r="75" spans="1:13" x14ac:dyDescent="0.25">
      <c r="A75" t="str">
        <f>"Risk Difference"</f>
        <v>Risk Difference</v>
      </c>
      <c r="B75" s="3">
        <v>9.6021000000000006E-3</v>
      </c>
      <c r="C75" s="3">
        <v>3.0003999999999999E-3</v>
      </c>
      <c r="D75" s="3">
        <v>1.62039E-2</v>
      </c>
      <c r="E75" s="1"/>
      <c r="F75" t="str">
        <f>"Risk Difference"</f>
        <v>Risk Difference</v>
      </c>
      <c r="G75" s="3">
        <v>4.5322000000000001E-3</v>
      </c>
      <c r="H75" s="3">
        <v>-6.8510000000000001E-4</v>
      </c>
      <c r="I75" s="3">
        <v>9.7494000000000001E-3</v>
      </c>
      <c r="K75" s="1"/>
      <c r="L75" s="1"/>
      <c r="M75" s="1"/>
    </row>
    <row r="76" spans="1:13" x14ac:dyDescent="0.25">
      <c r="A76" t="str">
        <f>"Male Externalizing --&gt; Female OCD"</f>
        <v>Male Externalizing --&gt; Female OCD</v>
      </c>
      <c r="B76" s="3" t="s">
        <v>0</v>
      </c>
      <c r="C76" s="3" t="s">
        <v>0</v>
      </c>
      <c r="D76" s="3" t="s">
        <v>0</v>
      </c>
      <c r="F76" t="str">
        <f>"Female Externalizing --&gt; Male OCD"</f>
        <v>Female Externalizing --&gt; Male OCD</v>
      </c>
      <c r="G76" s="3" t="s">
        <v>0</v>
      </c>
      <c r="H76" s="3" t="s">
        <v>0</v>
      </c>
      <c r="I76" s="3" t="s">
        <v>0</v>
      </c>
    </row>
    <row r="77" spans="1:13" x14ac:dyDescent="0.25">
      <c r="A77" t="str">
        <f>"No"</f>
        <v>No</v>
      </c>
      <c r="B77" s="3" t="s">
        <v>0</v>
      </c>
      <c r="C77" s="3" t="s">
        <v>0</v>
      </c>
      <c r="D77" s="3" t="s">
        <v>0</v>
      </c>
      <c r="F77" t="str">
        <f>"No"</f>
        <v>No</v>
      </c>
      <c r="G77" s="3" t="s">
        <v>0</v>
      </c>
      <c r="H77" s="3" t="s">
        <v>0</v>
      </c>
      <c r="I77" s="3" t="s">
        <v>0</v>
      </c>
    </row>
    <row r="78" spans="1:13" x14ac:dyDescent="0.25">
      <c r="A78" t="str">
        <f>"Yes"</f>
        <v>Yes</v>
      </c>
      <c r="B78" s="3" t="s">
        <v>0</v>
      </c>
      <c r="C78" s="3" t="s">
        <v>0</v>
      </c>
      <c r="D78" s="3" t="s">
        <v>0</v>
      </c>
      <c r="F78" t="str">
        <f>"Yes"</f>
        <v>Yes</v>
      </c>
      <c r="G78" s="3" t="s">
        <v>0</v>
      </c>
      <c r="H78" s="3" t="s">
        <v>0</v>
      </c>
      <c r="I78" s="3" t="s">
        <v>0</v>
      </c>
    </row>
    <row r="79" spans="1:13" x14ac:dyDescent="0.25">
      <c r="A79" t="str">
        <f>"Risk Difference"</f>
        <v>Risk Difference</v>
      </c>
      <c r="B79" s="3" t="s">
        <v>0</v>
      </c>
      <c r="C79" s="3" t="s">
        <v>0</v>
      </c>
      <c r="D79" s="3" t="s">
        <v>0</v>
      </c>
      <c r="F79" t="str">
        <f>"Risk Difference"</f>
        <v>Risk Difference</v>
      </c>
      <c r="G79" s="3" t="s">
        <v>0</v>
      </c>
      <c r="H79" s="3" t="s">
        <v>0</v>
      </c>
      <c r="I79" s="3" t="s">
        <v>0</v>
      </c>
    </row>
    <row r="80" spans="1:13" x14ac:dyDescent="0.25">
      <c r="A80" t="str">
        <f>"Male Externalizing --&gt; Female Personality"</f>
        <v>Male Externalizing --&gt; Female Personality</v>
      </c>
      <c r="B80" s="3" t="s">
        <v>0</v>
      </c>
      <c r="C80" s="3" t="s">
        <v>0</v>
      </c>
      <c r="D80" s="3" t="s">
        <v>0</v>
      </c>
      <c r="F80" t="str">
        <f>"Female Externalizing --&gt; Male Personality"</f>
        <v>Female Externalizing --&gt; Male Personality</v>
      </c>
      <c r="G80" s="3" t="s">
        <v>0</v>
      </c>
      <c r="H80" s="3" t="s">
        <v>0</v>
      </c>
      <c r="I80" s="3" t="s">
        <v>0</v>
      </c>
    </row>
    <row r="81" spans="1:13" x14ac:dyDescent="0.25">
      <c r="A81" t="str">
        <f>"No"</f>
        <v>No</v>
      </c>
      <c r="B81" s="3">
        <v>2.7232800000000001E-2</v>
      </c>
      <c r="C81" s="3">
        <v>2.67202E-2</v>
      </c>
      <c r="D81" s="3">
        <v>2.7745499999999999E-2</v>
      </c>
      <c r="E81" s="1"/>
      <c r="F81" t="str">
        <f>"No"</f>
        <v>No</v>
      </c>
      <c r="G81" s="3">
        <v>1.59311E-2</v>
      </c>
      <c r="H81" s="3">
        <v>1.55368E-2</v>
      </c>
      <c r="I81" s="3">
        <v>1.63254E-2</v>
      </c>
      <c r="K81" s="1"/>
      <c r="L81" s="1"/>
      <c r="M81" s="1"/>
    </row>
    <row r="82" spans="1:13" x14ac:dyDescent="0.25">
      <c r="A82" t="str">
        <f>"Yes"</f>
        <v>Yes</v>
      </c>
      <c r="B82" s="3">
        <v>8.3223800000000001E-2</v>
      </c>
      <c r="C82" s="3">
        <v>6.9254399999999994E-2</v>
      </c>
      <c r="D82" s="3">
        <v>9.7193199999999993E-2</v>
      </c>
      <c r="E82" s="1"/>
      <c r="F82" t="str">
        <f>"Yes"</f>
        <v>Yes</v>
      </c>
      <c r="G82" s="3">
        <v>4.5714299999999999E-2</v>
      </c>
      <c r="H82" s="3">
        <v>3.47733E-2</v>
      </c>
      <c r="I82" s="3">
        <v>5.6655299999999999E-2</v>
      </c>
      <c r="K82" s="1"/>
      <c r="L82" s="1"/>
      <c r="M82" s="1"/>
    </row>
    <row r="83" spans="1:13" x14ac:dyDescent="0.25">
      <c r="A83" t="str">
        <f>"Risk Difference"</f>
        <v>Risk Difference</v>
      </c>
      <c r="B83" s="3">
        <v>5.5990900000000003E-2</v>
      </c>
      <c r="C83" s="3">
        <v>4.20122E-2</v>
      </c>
      <c r="D83" s="3">
        <v>6.9969699999999996E-2</v>
      </c>
      <c r="E83" s="1"/>
      <c r="F83" t="str">
        <f>"Risk Difference"</f>
        <v>Risk Difference</v>
      </c>
      <c r="G83" s="3">
        <v>2.9783199999999999E-2</v>
      </c>
      <c r="H83" s="3">
        <v>1.88351E-2</v>
      </c>
      <c r="I83" s="3">
        <v>4.0731299999999998E-2</v>
      </c>
      <c r="K83" s="1"/>
      <c r="L83" s="1"/>
      <c r="M83" s="1"/>
    </row>
    <row r="84" spans="1:13" x14ac:dyDescent="0.25">
      <c r="A84" t="str">
        <f>"Male Externalizing --&gt; Female Developmental"</f>
        <v>Male Externalizing --&gt; Female Developmental</v>
      </c>
      <c r="B84" s="3" t="s">
        <v>0</v>
      </c>
      <c r="C84" s="3" t="s">
        <v>0</v>
      </c>
      <c r="D84" s="3" t="s">
        <v>0</v>
      </c>
      <c r="F84" t="str">
        <f>"Female Externalizing --&gt; Male Developmental"</f>
        <v>Female Externalizing --&gt; Male Developmental</v>
      </c>
      <c r="G84" s="3" t="s">
        <v>0</v>
      </c>
      <c r="H84" s="3" t="s">
        <v>0</v>
      </c>
      <c r="I84" s="3" t="s">
        <v>0</v>
      </c>
    </row>
    <row r="85" spans="1:13" x14ac:dyDescent="0.25">
      <c r="A85" t="str">
        <f>"No"</f>
        <v>No</v>
      </c>
      <c r="B85" s="3" t="s">
        <v>0</v>
      </c>
      <c r="C85" s="3" t="s">
        <v>0</v>
      </c>
      <c r="D85" s="3" t="s">
        <v>0</v>
      </c>
      <c r="F85" t="str">
        <f>"No"</f>
        <v>No</v>
      </c>
      <c r="G85" s="3">
        <v>5.9889999999999997E-4</v>
      </c>
      <c r="H85" s="3">
        <v>5.2189999999999995E-4</v>
      </c>
      <c r="I85" s="3">
        <v>6.7599999999999995E-4</v>
      </c>
      <c r="K85" s="1"/>
      <c r="L85" s="1"/>
      <c r="M85" s="1"/>
    </row>
    <row r="86" spans="1:13" x14ac:dyDescent="0.25">
      <c r="A86" t="str">
        <f>"Yes"</f>
        <v>Yes</v>
      </c>
      <c r="B86" s="3" t="s">
        <v>0</v>
      </c>
      <c r="C86" s="3" t="s">
        <v>0</v>
      </c>
      <c r="D86" s="3" t="s">
        <v>0</v>
      </c>
      <c r="F86" t="str">
        <f>"Yes"</f>
        <v>Yes</v>
      </c>
      <c r="G86" s="3">
        <v>7.1428999999999998E-3</v>
      </c>
      <c r="H86" s="3">
        <v>2.7315E-3</v>
      </c>
      <c r="I86" s="3">
        <v>1.1554200000000001E-2</v>
      </c>
      <c r="K86" s="1"/>
      <c r="L86" s="1"/>
      <c r="M86" s="1"/>
    </row>
    <row r="87" spans="1:13" x14ac:dyDescent="0.25">
      <c r="A87" t="str">
        <f>"Risk Difference"</f>
        <v>Risk Difference</v>
      </c>
      <c r="B87" s="3" t="s">
        <v>0</v>
      </c>
      <c r="C87" s="3" t="s">
        <v>0</v>
      </c>
      <c r="D87" s="3" t="s">
        <v>0</v>
      </c>
      <c r="F87" t="str">
        <f>"Risk Difference"</f>
        <v>Risk Difference</v>
      </c>
      <c r="G87" s="3">
        <v>6.5439000000000001E-3</v>
      </c>
      <c r="H87" s="3">
        <v>2.1318999999999999E-3</v>
      </c>
      <c r="I87" s="3">
        <v>1.0955899999999999E-2</v>
      </c>
      <c r="K87" s="1"/>
      <c r="L87" s="1"/>
      <c r="M87" s="1"/>
    </row>
    <row r="88" spans="1:13" x14ac:dyDescent="0.25">
      <c r="A88" t="str">
        <f>"Male Neurotic --&gt; Female Substance Abuse"</f>
        <v>Male Neurotic --&gt; Female Substance Abuse</v>
      </c>
      <c r="B88" s="3" t="s">
        <v>0</v>
      </c>
      <c r="C88" s="3" t="s">
        <v>0</v>
      </c>
      <c r="D88" s="3" t="s">
        <v>0</v>
      </c>
      <c r="F88" t="str">
        <f>"Female Neurotic --&gt; Male Substance Abuse"</f>
        <v>Female Neurotic --&gt; Male Substance Abuse</v>
      </c>
      <c r="G88" s="3" t="s">
        <v>0</v>
      </c>
      <c r="H88" s="3" t="s">
        <v>0</v>
      </c>
      <c r="I88" s="3" t="s">
        <v>0</v>
      </c>
    </row>
    <row r="89" spans="1:13" x14ac:dyDescent="0.25">
      <c r="A89" t="str">
        <f>"No"</f>
        <v>No</v>
      </c>
      <c r="B89" s="3">
        <v>1.7363900000000002E-2</v>
      </c>
      <c r="C89" s="3">
        <v>1.6942499999999999E-2</v>
      </c>
      <c r="D89" s="3">
        <v>1.77853E-2</v>
      </c>
      <c r="E89" s="1"/>
      <c r="F89" t="str">
        <f>"No"</f>
        <v>No</v>
      </c>
      <c r="G89" s="3">
        <v>2.94804E-2</v>
      </c>
      <c r="H89" s="3">
        <v>2.8926899999999998E-2</v>
      </c>
      <c r="I89" s="3">
        <v>3.0033799999999999E-2</v>
      </c>
      <c r="K89" s="1"/>
      <c r="L89" s="1"/>
      <c r="M89" s="1"/>
    </row>
    <row r="90" spans="1:13" x14ac:dyDescent="0.25">
      <c r="A90" t="str">
        <f>"Yes"</f>
        <v>Yes</v>
      </c>
      <c r="B90" s="3">
        <v>4.8483900000000003E-2</v>
      </c>
      <c r="C90" s="3">
        <v>4.5481199999999999E-2</v>
      </c>
      <c r="D90" s="3">
        <v>5.1486700000000003E-2</v>
      </c>
      <c r="E90" s="1"/>
      <c r="F90" t="str">
        <f>"Yes"</f>
        <v>Yes</v>
      </c>
      <c r="G90" s="3">
        <v>7.2912500000000005E-2</v>
      </c>
      <c r="H90" s="3">
        <v>6.9967500000000002E-2</v>
      </c>
      <c r="I90" s="3">
        <v>7.5857499999999994E-2</v>
      </c>
      <c r="K90" s="1"/>
      <c r="L90" s="1"/>
      <c r="M90" s="1"/>
    </row>
    <row r="91" spans="1:13" x14ac:dyDescent="0.25">
      <c r="A91" t="str">
        <f>"Risk Difference"</f>
        <v>Risk Difference</v>
      </c>
      <c r="B91" s="3">
        <v>3.1119999999999998E-2</v>
      </c>
      <c r="C91" s="3">
        <v>2.8087899999999999E-2</v>
      </c>
      <c r="D91" s="3">
        <v>3.4152200000000001E-2</v>
      </c>
      <c r="E91" s="1"/>
      <c r="F91" t="str">
        <f>"Risk Difference"</f>
        <v>Risk Difference</v>
      </c>
      <c r="G91" s="3">
        <v>4.3432100000000001E-2</v>
      </c>
      <c r="H91" s="3">
        <v>4.0435499999999999E-2</v>
      </c>
      <c r="I91" s="3">
        <v>4.6428700000000003E-2</v>
      </c>
      <c r="K91" s="1"/>
      <c r="L91" s="1"/>
      <c r="M91" s="1"/>
    </row>
    <row r="92" spans="1:13" x14ac:dyDescent="0.25">
      <c r="A92" t="str">
        <f>"Male Neurotic --&gt; Female Externalizing"</f>
        <v>Male Neurotic --&gt; Female Externalizing</v>
      </c>
      <c r="B92" s="3" t="s">
        <v>0</v>
      </c>
      <c r="C92" s="3" t="s">
        <v>0</v>
      </c>
      <c r="D92" s="3" t="s">
        <v>0</v>
      </c>
      <c r="F92" t="str">
        <f>"Female Neurotic --&gt; Male Externalizing"</f>
        <v>Female Neurotic --&gt; Male Externalizing</v>
      </c>
      <c r="G92" s="3" t="s">
        <v>0</v>
      </c>
      <c r="H92" s="3" t="s">
        <v>0</v>
      </c>
      <c r="I92" s="3" t="s">
        <v>0</v>
      </c>
    </row>
    <row r="93" spans="1:13" x14ac:dyDescent="0.25">
      <c r="A93" t="str">
        <f>"No"</f>
        <v>No</v>
      </c>
      <c r="B93" s="3">
        <v>3.3568000000000001E-3</v>
      </c>
      <c r="C93" s="3">
        <v>3.1702000000000002E-3</v>
      </c>
      <c r="D93" s="3">
        <v>3.5433999999999999E-3</v>
      </c>
      <c r="E93" s="1"/>
      <c r="F93" t="str">
        <f>"No"</f>
        <v>No</v>
      </c>
      <c r="G93" s="3">
        <v>3.4475E-3</v>
      </c>
      <c r="H93" s="3">
        <v>3.2556999999999998E-3</v>
      </c>
      <c r="I93" s="3">
        <v>3.6392E-3</v>
      </c>
      <c r="K93" s="1"/>
      <c r="L93" s="1"/>
      <c r="M93" s="1"/>
    </row>
    <row r="94" spans="1:13" x14ac:dyDescent="0.25">
      <c r="A94" t="str">
        <f>"Yes"</f>
        <v>Yes</v>
      </c>
      <c r="B94" s="3">
        <v>8.1908999999999992E-3</v>
      </c>
      <c r="C94" s="3">
        <v>6.9308E-3</v>
      </c>
      <c r="D94" s="3">
        <v>9.4508999999999999E-3</v>
      </c>
      <c r="E94" s="1"/>
      <c r="F94" t="str">
        <f>"Yes"</f>
        <v>Yes</v>
      </c>
      <c r="G94" s="3">
        <v>8.8509999999999995E-3</v>
      </c>
      <c r="H94" s="3">
        <v>7.7901000000000003E-3</v>
      </c>
      <c r="I94" s="3">
        <v>9.9120000000000007E-3</v>
      </c>
      <c r="K94" s="1"/>
      <c r="L94" s="1"/>
      <c r="M94" s="1"/>
    </row>
    <row r="95" spans="1:13" x14ac:dyDescent="0.25">
      <c r="A95" t="str">
        <f>"Risk Difference"</f>
        <v>Risk Difference</v>
      </c>
      <c r="B95" s="3">
        <v>4.8341E-3</v>
      </c>
      <c r="C95" s="3">
        <v>3.5603000000000002E-3</v>
      </c>
      <c r="D95" s="3">
        <v>6.1079000000000003E-3</v>
      </c>
      <c r="E95" s="1"/>
      <c r="F95" t="str">
        <f>"Risk Difference"</f>
        <v>Risk Difference</v>
      </c>
      <c r="G95" s="3">
        <v>5.4035999999999997E-3</v>
      </c>
      <c r="H95" s="3">
        <v>4.3254000000000001E-3</v>
      </c>
      <c r="I95" s="3">
        <v>6.4817E-3</v>
      </c>
      <c r="K95" s="1"/>
      <c r="L95" s="1"/>
      <c r="M95" s="1"/>
    </row>
    <row r="96" spans="1:13" x14ac:dyDescent="0.25">
      <c r="A96" t="str">
        <f>"Male Neurotic --&gt; Female Neurotic"</f>
        <v>Male Neurotic --&gt; Female Neurotic</v>
      </c>
      <c r="B96" s="3" t="s">
        <v>0</v>
      </c>
      <c r="C96" s="3" t="s">
        <v>0</v>
      </c>
      <c r="D96" s="3" t="s">
        <v>0</v>
      </c>
      <c r="F96" t="str">
        <f>"Female Neurotic --&gt; Male Neurotic"</f>
        <v>Female Neurotic --&gt; Male Neurotic</v>
      </c>
      <c r="G96" s="3" t="s">
        <v>0</v>
      </c>
      <c r="H96" s="3" t="s">
        <v>0</v>
      </c>
      <c r="I96" s="3" t="s">
        <v>0</v>
      </c>
    </row>
    <row r="97" spans="1:13" x14ac:dyDescent="0.25">
      <c r="A97" t="str">
        <f>"No"</f>
        <v>No</v>
      </c>
      <c r="B97" s="3">
        <v>7.2330199999999997E-2</v>
      </c>
      <c r="C97" s="3">
        <v>7.1494500000000002E-2</v>
      </c>
      <c r="D97" s="3">
        <v>7.3165900000000006E-2</v>
      </c>
      <c r="E97" s="1"/>
      <c r="F97" t="str">
        <f>"No"</f>
        <v>No</v>
      </c>
      <c r="G97" s="3">
        <v>4.5742199999999997E-2</v>
      </c>
      <c r="H97" s="3">
        <v>4.5058599999999997E-2</v>
      </c>
      <c r="I97" s="3">
        <v>4.6425899999999999E-2</v>
      </c>
      <c r="K97" s="1"/>
      <c r="L97" s="1"/>
      <c r="M97" s="1"/>
    </row>
    <row r="98" spans="1:13" x14ac:dyDescent="0.25">
      <c r="A98" t="str">
        <f>"Yes"</f>
        <v>Yes</v>
      </c>
      <c r="B98" s="3">
        <v>0.16498779999999999</v>
      </c>
      <c r="C98" s="3">
        <v>0.15979879999999999</v>
      </c>
      <c r="D98" s="3">
        <v>0.17017679999999999</v>
      </c>
      <c r="E98" s="1"/>
      <c r="F98" t="str">
        <f>"Yes"</f>
        <v>Yes</v>
      </c>
      <c r="G98" s="3">
        <v>0.1083166</v>
      </c>
      <c r="H98" s="3">
        <v>0.1047963</v>
      </c>
      <c r="I98" s="3">
        <v>0.11183700000000001</v>
      </c>
      <c r="K98" s="1"/>
      <c r="L98" s="1"/>
      <c r="M98" s="1"/>
    </row>
    <row r="99" spans="1:13" x14ac:dyDescent="0.25">
      <c r="A99" t="str">
        <f>"Risk Difference"</f>
        <v>Risk Difference</v>
      </c>
      <c r="B99" s="3">
        <v>9.2657600000000007E-2</v>
      </c>
      <c r="C99" s="3">
        <v>8.7401800000000002E-2</v>
      </c>
      <c r="D99" s="3">
        <v>9.7913399999999998E-2</v>
      </c>
      <c r="E99" s="1"/>
      <c r="F99" t="str">
        <f>"Risk Difference"</f>
        <v>Risk Difference</v>
      </c>
      <c r="G99" s="3">
        <v>6.2574400000000002E-2</v>
      </c>
      <c r="H99" s="3">
        <v>5.89883E-2</v>
      </c>
      <c r="I99" s="3">
        <v>6.6160499999999997E-2</v>
      </c>
      <c r="K99" s="1"/>
      <c r="L99" s="1"/>
      <c r="M99" s="1"/>
    </row>
    <row r="100" spans="1:13" x14ac:dyDescent="0.25">
      <c r="A100" t="str">
        <f>"Male Neurotic --&gt; Female Mood Disorder"</f>
        <v>Male Neurotic --&gt; Female Mood Disorder</v>
      </c>
      <c r="B100" s="3" t="s">
        <v>0</v>
      </c>
      <c r="C100" s="3" t="s">
        <v>0</v>
      </c>
      <c r="D100" s="3" t="s">
        <v>0</v>
      </c>
      <c r="F100" t="str">
        <f>"Female Neurotic --&gt; Male Mood Disorders"</f>
        <v>Female Neurotic --&gt; Male Mood Disorders</v>
      </c>
      <c r="G100" s="3" t="s">
        <v>0</v>
      </c>
      <c r="H100" s="3" t="s">
        <v>0</v>
      </c>
      <c r="I100" s="3" t="s">
        <v>0</v>
      </c>
    </row>
    <row r="101" spans="1:13" x14ac:dyDescent="0.25">
      <c r="A101" t="str">
        <f>"No"</f>
        <v>No</v>
      </c>
      <c r="B101" s="3">
        <v>4.55623E-2</v>
      </c>
      <c r="C101" s="3">
        <v>4.4889499999999999E-2</v>
      </c>
      <c r="D101" s="3">
        <v>4.6235100000000001E-2</v>
      </c>
      <c r="E101" s="1"/>
      <c r="F101" t="str">
        <f>"No"</f>
        <v>No</v>
      </c>
      <c r="G101" s="3">
        <v>2.73428E-2</v>
      </c>
      <c r="H101" s="3">
        <v>2.6809199999999998E-2</v>
      </c>
      <c r="I101" s="3">
        <v>2.7876399999999999E-2</v>
      </c>
      <c r="K101" s="1"/>
      <c r="L101" s="1"/>
      <c r="M101" s="1"/>
    </row>
    <row r="102" spans="1:13" x14ac:dyDescent="0.25">
      <c r="A102" t="str">
        <f>"Yes"</f>
        <v>Yes</v>
      </c>
      <c r="B102" s="3">
        <v>8.4605200000000005E-2</v>
      </c>
      <c r="C102" s="3">
        <v>8.07147E-2</v>
      </c>
      <c r="D102" s="3">
        <v>8.8495799999999999E-2</v>
      </c>
      <c r="E102" s="1"/>
      <c r="F102" t="str">
        <f>"Yes"</f>
        <v>Yes</v>
      </c>
      <c r="G102" s="3">
        <v>5.4442200000000003E-2</v>
      </c>
      <c r="H102" s="3">
        <v>5.18722E-2</v>
      </c>
      <c r="I102" s="3">
        <v>5.7012300000000002E-2</v>
      </c>
      <c r="K102" s="1"/>
      <c r="L102" s="1"/>
      <c r="M102" s="1"/>
    </row>
    <row r="103" spans="1:13" x14ac:dyDescent="0.25">
      <c r="A103" t="str">
        <f>"Risk Difference"</f>
        <v>Risk Difference</v>
      </c>
      <c r="B103" s="3">
        <v>3.9042899999999998E-2</v>
      </c>
      <c r="C103" s="3">
        <v>3.5094599999999997E-2</v>
      </c>
      <c r="D103" s="3">
        <v>4.29912E-2</v>
      </c>
      <c r="E103" s="1"/>
      <c r="F103" t="str">
        <f>"Risk Difference"</f>
        <v>Risk Difference</v>
      </c>
      <c r="G103" s="3">
        <v>2.7099399999999999E-2</v>
      </c>
      <c r="H103" s="3">
        <v>2.4474599999999999E-2</v>
      </c>
      <c r="I103" s="3">
        <v>2.9724299999999999E-2</v>
      </c>
      <c r="K103" s="1"/>
      <c r="L103" s="1"/>
      <c r="M103" s="1"/>
    </row>
    <row r="104" spans="1:13" x14ac:dyDescent="0.25">
      <c r="A104" t="str">
        <f>"Male Neurotic --&gt; Female Eating Disorder"</f>
        <v>Male Neurotic --&gt; Female Eating Disorder</v>
      </c>
      <c r="B104" s="3" t="s">
        <v>0</v>
      </c>
      <c r="C104" s="3" t="s">
        <v>0</v>
      </c>
      <c r="D104" s="3" t="s">
        <v>0</v>
      </c>
      <c r="F104" t="str">
        <f>"Female Neurotic --&gt; Male Eating Disorder"</f>
        <v>Female Neurotic --&gt; Male Eating Disorder</v>
      </c>
      <c r="G104" s="3" t="s">
        <v>0</v>
      </c>
      <c r="H104" s="3" t="s">
        <v>0</v>
      </c>
      <c r="I104" s="3" t="s">
        <v>0</v>
      </c>
    </row>
    <row r="105" spans="1:13" x14ac:dyDescent="0.25">
      <c r="A105" t="str">
        <f>"No"</f>
        <v>No</v>
      </c>
      <c r="B105" s="3">
        <v>5.0041E-3</v>
      </c>
      <c r="C105" s="3">
        <v>4.7764000000000001E-3</v>
      </c>
      <c r="D105" s="3">
        <v>5.2316999999999997E-3</v>
      </c>
      <c r="E105" s="1"/>
      <c r="F105" t="str">
        <f>"No"</f>
        <v>No</v>
      </c>
      <c r="G105" s="3">
        <v>1.7560000000000001E-4</v>
      </c>
      <c r="H105" s="3">
        <v>1.3219999999999999E-4</v>
      </c>
      <c r="I105" s="3">
        <v>2.1890000000000001E-4</v>
      </c>
      <c r="K105" s="1"/>
      <c r="L105" s="1"/>
      <c r="M105" s="1"/>
    </row>
    <row r="106" spans="1:13" x14ac:dyDescent="0.25">
      <c r="A106" t="str">
        <f>"Yes"</f>
        <v>Yes</v>
      </c>
      <c r="B106" s="3">
        <v>6.8681000000000002E-3</v>
      </c>
      <c r="C106" s="3">
        <v>5.7134999999999998E-3</v>
      </c>
      <c r="D106" s="3">
        <v>8.0227000000000007E-3</v>
      </c>
      <c r="E106" s="1"/>
      <c r="F106" t="str">
        <f>"Yes"</f>
        <v>Yes</v>
      </c>
      <c r="G106" s="3">
        <v>5.3439999999999998E-4</v>
      </c>
      <c r="H106" s="3">
        <v>2.7260000000000001E-4</v>
      </c>
      <c r="I106" s="3">
        <v>7.9619999999999995E-4</v>
      </c>
      <c r="K106" s="1"/>
      <c r="L106" s="1"/>
      <c r="M106" s="1"/>
    </row>
    <row r="107" spans="1:13" x14ac:dyDescent="0.25">
      <c r="A107" t="str">
        <f>"Risk Difference"</f>
        <v>Risk Difference</v>
      </c>
      <c r="B107" s="3">
        <v>1.8641E-3</v>
      </c>
      <c r="C107" s="3">
        <v>6.8720000000000001E-4</v>
      </c>
      <c r="D107" s="3">
        <v>3.0409E-3</v>
      </c>
      <c r="E107" s="1"/>
      <c r="F107" t="str">
        <f>"Risk Difference"</f>
        <v>Risk Difference</v>
      </c>
      <c r="G107" s="3">
        <v>3.5879999999999999E-4</v>
      </c>
      <c r="H107" s="3">
        <v>9.3499999999999996E-5</v>
      </c>
      <c r="I107" s="3">
        <v>6.2419999999999999E-4</v>
      </c>
      <c r="K107" s="1"/>
      <c r="L107" s="1"/>
      <c r="M107" s="1"/>
    </row>
    <row r="108" spans="1:13" x14ac:dyDescent="0.25">
      <c r="A108" t="str">
        <f>"Male Neurotic --&gt; Female Schizophrenia"</f>
        <v>Male Neurotic --&gt; Female Schizophrenia</v>
      </c>
      <c r="B108" s="3" t="s">
        <v>0</v>
      </c>
      <c r="C108" s="3" t="s">
        <v>0</v>
      </c>
      <c r="D108" s="3" t="s">
        <v>0</v>
      </c>
      <c r="F108" t="str">
        <f>"Female Neurotic --&gt; Male Schitzophrenia"</f>
        <v>Female Neurotic --&gt; Male Schitzophrenia</v>
      </c>
      <c r="G108" s="3" t="s">
        <v>0</v>
      </c>
      <c r="H108" s="3" t="s">
        <v>0</v>
      </c>
      <c r="I108" s="3" t="s">
        <v>0</v>
      </c>
    </row>
    <row r="109" spans="1:13" x14ac:dyDescent="0.25">
      <c r="A109" t="str">
        <f>"No"</f>
        <v>No</v>
      </c>
      <c r="B109" s="3">
        <v>1.15254E-2</v>
      </c>
      <c r="C109" s="3">
        <v>1.1181E-2</v>
      </c>
      <c r="D109" s="3">
        <v>1.18697E-2</v>
      </c>
      <c r="E109" s="1"/>
      <c r="F109" t="str">
        <f>"No"</f>
        <v>No</v>
      </c>
      <c r="G109" s="3">
        <v>9.3028E-3</v>
      </c>
      <c r="H109" s="3">
        <v>8.9887000000000005E-3</v>
      </c>
      <c r="I109" s="3">
        <v>9.6170000000000005E-3</v>
      </c>
      <c r="K109" s="1"/>
      <c r="L109" s="1"/>
      <c r="M109" s="1"/>
    </row>
    <row r="110" spans="1:13" x14ac:dyDescent="0.25">
      <c r="A110" t="str">
        <f>"Yes"</f>
        <v>Yes</v>
      </c>
      <c r="B110" s="3">
        <v>3.2407400000000003E-2</v>
      </c>
      <c r="C110" s="3">
        <v>2.9931800000000001E-2</v>
      </c>
      <c r="D110" s="3">
        <v>3.4882999999999997E-2</v>
      </c>
      <c r="E110" s="1"/>
      <c r="F110" t="str">
        <f>"Yes"</f>
        <v>Yes</v>
      </c>
      <c r="G110" s="3">
        <v>2.5517700000000001E-2</v>
      </c>
      <c r="H110" s="3">
        <v>2.3731499999999999E-2</v>
      </c>
      <c r="I110" s="3">
        <v>2.7303899999999999E-2</v>
      </c>
      <c r="K110" s="1"/>
      <c r="L110" s="1"/>
      <c r="M110" s="1"/>
    </row>
    <row r="111" spans="1:13" x14ac:dyDescent="0.25">
      <c r="A111" t="str">
        <f>"Risk Difference"</f>
        <v>Risk Difference</v>
      </c>
      <c r="B111" s="3">
        <v>2.0882000000000001E-2</v>
      </c>
      <c r="C111" s="3">
        <v>1.8382599999999999E-2</v>
      </c>
      <c r="D111" s="3">
        <v>2.33815E-2</v>
      </c>
      <c r="E111" s="1"/>
      <c r="F111" t="str">
        <f>"Risk Difference"</f>
        <v>Risk Difference</v>
      </c>
      <c r="G111" s="3">
        <v>1.6214900000000001E-2</v>
      </c>
      <c r="H111" s="3">
        <v>1.4401199999999999E-2</v>
      </c>
      <c r="I111" s="3">
        <v>1.8028499999999999E-2</v>
      </c>
      <c r="K111" s="1"/>
      <c r="L111" s="1"/>
      <c r="M111" s="1"/>
    </row>
    <row r="112" spans="1:13" x14ac:dyDescent="0.25">
      <c r="A112" t="str">
        <f>"Male Neurotic --&gt; Female Bipolar"</f>
        <v>Male Neurotic --&gt; Female Bipolar</v>
      </c>
      <c r="B112" s="3" t="s">
        <v>0</v>
      </c>
      <c r="C112" s="3" t="s">
        <v>0</v>
      </c>
      <c r="D112" s="3" t="s">
        <v>0</v>
      </c>
      <c r="F112" t="str">
        <f>"Female Neurotic --&gt; Male Bipolar"</f>
        <v>Female Neurotic --&gt; Male Bipolar</v>
      </c>
      <c r="G112" s="3" t="s">
        <v>0</v>
      </c>
      <c r="H112" s="3" t="s">
        <v>0</v>
      </c>
      <c r="I112" s="3" t="s">
        <v>0</v>
      </c>
    </row>
    <row r="113" spans="1:13" x14ac:dyDescent="0.25">
      <c r="A113" t="str">
        <f>"No"</f>
        <v>No</v>
      </c>
      <c r="B113" s="3">
        <v>7.391E-3</v>
      </c>
      <c r="C113" s="3">
        <v>7.1145999999999996E-3</v>
      </c>
      <c r="D113" s="3">
        <v>7.6673000000000002E-3</v>
      </c>
      <c r="E113" s="1"/>
      <c r="F113" t="str">
        <f>"No"</f>
        <v>No</v>
      </c>
      <c r="G113" s="3">
        <v>5.1224E-3</v>
      </c>
      <c r="H113" s="3">
        <v>4.8887999999999996E-3</v>
      </c>
      <c r="I113" s="3">
        <v>5.3559999999999997E-3</v>
      </c>
      <c r="K113" s="1"/>
      <c r="L113" s="1"/>
      <c r="M113" s="1"/>
    </row>
    <row r="114" spans="1:13" x14ac:dyDescent="0.25">
      <c r="A114" t="str">
        <f>"Yes"</f>
        <v>Yes</v>
      </c>
      <c r="B114" s="3">
        <v>1.43976E-2</v>
      </c>
      <c r="C114" s="3">
        <v>1.27323E-2</v>
      </c>
      <c r="D114" s="3">
        <v>1.6063000000000001E-2</v>
      </c>
      <c r="E114" s="1"/>
      <c r="F114" t="str">
        <f>"Yes"</f>
        <v>Yes</v>
      </c>
      <c r="G114" s="3">
        <v>9.8195999999999995E-3</v>
      </c>
      <c r="H114" s="3">
        <v>8.7027000000000007E-3</v>
      </c>
      <c r="I114" s="3">
        <v>1.0936599999999999E-2</v>
      </c>
      <c r="K114" s="1"/>
      <c r="L114" s="1"/>
      <c r="M114" s="1"/>
    </row>
    <row r="115" spans="1:13" x14ac:dyDescent="0.25">
      <c r="A115" t="str">
        <f>"Risk Difference"</f>
        <v>Risk Difference</v>
      </c>
      <c r="B115" s="3">
        <v>7.0067000000000003E-3</v>
      </c>
      <c r="C115" s="3">
        <v>5.3185999999999997E-3</v>
      </c>
      <c r="D115" s="3">
        <v>8.6948000000000008E-3</v>
      </c>
      <c r="E115" s="1"/>
      <c r="F115" t="str">
        <f>"Risk Difference"</f>
        <v>Risk Difference</v>
      </c>
      <c r="G115" s="3">
        <v>4.6972000000000003E-3</v>
      </c>
      <c r="H115" s="3">
        <v>3.5561E-3</v>
      </c>
      <c r="I115" s="3">
        <v>5.8383000000000003E-3</v>
      </c>
      <c r="K115" s="1"/>
      <c r="L115" s="1"/>
      <c r="M115" s="1"/>
    </row>
    <row r="116" spans="1:13" x14ac:dyDescent="0.25">
      <c r="A116" t="str">
        <f>"Male Neurotic --&gt; Female OCD"</f>
        <v>Male Neurotic --&gt; Female OCD</v>
      </c>
      <c r="B116" s="3" t="s">
        <v>0</v>
      </c>
      <c r="C116" s="3" t="s">
        <v>0</v>
      </c>
      <c r="D116" s="3" t="s">
        <v>0</v>
      </c>
      <c r="F116" t="str">
        <f>"Female Neurotic --&gt; Male OCD"</f>
        <v>Female Neurotic --&gt; Male OCD</v>
      </c>
      <c r="G116" s="3" t="s">
        <v>0</v>
      </c>
      <c r="H116" s="3" t="s">
        <v>0</v>
      </c>
      <c r="I116" s="3" t="s">
        <v>0</v>
      </c>
    </row>
    <row r="117" spans="1:13" x14ac:dyDescent="0.25">
      <c r="A117" t="str">
        <f>"No"</f>
        <v>No</v>
      </c>
      <c r="B117" s="3">
        <v>2.6416E-3</v>
      </c>
      <c r="C117" s="3">
        <v>2.4759999999999999E-3</v>
      </c>
      <c r="D117" s="3">
        <v>2.8072000000000001E-3</v>
      </c>
      <c r="E117" s="1"/>
      <c r="F117" t="str">
        <f>"No"</f>
        <v>No</v>
      </c>
      <c r="G117" s="3">
        <v>1.2011999999999999E-3</v>
      </c>
      <c r="H117" s="3">
        <v>1.0878000000000001E-3</v>
      </c>
      <c r="I117" s="3">
        <v>1.3144999999999999E-3</v>
      </c>
      <c r="K117" s="1"/>
      <c r="L117" s="1"/>
      <c r="M117" s="1"/>
    </row>
    <row r="118" spans="1:13" x14ac:dyDescent="0.25">
      <c r="A118" t="str">
        <f>"Yes"</f>
        <v>Yes</v>
      </c>
      <c r="B118" s="3">
        <v>3.5103999999999999E-3</v>
      </c>
      <c r="C118" s="3">
        <v>2.6835000000000001E-3</v>
      </c>
      <c r="D118" s="3">
        <v>4.3372000000000003E-3</v>
      </c>
      <c r="E118" s="1"/>
      <c r="F118" t="str">
        <f>"Yes"</f>
        <v>Yes</v>
      </c>
      <c r="G118" s="3">
        <v>2.1375999999999999E-3</v>
      </c>
      <c r="H118" s="3">
        <v>1.6145E-3</v>
      </c>
      <c r="I118" s="3">
        <v>2.6608000000000001E-3</v>
      </c>
      <c r="K118" s="1"/>
      <c r="L118" s="1"/>
      <c r="M118" s="1"/>
    </row>
    <row r="119" spans="1:13" x14ac:dyDescent="0.25">
      <c r="A119" t="str">
        <f>"Risk Difference"</f>
        <v>Risk Difference</v>
      </c>
      <c r="B119" s="3">
        <v>8.6879999999999998E-4</v>
      </c>
      <c r="C119" s="3">
        <v>2.5599999999999999E-5</v>
      </c>
      <c r="D119" s="3">
        <v>1.7121E-3</v>
      </c>
      <c r="E119" s="1"/>
      <c r="F119" t="str">
        <f>"Risk Difference"</f>
        <v>Risk Difference</v>
      </c>
      <c r="G119" s="3">
        <v>9.3639999999999999E-4</v>
      </c>
      <c r="H119" s="3">
        <v>4.0109999999999999E-4</v>
      </c>
      <c r="I119" s="3">
        <v>1.4717E-3</v>
      </c>
      <c r="K119" s="1"/>
      <c r="L119" s="1"/>
      <c r="M119" s="1"/>
    </row>
    <row r="120" spans="1:13" x14ac:dyDescent="0.25">
      <c r="A120" t="str">
        <f>"Male Neurotic --&gt; Female Personality"</f>
        <v>Male Neurotic --&gt; Female Personality</v>
      </c>
      <c r="B120" s="3" t="s">
        <v>0</v>
      </c>
      <c r="C120" s="3" t="s">
        <v>0</v>
      </c>
      <c r="D120" s="3" t="s">
        <v>0</v>
      </c>
      <c r="F120" t="str">
        <f>"Female Neurotic --&gt; Male Personality"</f>
        <v>Female Neurotic --&gt; Male Personality</v>
      </c>
      <c r="G120" s="3" t="s">
        <v>0</v>
      </c>
      <c r="H120" s="3" t="s">
        <v>0</v>
      </c>
      <c r="I120" s="3" t="s">
        <v>0</v>
      </c>
    </row>
    <row r="121" spans="1:13" x14ac:dyDescent="0.25">
      <c r="A121" t="str">
        <f>"No"</f>
        <v>No</v>
      </c>
      <c r="B121" s="3">
        <v>2.5592E-2</v>
      </c>
      <c r="C121" s="3">
        <v>2.50826E-2</v>
      </c>
      <c r="D121" s="3">
        <v>2.61015E-2</v>
      </c>
      <c r="E121" s="1"/>
      <c r="F121" t="str">
        <f>"No"</f>
        <v>No</v>
      </c>
      <c r="G121" s="3">
        <v>1.41967E-2</v>
      </c>
      <c r="H121" s="3">
        <v>1.38096E-2</v>
      </c>
      <c r="I121" s="3">
        <v>1.4583799999999999E-2</v>
      </c>
      <c r="K121" s="1"/>
      <c r="L121" s="1"/>
      <c r="M121" s="1"/>
    </row>
    <row r="122" spans="1:13" x14ac:dyDescent="0.25">
      <c r="A122" t="str">
        <f>"Yes"</f>
        <v>Yes</v>
      </c>
      <c r="B122" s="3">
        <v>6.23219E-2</v>
      </c>
      <c r="C122" s="3">
        <v>5.8942399999999999E-2</v>
      </c>
      <c r="D122" s="3">
        <v>6.5701499999999996E-2</v>
      </c>
      <c r="E122" s="1"/>
      <c r="F122" t="str">
        <f>"Yes"</f>
        <v>Yes</v>
      </c>
      <c r="G122" s="3">
        <v>3.81096E-2</v>
      </c>
      <c r="H122" s="3">
        <v>3.5940800000000002E-2</v>
      </c>
      <c r="I122" s="3">
        <v>4.0278300000000003E-2</v>
      </c>
      <c r="K122" s="1"/>
      <c r="L122" s="1"/>
      <c r="M122" s="1"/>
    </row>
    <row r="123" spans="1:13" x14ac:dyDescent="0.25">
      <c r="A123" t="str">
        <f>"Risk Difference"</f>
        <v>Risk Difference</v>
      </c>
      <c r="B123" s="3">
        <v>3.6729900000000003E-2</v>
      </c>
      <c r="C123" s="3">
        <v>3.33122E-2</v>
      </c>
      <c r="D123" s="3">
        <v>4.0147599999999999E-2</v>
      </c>
      <c r="E123" s="1"/>
      <c r="F123" t="str">
        <f>"Risk Difference"</f>
        <v>Risk Difference</v>
      </c>
      <c r="G123" s="3">
        <v>2.3912800000000001E-2</v>
      </c>
      <c r="H123" s="3">
        <v>2.1709800000000001E-2</v>
      </c>
      <c r="I123" s="3">
        <v>2.6115900000000001E-2</v>
      </c>
      <c r="K123" s="1"/>
      <c r="L123" s="1"/>
      <c r="M123" s="1"/>
    </row>
    <row r="124" spans="1:13" x14ac:dyDescent="0.25">
      <c r="A124" t="str">
        <f>"Male Neurotic --&gt; Female Developmental"</f>
        <v>Male Neurotic --&gt; Female Developmental</v>
      </c>
      <c r="B124" s="3" t="s">
        <v>0</v>
      </c>
      <c r="C124" s="3" t="s">
        <v>0</v>
      </c>
      <c r="D124" s="3" t="s">
        <v>0</v>
      </c>
      <c r="F124" t="str">
        <f>"Female Neurotic --&gt; Male Developmental"</f>
        <v>Female Neurotic --&gt; Male Developmental</v>
      </c>
      <c r="G124" s="3" t="s">
        <v>0</v>
      </c>
      <c r="H124" s="3" t="s">
        <v>0</v>
      </c>
      <c r="I124" s="3" t="s">
        <v>0</v>
      </c>
    </row>
    <row r="125" spans="1:13" x14ac:dyDescent="0.25">
      <c r="A125" t="str">
        <f>"No"</f>
        <v>No</v>
      </c>
      <c r="B125" s="3">
        <v>4.6870000000000001E-4</v>
      </c>
      <c r="C125" s="3">
        <v>3.9889999999999999E-4</v>
      </c>
      <c r="D125" s="3">
        <v>5.3850000000000002E-4</v>
      </c>
      <c r="E125" s="1"/>
      <c r="F125" t="str">
        <f>"No"</f>
        <v>No</v>
      </c>
      <c r="G125" s="3">
        <v>6.02E-4</v>
      </c>
      <c r="H125" s="3">
        <v>5.2170000000000005E-4</v>
      </c>
      <c r="I125" s="3">
        <v>6.8219999999999999E-4</v>
      </c>
      <c r="K125" s="1"/>
      <c r="L125" s="1"/>
      <c r="M125" s="1"/>
    </row>
    <row r="126" spans="1:13" x14ac:dyDescent="0.25">
      <c r="A126" t="str">
        <f>"Yes"</f>
        <v>Yes</v>
      </c>
      <c r="B126" s="3">
        <v>1.6280000000000001E-3</v>
      </c>
      <c r="C126" s="3">
        <v>1.0644000000000001E-3</v>
      </c>
      <c r="D126" s="3">
        <v>2.1916000000000001E-3</v>
      </c>
      <c r="E126" s="1"/>
      <c r="F126" t="str">
        <f>"Yes"</f>
        <v>Yes</v>
      </c>
      <c r="G126" s="3">
        <v>8.6839999999999997E-4</v>
      </c>
      <c r="H126" s="3">
        <v>5.3470000000000004E-4</v>
      </c>
      <c r="I126" s="3">
        <v>1.2021E-3</v>
      </c>
      <c r="K126" s="1"/>
      <c r="L126" s="1"/>
      <c r="M126" s="1"/>
    </row>
    <row r="127" spans="1:13" x14ac:dyDescent="0.25">
      <c r="A127" t="str">
        <f>"Risk Difference"</f>
        <v>Risk Difference</v>
      </c>
      <c r="B127" s="3">
        <v>1.1593E-3</v>
      </c>
      <c r="C127" s="3">
        <v>5.9139999999999996E-4</v>
      </c>
      <c r="D127" s="3">
        <v>1.7271999999999999E-3</v>
      </c>
      <c r="E127" s="1"/>
      <c r="F127" t="str">
        <f>"Risk Difference"</f>
        <v>Risk Difference</v>
      </c>
      <c r="G127" s="3">
        <v>2.6640000000000002E-4</v>
      </c>
      <c r="H127" s="3">
        <v>-7.6799999999999997E-5</v>
      </c>
      <c r="I127" s="3">
        <v>6.0959999999999996E-4</v>
      </c>
      <c r="K127" s="1"/>
      <c r="L127" s="1"/>
      <c r="M127" s="1"/>
    </row>
    <row r="128" spans="1:13" x14ac:dyDescent="0.25">
      <c r="A128" t="str">
        <f>"Male Mood Disorder --&gt; Female Substance Abuse"</f>
        <v>Male Mood Disorder --&gt; Female Substance Abuse</v>
      </c>
      <c r="B128" s="3" t="s">
        <v>0</v>
      </c>
      <c r="C128" s="3" t="s">
        <v>0</v>
      </c>
      <c r="D128" s="3" t="s">
        <v>0</v>
      </c>
      <c r="F128" t="str">
        <f>"Female Mood Disorders --&gt; Male Substance Abuse"</f>
        <v>Female Mood Disorders --&gt; Male Substance Abuse</v>
      </c>
      <c r="G128" s="3" t="s">
        <v>0</v>
      </c>
      <c r="H128" s="3" t="s">
        <v>0</v>
      </c>
      <c r="I128" s="3" t="s">
        <v>0</v>
      </c>
    </row>
    <row r="129" spans="1:13" x14ac:dyDescent="0.25">
      <c r="A129" t="str">
        <f>"No"</f>
        <v>No</v>
      </c>
      <c r="B129" s="3">
        <v>1.8220900000000002E-2</v>
      </c>
      <c r="C129" s="3">
        <v>1.77941E-2</v>
      </c>
      <c r="D129" s="3">
        <v>1.86477E-2</v>
      </c>
      <c r="E129" s="1"/>
      <c r="F129" t="str">
        <f>"No"</f>
        <v>No</v>
      </c>
      <c r="G129" s="3">
        <v>3.1206500000000002E-2</v>
      </c>
      <c r="H129" s="3">
        <v>3.06465E-2</v>
      </c>
      <c r="I129" s="3">
        <v>3.1766599999999999E-2</v>
      </c>
      <c r="K129" s="1"/>
      <c r="L129" s="1"/>
      <c r="M129" s="1"/>
    </row>
    <row r="130" spans="1:13" x14ac:dyDescent="0.25">
      <c r="A130" t="str">
        <f>"Yes"</f>
        <v>Yes</v>
      </c>
      <c r="B130" s="3">
        <v>4.2566199999999998E-2</v>
      </c>
      <c r="C130" s="3">
        <v>3.8866999999999999E-2</v>
      </c>
      <c r="D130" s="3">
        <v>4.6265399999999998E-2</v>
      </c>
      <c r="E130" s="1"/>
      <c r="F130" t="str">
        <f>"Yes"</f>
        <v>Yes</v>
      </c>
      <c r="G130" s="3">
        <v>6.5259800000000007E-2</v>
      </c>
      <c r="H130" s="3">
        <v>6.1698799999999998E-2</v>
      </c>
      <c r="I130" s="3">
        <v>6.8820800000000001E-2</v>
      </c>
      <c r="K130" s="1"/>
      <c r="L130" s="1"/>
      <c r="M130" s="1"/>
    </row>
    <row r="131" spans="1:13" x14ac:dyDescent="0.25">
      <c r="A131" t="str">
        <f>"Risk Difference"</f>
        <v>Risk Difference</v>
      </c>
      <c r="B131" s="3">
        <v>2.43453E-2</v>
      </c>
      <c r="C131" s="3">
        <v>2.06216E-2</v>
      </c>
      <c r="D131" s="3">
        <v>2.80691E-2</v>
      </c>
      <c r="E131" s="1"/>
      <c r="F131" t="str">
        <f>"Risk Difference"</f>
        <v>Risk Difference</v>
      </c>
      <c r="G131" s="3">
        <v>3.4053300000000002E-2</v>
      </c>
      <c r="H131" s="3">
        <v>3.04485E-2</v>
      </c>
      <c r="I131" s="3">
        <v>3.76581E-2</v>
      </c>
      <c r="K131" s="1"/>
      <c r="L131" s="1"/>
      <c r="M131" s="1"/>
    </row>
    <row r="132" spans="1:13" x14ac:dyDescent="0.25">
      <c r="A132" t="str">
        <f>"Male Mood Disorder --&gt; Female Externalizing"</f>
        <v>Male Mood Disorder --&gt; Female Externalizing</v>
      </c>
      <c r="B132" s="3" t="s">
        <v>0</v>
      </c>
      <c r="C132" s="3" t="s">
        <v>0</v>
      </c>
      <c r="D132" s="3" t="s">
        <v>0</v>
      </c>
      <c r="F132" t="str">
        <f>"Female Mood Disorders --&gt; Male Externalizing"</f>
        <v>Female Mood Disorders --&gt; Male Externalizing</v>
      </c>
      <c r="G132" s="3" t="s">
        <v>0</v>
      </c>
      <c r="H132" s="3" t="s">
        <v>0</v>
      </c>
      <c r="I132" s="3" t="s">
        <v>0</v>
      </c>
    </row>
    <row r="133" spans="1:13" x14ac:dyDescent="0.25">
      <c r="A133" t="str">
        <f>"No"</f>
        <v>No</v>
      </c>
      <c r="B133" s="3">
        <v>3.4665999999999998E-3</v>
      </c>
      <c r="C133" s="3">
        <v>3.2791000000000001E-3</v>
      </c>
      <c r="D133" s="3">
        <v>3.6541999999999998E-3</v>
      </c>
      <c r="E133" s="1"/>
      <c r="F133" t="str">
        <f>"No"</f>
        <v>No</v>
      </c>
      <c r="G133" s="3">
        <v>3.6162E-3</v>
      </c>
      <c r="H133" s="3">
        <v>3.4229E-3</v>
      </c>
      <c r="I133" s="3">
        <v>3.8095999999999998E-3</v>
      </c>
      <c r="K133" s="1"/>
      <c r="L133" s="1"/>
      <c r="M133" s="1"/>
    </row>
    <row r="134" spans="1:13" x14ac:dyDescent="0.25">
      <c r="A134" t="str">
        <f>"Yes"</f>
        <v>Yes</v>
      </c>
      <c r="B134" s="3">
        <v>8.0412999999999995E-3</v>
      </c>
      <c r="C134" s="3">
        <v>6.4047000000000001E-3</v>
      </c>
      <c r="D134" s="3">
        <v>9.6778000000000003E-3</v>
      </c>
      <c r="E134" s="1"/>
      <c r="F134" t="str">
        <f>"Yes"</f>
        <v>Yes</v>
      </c>
      <c r="G134" s="3">
        <v>8.8202999999999997E-3</v>
      </c>
      <c r="H134" s="3">
        <v>7.4722E-3</v>
      </c>
      <c r="I134" s="3">
        <v>1.01685E-2</v>
      </c>
      <c r="K134" s="1"/>
      <c r="L134" s="1"/>
      <c r="M134" s="1"/>
    </row>
    <row r="135" spans="1:13" x14ac:dyDescent="0.25">
      <c r="A135" t="str">
        <f>"Risk Difference"</f>
        <v>Risk Difference</v>
      </c>
      <c r="B135" s="3">
        <v>4.5745999999999998E-3</v>
      </c>
      <c r="C135" s="3">
        <v>2.9274000000000001E-3</v>
      </c>
      <c r="D135" s="3">
        <v>6.2218999999999998E-3</v>
      </c>
      <c r="E135" s="1"/>
      <c r="F135" t="str">
        <f>"Risk Difference"</f>
        <v>Risk Difference</v>
      </c>
      <c r="G135" s="3">
        <v>5.2040999999999997E-3</v>
      </c>
      <c r="H135" s="3">
        <v>3.8422E-3</v>
      </c>
      <c r="I135" s="3">
        <v>6.5659999999999998E-3</v>
      </c>
      <c r="K135" s="1"/>
      <c r="L135" s="1"/>
      <c r="M135" s="1"/>
    </row>
    <row r="136" spans="1:13" x14ac:dyDescent="0.25">
      <c r="A136" t="str">
        <f>"Male Mood Disorder --&gt; Female Neurotic"</f>
        <v>Male Mood Disorder --&gt; Female Neurotic</v>
      </c>
      <c r="B136" s="3" t="s">
        <v>0</v>
      </c>
      <c r="C136" s="3" t="s">
        <v>0</v>
      </c>
      <c r="D136" s="3" t="s">
        <v>0</v>
      </c>
      <c r="F136" t="str">
        <f>"Female Mood Disorders --&gt; Male Neurotic"</f>
        <v>Female Mood Disorders --&gt; Male Neurotic</v>
      </c>
      <c r="G136" s="3" t="s">
        <v>0</v>
      </c>
      <c r="H136" s="3" t="s">
        <v>0</v>
      </c>
      <c r="I136" s="3" t="s">
        <v>0</v>
      </c>
    </row>
    <row r="137" spans="1:13" x14ac:dyDescent="0.25">
      <c r="A137" t="str">
        <f>"No"</f>
        <v>No</v>
      </c>
      <c r="B137" s="3">
        <v>7.5030299999999994E-2</v>
      </c>
      <c r="C137" s="3">
        <v>7.41898E-2</v>
      </c>
      <c r="D137" s="3">
        <v>7.5870900000000005E-2</v>
      </c>
      <c r="E137" s="1"/>
      <c r="F137" t="str">
        <f>"No"</f>
        <v>No</v>
      </c>
      <c r="G137" s="3">
        <v>4.8593600000000001E-2</v>
      </c>
      <c r="H137" s="3">
        <v>4.7900999999999999E-2</v>
      </c>
      <c r="I137" s="3">
        <v>4.9286200000000002E-2</v>
      </c>
      <c r="K137" s="1"/>
      <c r="L137" s="1"/>
      <c r="M137" s="1"/>
    </row>
    <row r="138" spans="1:13" x14ac:dyDescent="0.25">
      <c r="A138" t="str">
        <f>"Yes"</f>
        <v>Yes</v>
      </c>
      <c r="B138" s="3">
        <v>0.14247009999999999</v>
      </c>
      <c r="C138" s="3">
        <v>0.1360652</v>
      </c>
      <c r="D138" s="3">
        <v>0.1488749</v>
      </c>
      <c r="E138" s="1"/>
      <c r="F138" t="str">
        <f>"Yes"</f>
        <v>Yes</v>
      </c>
      <c r="G138" s="3">
        <v>8.9989200000000005E-2</v>
      </c>
      <c r="H138" s="3">
        <v>8.5863200000000001E-2</v>
      </c>
      <c r="I138" s="3">
        <v>9.4115099999999993E-2</v>
      </c>
      <c r="K138" s="1"/>
      <c r="L138" s="1"/>
      <c r="M138" s="1"/>
    </row>
    <row r="139" spans="1:13" x14ac:dyDescent="0.25">
      <c r="A139" t="str">
        <f>"Risk Difference"</f>
        <v>Risk Difference</v>
      </c>
      <c r="B139" s="3">
        <v>6.7439700000000005E-2</v>
      </c>
      <c r="C139" s="3">
        <v>6.0979899999999997E-2</v>
      </c>
      <c r="D139" s="3">
        <v>7.3899500000000007E-2</v>
      </c>
      <c r="E139" s="1"/>
      <c r="F139" t="str">
        <f>"Risk Difference"</f>
        <v>Risk Difference</v>
      </c>
      <c r="G139" s="3">
        <v>4.1395599999999998E-2</v>
      </c>
      <c r="H139" s="3">
        <v>3.7211899999999999E-2</v>
      </c>
      <c r="I139" s="3">
        <v>4.55792E-2</v>
      </c>
      <c r="K139" s="1"/>
      <c r="L139" s="1"/>
      <c r="M139" s="1"/>
    </row>
    <row r="140" spans="1:13" x14ac:dyDescent="0.25">
      <c r="A140" t="str">
        <f>"Male Mood Disorder --&gt; Female Mood Disorder"</f>
        <v>Male Mood Disorder --&gt; Female Mood Disorder</v>
      </c>
      <c r="B140" s="3" t="s">
        <v>0</v>
      </c>
      <c r="C140" s="3" t="s">
        <v>0</v>
      </c>
      <c r="D140" s="3" t="s">
        <v>0</v>
      </c>
      <c r="F140" t="str">
        <f>"Female Mood Disorders --&gt; Male Mood Disorders"</f>
        <v>Female Mood Disorders --&gt; Male Mood Disorders</v>
      </c>
      <c r="G140" s="3" t="s">
        <v>0</v>
      </c>
      <c r="H140" s="3" t="s">
        <v>0</v>
      </c>
      <c r="I140" s="3" t="s">
        <v>0</v>
      </c>
    </row>
    <row r="141" spans="1:13" x14ac:dyDescent="0.25">
      <c r="A141" t="str">
        <f>"No"</f>
        <v>No</v>
      </c>
      <c r="B141" s="3">
        <v>4.6210800000000003E-2</v>
      </c>
      <c r="C141" s="3">
        <v>4.5540999999999998E-2</v>
      </c>
      <c r="D141" s="3">
        <v>4.6880699999999997E-2</v>
      </c>
      <c r="E141" s="1"/>
      <c r="F141" t="str">
        <f>"No"</f>
        <v>No</v>
      </c>
      <c r="G141" s="3">
        <v>2.8079099999999999E-2</v>
      </c>
      <c r="H141" s="3">
        <v>2.7546999999999999E-2</v>
      </c>
      <c r="I141" s="3">
        <v>2.86112E-2</v>
      </c>
      <c r="K141" s="1"/>
      <c r="L141" s="1"/>
      <c r="M141" s="1"/>
    </row>
    <row r="142" spans="1:13" x14ac:dyDescent="0.25">
      <c r="A142" t="str">
        <f>"Yes"</f>
        <v>Yes</v>
      </c>
      <c r="B142" s="3">
        <v>9.1250800000000007E-2</v>
      </c>
      <c r="C142" s="3">
        <v>8.5973999999999995E-2</v>
      </c>
      <c r="D142" s="3">
        <v>9.6527500000000002E-2</v>
      </c>
      <c r="E142" s="1"/>
      <c r="F142" t="str">
        <f>"Yes"</f>
        <v>Yes</v>
      </c>
      <c r="G142" s="3">
        <v>5.6493500000000002E-2</v>
      </c>
      <c r="H142" s="3">
        <v>5.3164799999999998E-2</v>
      </c>
      <c r="I142" s="3">
        <v>5.9822300000000002E-2</v>
      </c>
      <c r="K142" s="1"/>
      <c r="L142" s="1"/>
      <c r="M142" s="1"/>
    </row>
    <row r="143" spans="1:13" x14ac:dyDescent="0.25">
      <c r="A143" t="str">
        <f>"Risk Difference"</f>
        <v>Risk Difference</v>
      </c>
      <c r="B143" s="3">
        <v>4.5039900000000001E-2</v>
      </c>
      <c r="C143" s="3">
        <v>3.9720800000000001E-2</v>
      </c>
      <c r="D143" s="3">
        <v>5.0359000000000001E-2</v>
      </c>
      <c r="E143" s="1"/>
      <c r="F143" t="str">
        <f>"Risk Difference"</f>
        <v>Risk Difference</v>
      </c>
      <c r="G143" s="3">
        <v>2.8414399999999999E-2</v>
      </c>
      <c r="H143" s="3">
        <v>2.50434E-2</v>
      </c>
      <c r="I143" s="3">
        <v>3.1785399999999998E-2</v>
      </c>
      <c r="K143" s="1"/>
      <c r="L143" s="1"/>
      <c r="M143" s="1"/>
    </row>
    <row r="144" spans="1:13" x14ac:dyDescent="0.25">
      <c r="A144" t="str">
        <f>"Male Mood Disorder --&gt; Female Eating Disorder"</f>
        <v>Male Mood Disorder --&gt; Female Eating Disorder</v>
      </c>
      <c r="B144" s="3" t="s">
        <v>0</v>
      </c>
      <c r="C144" s="3" t="s">
        <v>0</v>
      </c>
      <c r="D144" s="3" t="s">
        <v>0</v>
      </c>
      <c r="F144" t="str">
        <f>"Female Mood Disorders --&gt; Male Eating Disorder"</f>
        <v>Female Mood Disorders --&gt; Male Eating Disorder</v>
      </c>
      <c r="G144" s="3" t="s">
        <v>0</v>
      </c>
      <c r="H144" s="3" t="s">
        <v>0</v>
      </c>
      <c r="I144" s="3" t="s">
        <v>0</v>
      </c>
    </row>
    <row r="145" spans="1:13" x14ac:dyDescent="0.25">
      <c r="A145" t="str">
        <f>"No"</f>
        <v>No</v>
      </c>
      <c r="B145" s="3">
        <v>5.0568000000000002E-3</v>
      </c>
      <c r="C145" s="3">
        <v>4.8304999999999997E-3</v>
      </c>
      <c r="D145" s="3">
        <v>5.2830999999999998E-3</v>
      </c>
      <c r="E145" s="1"/>
      <c r="F145" t="str">
        <f>"No"</f>
        <v>No</v>
      </c>
      <c r="G145" s="3">
        <v>1.863E-4</v>
      </c>
      <c r="H145" s="3">
        <v>1.4239999999999999E-4</v>
      </c>
      <c r="I145" s="3">
        <v>2.3029999999999999E-4</v>
      </c>
      <c r="K145" s="1"/>
      <c r="L145" s="1"/>
      <c r="M145" s="1"/>
    </row>
    <row r="146" spans="1:13" x14ac:dyDescent="0.25">
      <c r="A146" t="str">
        <f>"Yes"</f>
        <v>Yes</v>
      </c>
      <c r="B146" s="3">
        <v>6.4679999999999998E-3</v>
      </c>
      <c r="C146" s="3">
        <v>4.999E-3</v>
      </c>
      <c r="D146" s="3">
        <v>7.9369000000000002E-3</v>
      </c>
      <c r="E146" s="1"/>
      <c r="F146" t="str">
        <f>"Yes"</f>
        <v>Yes</v>
      </c>
      <c r="G146" s="3">
        <v>5.4109999999999998E-4</v>
      </c>
      <c r="H146" s="3">
        <v>2.0579999999999999E-4</v>
      </c>
      <c r="I146" s="3">
        <v>8.7640000000000005E-4</v>
      </c>
      <c r="K146" s="1"/>
      <c r="L146" s="1"/>
      <c r="M146" s="1"/>
    </row>
    <row r="147" spans="1:13" x14ac:dyDescent="0.25">
      <c r="A147" t="str">
        <f>"Risk Difference"</f>
        <v>Risk Difference</v>
      </c>
      <c r="B147" s="3">
        <v>1.4112E-3</v>
      </c>
      <c r="C147" s="3">
        <v>-7.5099999999999996E-5</v>
      </c>
      <c r="D147" s="3">
        <v>2.8974000000000001E-3</v>
      </c>
      <c r="E147" s="1"/>
      <c r="F147" t="str">
        <f>"Risk Difference"</f>
        <v>Risk Difference</v>
      </c>
      <c r="G147" s="3">
        <v>3.548E-4</v>
      </c>
      <c r="H147" s="3">
        <v>1.66E-5</v>
      </c>
      <c r="I147" s="3">
        <v>6.9300000000000004E-4</v>
      </c>
      <c r="K147" s="1"/>
      <c r="L147" s="1"/>
      <c r="M147" s="1"/>
    </row>
    <row r="148" spans="1:13" x14ac:dyDescent="0.25">
      <c r="A148" t="str">
        <f>"Male Mood Disorder --&gt; Female Schizophrenia"</f>
        <v>Male Mood Disorder --&gt; Female Schizophrenia</v>
      </c>
      <c r="B148" s="3" t="s">
        <v>0</v>
      </c>
      <c r="C148" s="3" t="s">
        <v>0</v>
      </c>
      <c r="D148" s="3" t="s">
        <v>0</v>
      </c>
      <c r="F148" t="str">
        <f>"Female Mood Disorders --&gt; Male Schitzophrenia"</f>
        <v>Female Mood Disorders --&gt; Male Schitzophrenia</v>
      </c>
      <c r="G148" s="3" t="s">
        <v>0</v>
      </c>
      <c r="H148" s="3" t="s">
        <v>0</v>
      </c>
      <c r="I148" s="3" t="s">
        <v>0</v>
      </c>
    </row>
    <row r="149" spans="1:13" x14ac:dyDescent="0.25">
      <c r="A149" t="str">
        <f>"No"</f>
        <v>No</v>
      </c>
      <c r="B149" s="3">
        <v>1.20351E-2</v>
      </c>
      <c r="C149" s="3">
        <v>1.1687100000000001E-2</v>
      </c>
      <c r="D149" s="3">
        <v>1.2383E-2</v>
      </c>
      <c r="E149" s="1"/>
      <c r="F149" t="str">
        <f>"No"</f>
        <v>No</v>
      </c>
      <c r="G149" s="3">
        <v>9.9871999999999999E-3</v>
      </c>
      <c r="H149" s="3">
        <v>9.6669000000000008E-3</v>
      </c>
      <c r="I149" s="3">
        <v>1.0307500000000001E-2</v>
      </c>
      <c r="K149" s="1"/>
      <c r="L149" s="1"/>
      <c r="M149" s="1"/>
    </row>
    <row r="150" spans="1:13" x14ac:dyDescent="0.25">
      <c r="A150" t="str">
        <f>"Yes"</f>
        <v>Yes</v>
      </c>
      <c r="B150" s="3">
        <v>3.0591699999999999E-2</v>
      </c>
      <c r="C150" s="3">
        <v>2.7436200000000001E-2</v>
      </c>
      <c r="D150" s="3">
        <v>3.3747300000000001E-2</v>
      </c>
      <c r="E150" s="1"/>
      <c r="F150" t="str">
        <f>"Yes"</f>
        <v>Yes</v>
      </c>
      <c r="G150" s="3">
        <v>2.1861499999999999E-2</v>
      </c>
      <c r="H150" s="3">
        <v>1.9753099999999999E-2</v>
      </c>
      <c r="I150" s="3">
        <v>2.3969799999999999E-2</v>
      </c>
      <c r="K150" s="1"/>
      <c r="L150" s="1"/>
      <c r="M150" s="1"/>
    </row>
    <row r="151" spans="1:13" x14ac:dyDescent="0.25">
      <c r="A151" t="str">
        <f>"Risk Difference"</f>
        <v>Risk Difference</v>
      </c>
      <c r="B151" s="3">
        <v>1.8556699999999999E-2</v>
      </c>
      <c r="C151" s="3">
        <v>1.5382E-2</v>
      </c>
      <c r="D151" s="3">
        <v>2.1731400000000001E-2</v>
      </c>
      <c r="E151" s="1"/>
      <c r="F151" t="str">
        <f>"Risk Difference"</f>
        <v>Risk Difference</v>
      </c>
      <c r="G151" s="3">
        <v>1.1874300000000001E-2</v>
      </c>
      <c r="H151" s="3">
        <v>9.7418000000000001E-3</v>
      </c>
      <c r="I151" s="3">
        <v>1.40068E-2</v>
      </c>
      <c r="K151" s="1"/>
      <c r="L151" s="1"/>
      <c r="M151" s="1"/>
    </row>
    <row r="152" spans="1:13" x14ac:dyDescent="0.25">
      <c r="A152" t="str">
        <f>"Male Mood Disorder --&gt; Female Bipolar"</f>
        <v>Male Mood Disorder --&gt; Female Bipolar</v>
      </c>
      <c r="B152" s="3" t="s">
        <v>0</v>
      </c>
      <c r="C152" s="3" t="s">
        <v>0</v>
      </c>
      <c r="D152" s="3" t="s">
        <v>0</v>
      </c>
      <c r="F152" t="str">
        <f>"Female Mood Disorders --&gt; Male Bipolar"</f>
        <v>Female Mood Disorders --&gt; Male Bipolar</v>
      </c>
      <c r="G152" s="3" t="s">
        <v>0</v>
      </c>
      <c r="H152" s="3" t="s">
        <v>0</v>
      </c>
      <c r="I152" s="3" t="s">
        <v>0</v>
      </c>
    </row>
    <row r="153" spans="1:13" x14ac:dyDescent="0.25">
      <c r="A153" t="str">
        <f>"No"</f>
        <v>No</v>
      </c>
      <c r="B153" s="3">
        <v>7.4580000000000002E-3</v>
      </c>
      <c r="C153" s="3">
        <v>7.1834000000000004E-3</v>
      </c>
      <c r="D153" s="3">
        <v>7.7324999999999998E-3</v>
      </c>
      <c r="E153" s="1"/>
      <c r="F153" t="str">
        <f>"No"</f>
        <v>No</v>
      </c>
      <c r="G153" s="3">
        <v>5.2392999999999997E-3</v>
      </c>
      <c r="H153" s="3">
        <v>5.0067999999999996E-3</v>
      </c>
      <c r="I153" s="3">
        <v>5.4719E-3</v>
      </c>
      <c r="K153" s="1"/>
      <c r="L153" s="1"/>
      <c r="M153" s="1"/>
    </row>
    <row r="154" spans="1:13" x14ac:dyDescent="0.25">
      <c r="A154" t="str">
        <f>"Yes"</f>
        <v>Yes</v>
      </c>
      <c r="B154" s="3">
        <v>1.7218799999999999E-2</v>
      </c>
      <c r="C154" s="3">
        <v>1.48351E-2</v>
      </c>
      <c r="D154" s="3">
        <v>1.9602499999999998E-2</v>
      </c>
      <c r="E154" s="1"/>
      <c r="F154" t="str">
        <f>"Yes"</f>
        <v>Yes</v>
      </c>
      <c r="G154" s="3">
        <v>1.0389600000000001E-2</v>
      </c>
      <c r="H154" s="3">
        <v>8.9277000000000002E-3</v>
      </c>
      <c r="I154" s="3">
        <v>1.18516E-2</v>
      </c>
      <c r="K154" s="1"/>
      <c r="L154" s="1"/>
      <c r="M154" s="1"/>
    </row>
    <row r="155" spans="1:13" x14ac:dyDescent="0.25">
      <c r="A155" t="str">
        <f>"Risk Difference"</f>
        <v>Risk Difference</v>
      </c>
      <c r="B155" s="3">
        <v>9.7608E-3</v>
      </c>
      <c r="C155" s="3">
        <v>7.3613000000000003E-3</v>
      </c>
      <c r="D155" s="3">
        <v>1.2160300000000001E-2</v>
      </c>
      <c r="E155" s="1"/>
      <c r="F155" t="str">
        <f>"Risk Difference"</f>
        <v>Risk Difference</v>
      </c>
      <c r="G155" s="3">
        <v>5.1503E-3</v>
      </c>
      <c r="H155" s="3">
        <v>3.6698999999999998E-3</v>
      </c>
      <c r="I155" s="3">
        <v>6.6306000000000004E-3</v>
      </c>
      <c r="K155" s="1"/>
      <c r="L155" s="1"/>
      <c r="M155" s="1"/>
    </row>
    <row r="156" spans="1:13" x14ac:dyDescent="0.25">
      <c r="A156" t="str">
        <f>"Male Mood Disorder --&gt; Female OCD"</f>
        <v>Male Mood Disorder --&gt; Female OCD</v>
      </c>
      <c r="B156" s="3" t="s">
        <v>0</v>
      </c>
      <c r="C156" s="3" t="s">
        <v>0</v>
      </c>
      <c r="D156" s="3" t="s">
        <v>0</v>
      </c>
      <c r="F156" t="str">
        <f>"Female Mood Disorders --&gt; Male OCD"</f>
        <v>Female Mood Disorders --&gt; Male OCD</v>
      </c>
      <c r="G156" s="3" t="s">
        <v>0</v>
      </c>
      <c r="H156" s="3" t="s">
        <v>0</v>
      </c>
      <c r="I156" s="3" t="s">
        <v>0</v>
      </c>
    </row>
    <row r="157" spans="1:13" x14ac:dyDescent="0.25">
      <c r="A157" t="str">
        <f>"No"</f>
        <v>No</v>
      </c>
      <c r="B157" s="3">
        <v>2.6476999999999998E-3</v>
      </c>
      <c r="C157" s="3">
        <v>2.4837000000000001E-3</v>
      </c>
      <c r="D157" s="3">
        <v>2.8116E-3</v>
      </c>
      <c r="E157" s="1"/>
      <c r="F157" t="str">
        <f>"No"</f>
        <v>No</v>
      </c>
      <c r="G157" s="3">
        <v>1.245E-3</v>
      </c>
      <c r="H157" s="3">
        <v>1.1314000000000001E-3</v>
      </c>
      <c r="I157" s="3">
        <v>1.3586E-3</v>
      </c>
      <c r="K157" s="1"/>
      <c r="L157" s="1"/>
      <c r="M157" s="1"/>
    </row>
    <row r="158" spans="1:13" x14ac:dyDescent="0.25">
      <c r="A158" t="str">
        <f>"Yes"</f>
        <v>Yes</v>
      </c>
      <c r="B158" s="3">
        <v>3.9332000000000004E-3</v>
      </c>
      <c r="C158" s="3">
        <v>2.7862999999999998E-3</v>
      </c>
      <c r="D158" s="3">
        <v>5.0802E-3</v>
      </c>
      <c r="E158" s="1"/>
      <c r="F158" t="str">
        <f>"Yes"</f>
        <v>Yes</v>
      </c>
      <c r="G158" s="3">
        <v>1.8397999999999999E-3</v>
      </c>
      <c r="H158" s="3">
        <v>1.222E-3</v>
      </c>
      <c r="I158" s="3">
        <v>2.4577000000000002E-3</v>
      </c>
      <c r="K158" s="1"/>
      <c r="L158" s="1"/>
      <c r="M158" s="1"/>
    </row>
    <row r="159" spans="1:13" x14ac:dyDescent="0.25">
      <c r="A159" t="str">
        <f>"Risk Difference"</f>
        <v>Risk Difference</v>
      </c>
      <c r="B159" s="3">
        <v>1.2856E-3</v>
      </c>
      <c r="C159" s="3">
        <v>1.27E-4</v>
      </c>
      <c r="D159" s="3">
        <v>2.4442000000000001E-3</v>
      </c>
      <c r="E159" s="1"/>
      <c r="F159" t="str">
        <f>"Risk Difference"</f>
        <v>Risk Difference</v>
      </c>
      <c r="G159" s="3">
        <v>5.9480000000000004E-4</v>
      </c>
      <c r="H159" s="3">
        <v>-3.3399999999999999E-5</v>
      </c>
      <c r="I159" s="3">
        <v>1.2229999999999999E-3</v>
      </c>
      <c r="K159" s="1"/>
      <c r="L159" s="1"/>
      <c r="M159" s="1"/>
    </row>
    <row r="160" spans="1:13" x14ac:dyDescent="0.25">
      <c r="A160" t="str">
        <f>"Male Mood Disorder --&gt; Female Personality"</f>
        <v>Male Mood Disorder --&gt; Female Personality</v>
      </c>
      <c r="B160" s="3" t="s">
        <v>0</v>
      </c>
      <c r="C160" s="3" t="s">
        <v>0</v>
      </c>
      <c r="D160" s="3" t="s">
        <v>0</v>
      </c>
      <c r="F160" t="str">
        <f>"Female Mood Disorders --&gt; Male Personality"</f>
        <v>Female Mood Disorders --&gt; Male Personality</v>
      </c>
      <c r="G160" s="3" t="s">
        <v>0</v>
      </c>
      <c r="H160" s="3" t="s">
        <v>0</v>
      </c>
      <c r="I160" s="3" t="s">
        <v>0</v>
      </c>
    </row>
    <row r="161" spans="1:13" x14ac:dyDescent="0.25">
      <c r="A161" t="str">
        <f>"No"</f>
        <v>No</v>
      </c>
      <c r="B161" s="3">
        <v>2.65402E-2</v>
      </c>
      <c r="C161" s="3">
        <v>2.60273E-2</v>
      </c>
      <c r="D161" s="3">
        <v>2.70531E-2</v>
      </c>
      <c r="E161" s="1"/>
      <c r="F161" t="str">
        <f>"No"</f>
        <v>No</v>
      </c>
      <c r="G161" s="3">
        <v>1.52265E-2</v>
      </c>
      <c r="H161" s="3">
        <v>1.4832100000000001E-2</v>
      </c>
      <c r="I161" s="3">
        <v>1.56209E-2</v>
      </c>
      <c r="K161" s="1"/>
      <c r="L161" s="1"/>
      <c r="M161" s="1"/>
    </row>
    <row r="162" spans="1:13" x14ac:dyDescent="0.25">
      <c r="A162" t="str">
        <f>"Yes"</f>
        <v>Yes</v>
      </c>
      <c r="B162" s="3">
        <v>5.74251E-2</v>
      </c>
      <c r="C162" s="3">
        <v>5.3161899999999998E-2</v>
      </c>
      <c r="D162" s="3">
        <v>6.1688199999999999E-2</v>
      </c>
      <c r="E162" s="1"/>
      <c r="F162" t="str">
        <f>"Yes"</f>
        <v>Yes</v>
      </c>
      <c r="G162" s="3">
        <v>3.2305199999999999E-2</v>
      </c>
      <c r="H162" s="3">
        <v>2.9756000000000001E-2</v>
      </c>
      <c r="I162" s="3">
        <v>3.4854400000000001E-2</v>
      </c>
      <c r="K162" s="1"/>
      <c r="L162" s="1"/>
      <c r="M162" s="1"/>
    </row>
    <row r="163" spans="1:13" x14ac:dyDescent="0.25">
      <c r="A163" t="str">
        <f>"Risk Difference"</f>
        <v>Risk Difference</v>
      </c>
      <c r="B163" s="3">
        <v>3.08848E-2</v>
      </c>
      <c r="C163" s="3">
        <v>2.6590900000000001E-2</v>
      </c>
      <c r="D163" s="3">
        <v>3.51787E-2</v>
      </c>
      <c r="E163" s="1"/>
      <c r="F163" t="str">
        <f>"Risk Difference"</f>
        <v>Risk Difference</v>
      </c>
      <c r="G163" s="3">
        <v>1.7078699999999999E-2</v>
      </c>
      <c r="H163" s="3">
        <v>1.4499099999999999E-2</v>
      </c>
      <c r="I163" s="3">
        <v>1.9658200000000001E-2</v>
      </c>
      <c r="K163" s="1"/>
      <c r="L163" s="1"/>
      <c r="M163" s="1"/>
    </row>
    <row r="164" spans="1:13" x14ac:dyDescent="0.25">
      <c r="A164" t="str">
        <f>"Male Mood Disorder --&gt; Female Developmental"</f>
        <v>Male Mood Disorder --&gt; Female Developmental</v>
      </c>
      <c r="B164" s="3" t="s">
        <v>0</v>
      </c>
      <c r="C164" s="3" t="s">
        <v>0</v>
      </c>
      <c r="D164" s="3" t="s">
        <v>0</v>
      </c>
      <c r="F164" t="str">
        <f>"Female Mood Disorders --&gt; Male Developmental"</f>
        <v>Female Mood Disorders --&gt; Male Developmental</v>
      </c>
      <c r="G164" s="3" t="s">
        <v>0</v>
      </c>
      <c r="H164" s="3" t="s">
        <v>0</v>
      </c>
      <c r="I164" s="3" t="s">
        <v>0</v>
      </c>
    </row>
    <row r="165" spans="1:13" x14ac:dyDescent="0.25">
      <c r="A165" t="str">
        <f>"No"</f>
        <v>No</v>
      </c>
      <c r="B165" s="3">
        <v>5.0620000000000005E-4</v>
      </c>
      <c r="C165" s="3">
        <v>4.3439999999999999E-4</v>
      </c>
      <c r="D165" s="3">
        <v>5.7799999999999995E-4</v>
      </c>
      <c r="E165" s="1"/>
      <c r="F165" t="str">
        <f>"No"</f>
        <v>No</v>
      </c>
      <c r="G165" s="3">
        <v>5.9150000000000001E-4</v>
      </c>
      <c r="H165" s="3">
        <v>5.1309999999999995E-4</v>
      </c>
      <c r="I165" s="3">
        <v>6.6980000000000002E-4</v>
      </c>
      <c r="K165" s="1"/>
      <c r="L165" s="1"/>
      <c r="M165" s="1"/>
    </row>
    <row r="166" spans="1:13" x14ac:dyDescent="0.25">
      <c r="A166" t="str">
        <f>"Yes"</f>
        <v>Yes</v>
      </c>
      <c r="B166" s="3">
        <v>1.2237000000000001E-3</v>
      </c>
      <c r="C166" s="3">
        <v>5.8310000000000002E-4</v>
      </c>
      <c r="D166" s="3">
        <v>1.8642999999999999E-3</v>
      </c>
      <c r="E166" s="1"/>
      <c r="F166" t="str">
        <f>"Yes"</f>
        <v>Yes</v>
      </c>
      <c r="G166" s="3">
        <v>1.2446E-3</v>
      </c>
      <c r="H166" s="3">
        <v>7.3629999999999995E-4</v>
      </c>
      <c r="I166" s="3">
        <v>1.7528999999999999E-3</v>
      </c>
      <c r="K166" s="1"/>
      <c r="L166" s="1"/>
      <c r="M166" s="1"/>
    </row>
    <row r="167" spans="1:13" x14ac:dyDescent="0.25">
      <c r="A167" t="str">
        <f>"Risk Difference"</f>
        <v>Risk Difference</v>
      </c>
      <c r="B167" s="3">
        <v>7.1750000000000004E-4</v>
      </c>
      <c r="C167" s="3">
        <v>7.2799999999999994E-5</v>
      </c>
      <c r="D167" s="3">
        <v>1.3621E-3</v>
      </c>
      <c r="E167" s="1"/>
      <c r="F167" t="str">
        <f>"Risk Difference"</f>
        <v>Risk Difference</v>
      </c>
      <c r="G167" s="3">
        <v>6.5309999999999999E-4</v>
      </c>
      <c r="H167" s="3">
        <v>1.3880000000000001E-4</v>
      </c>
      <c r="I167" s="3">
        <v>1.1674999999999999E-3</v>
      </c>
      <c r="K167" s="1"/>
      <c r="L167" s="1"/>
      <c r="M167" s="1"/>
    </row>
    <row r="168" spans="1:13" x14ac:dyDescent="0.25">
      <c r="A168" t="str">
        <f>"Male Eating Disorder --&gt; Female Substance Abuse"</f>
        <v>Male Eating Disorder --&gt; Female Substance Abuse</v>
      </c>
      <c r="B168" s="3" t="s">
        <v>0</v>
      </c>
      <c r="C168" s="3" t="s">
        <v>0</v>
      </c>
      <c r="D168" s="3" t="s">
        <v>0</v>
      </c>
      <c r="F168" t="str">
        <f>"Female Eating Disorder --&gt; Male Substance Abuse"</f>
        <v>Female Eating Disorder --&gt; Male Substance Abuse</v>
      </c>
      <c r="G168" s="3" t="s">
        <v>0</v>
      </c>
      <c r="H168" s="3" t="s">
        <v>0</v>
      </c>
      <c r="I168" s="3" t="s">
        <v>0</v>
      </c>
    </row>
    <row r="169" spans="1:13" x14ac:dyDescent="0.25">
      <c r="A169" t="str">
        <f>"No"</f>
        <v>No</v>
      </c>
      <c r="B169" s="3">
        <v>1.8920599999999999E-2</v>
      </c>
      <c r="C169" s="3">
        <v>1.84923E-2</v>
      </c>
      <c r="D169" s="3">
        <v>1.9349000000000002E-2</v>
      </c>
      <c r="E169" s="1"/>
      <c r="F169" t="str">
        <f>"No"</f>
        <v>No</v>
      </c>
      <c r="G169" s="3">
        <v>3.2685800000000001E-2</v>
      </c>
      <c r="H169" s="3">
        <v>3.2125399999999998E-2</v>
      </c>
      <c r="I169" s="3">
        <v>3.3246199999999997E-2</v>
      </c>
      <c r="K169" s="1"/>
      <c r="L169" s="1"/>
      <c r="M169" s="1"/>
    </row>
    <row r="170" spans="1:13" x14ac:dyDescent="0.25">
      <c r="A170" t="str">
        <f>"Yes"</f>
        <v>Yes</v>
      </c>
      <c r="B170" s="3">
        <v>0.10127899999999999</v>
      </c>
      <c r="C170" s="3">
        <v>3.47494E-2</v>
      </c>
      <c r="D170" s="3">
        <v>0.1678085</v>
      </c>
      <c r="E170" s="1"/>
      <c r="F170" t="str">
        <f>"Yes"</f>
        <v>Yes</v>
      </c>
      <c r="G170" s="3">
        <v>6.0040999999999997E-2</v>
      </c>
      <c r="H170" s="3">
        <v>4.95822E-2</v>
      </c>
      <c r="I170" s="3">
        <v>7.0499800000000001E-2</v>
      </c>
      <c r="K170" s="1"/>
      <c r="L170" s="1"/>
      <c r="M170" s="1"/>
    </row>
    <row r="171" spans="1:13" x14ac:dyDescent="0.25">
      <c r="A171" t="str">
        <f>"Risk Difference"</f>
        <v>Risk Difference</v>
      </c>
      <c r="B171" s="3">
        <v>8.2358299999999995E-2</v>
      </c>
      <c r="C171" s="3">
        <v>1.5827399999999998E-2</v>
      </c>
      <c r="D171" s="3">
        <v>0.1488893</v>
      </c>
      <c r="E171" s="1"/>
      <c r="F171" t="str">
        <f>"Risk Difference"</f>
        <v>Risk Difference</v>
      </c>
      <c r="G171" s="3">
        <v>2.73552E-2</v>
      </c>
      <c r="H171" s="3">
        <v>1.6881400000000001E-2</v>
      </c>
      <c r="I171" s="3">
        <v>3.7829000000000002E-2</v>
      </c>
      <c r="K171" s="1"/>
      <c r="L171" s="1"/>
      <c r="M171" s="1"/>
    </row>
    <row r="172" spans="1:13" x14ac:dyDescent="0.25">
      <c r="A172" t="str">
        <f>"Male Eating Disorder --&gt; Female Externalizing"</f>
        <v>Male Eating Disorder --&gt; Female Externalizing</v>
      </c>
      <c r="B172" s="3" t="s">
        <v>0</v>
      </c>
      <c r="C172" s="3" t="s">
        <v>0</v>
      </c>
      <c r="D172" s="3" t="s">
        <v>0</v>
      </c>
      <c r="F172" t="str">
        <f>"Female Eating Disorder --&gt; Male Externalizing"</f>
        <v>Female Eating Disorder --&gt; Male Externalizing</v>
      </c>
      <c r="G172" s="3" t="s">
        <v>0</v>
      </c>
      <c r="H172" s="3" t="s">
        <v>0</v>
      </c>
      <c r="I172" s="3" t="s">
        <v>0</v>
      </c>
    </row>
    <row r="173" spans="1:13" x14ac:dyDescent="0.25">
      <c r="A173" t="str">
        <f>"No"</f>
        <v>No</v>
      </c>
      <c r="B173" s="3" t="s">
        <v>0</v>
      </c>
      <c r="C173" s="3" t="s">
        <v>0</v>
      </c>
      <c r="D173" s="3" t="s">
        <v>0</v>
      </c>
      <c r="F173" t="str">
        <f>"No"</f>
        <v>No</v>
      </c>
      <c r="G173" s="3">
        <v>3.8446000000000001E-3</v>
      </c>
      <c r="H173" s="3">
        <v>3.6495999999999998E-3</v>
      </c>
      <c r="I173" s="3">
        <v>4.0397000000000002E-3</v>
      </c>
      <c r="K173" s="1"/>
      <c r="L173" s="1"/>
      <c r="M173" s="1"/>
    </row>
    <row r="174" spans="1:13" x14ac:dyDescent="0.25">
      <c r="A174" t="str">
        <f>"Yes"</f>
        <v>Yes</v>
      </c>
      <c r="B174" s="3" t="s">
        <v>0</v>
      </c>
      <c r="C174" s="3" t="s">
        <v>0</v>
      </c>
      <c r="D174" s="3" t="s">
        <v>0</v>
      </c>
      <c r="F174" t="str">
        <f>"Yes"</f>
        <v>Yes</v>
      </c>
      <c r="G174" s="3">
        <v>7.5681999999999998E-3</v>
      </c>
      <c r="H174" s="3">
        <v>3.7526999999999999E-3</v>
      </c>
      <c r="I174" s="3">
        <v>1.13837E-2</v>
      </c>
      <c r="K174" s="1"/>
      <c r="L174" s="1"/>
      <c r="M174" s="1"/>
    </row>
    <row r="175" spans="1:13" x14ac:dyDescent="0.25">
      <c r="A175" t="str">
        <f>"Risk Difference"</f>
        <v>Risk Difference</v>
      </c>
      <c r="B175" s="3" t="s">
        <v>0</v>
      </c>
      <c r="C175" s="3" t="s">
        <v>0</v>
      </c>
      <c r="D175" s="3" t="s">
        <v>0</v>
      </c>
      <c r="F175" t="str">
        <f>"Risk Difference"</f>
        <v>Risk Difference</v>
      </c>
      <c r="G175" s="3">
        <v>3.7236000000000001E-3</v>
      </c>
      <c r="H175" s="3">
        <v>-9.6899999999999997E-5</v>
      </c>
      <c r="I175" s="3">
        <v>7.5440999999999998E-3</v>
      </c>
      <c r="K175" s="1"/>
      <c r="L175" s="1"/>
      <c r="M175" s="1"/>
    </row>
    <row r="176" spans="1:13" x14ac:dyDescent="0.25">
      <c r="A176" t="str">
        <f>"Male Eating Disorder --&gt; Female Neurotic"</f>
        <v>Male Eating Disorder --&gt; Female Neurotic</v>
      </c>
      <c r="B176" s="3" t="s">
        <v>0</v>
      </c>
      <c r="C176" s="3" t="s">
        <v>0</v>
      </c>
      <c r="D176" s="3" t="s">
        <v>0</v>
      </c>
      <c r="F176" t="str">
        <f>"Female Eating Disorder --&gt; Male Neurotic"</f>
        <v>Female Eating Disorder --&gt; Male Neurotic</v>
      </c>
      <c r="G176" s="3" t="s">
        <v>0</v>
      </c>
      <c r="H176" s="3" t="s">
        <v>0</v>
      </c>
      <c r="I176" s="3" t="s">
        <v>0</v>
      </c>
    </row>
    <row r="177" spans="1:13" x14ac:dyDescent="0.25">
      <c r="A177" t="str">
        <f>"No"</f>
        <v>No</v>
      </c>
      <c r="B177" s="3">
        <v>7.6989600000000005E-2</v>
      </c>
      <c r="C177" s="3">
        <v>7.6151499999999997E-2</v>
      </c>
      <c r="D177" s="3">
        <v>7.7827599999999997E-2</v>
      </c>
      <c r="E177" s="1"/>
      <c r="F177" t="str">
        <f>"No"</f>
        <v>No</v>
      </c>
      <c r="G177" s="3">
        <v>5.0471500000000002E-2</v>
      </c>
      <c r="H177" s="3">
        <v>4.9781499999999999E-2</v>
      </c>
      <c r="I177" s="3">
        <v>5.1161400000000003E-2</v>
      </c>
      <c r="K177" s="1"/>
      <c r="L177" s="1"/>
      <c r="M177" s="1"/>
    </row>
    <row r="178" spans="1:13" x14ac:dyDescent="0.25">
      <c r="A178" t="str">
        <f>"Yes"</f>
        <v>Yes</v>
      </c>
      <c r="B178" s="3">
        <v>0.20253950000000001</v>
      </c>
      <c r="C178" s="3">
        <v>0.1139154</v>
      </c>
      <c r="D178" s="3">
        <v>0.29116370000000003</v>
      </c>
      <c r="E178" s="1"/>
      <c r="F178" t="str">
        <f>"Yes"</f>
        <v>Yes</v>
      </c>
      <c r="G178" s="3">
        <v>6.8113000000000007E-2</v>
      </c>
      <c r="H178" s="3">
        <v>5.7021299999999997E-2</v>
      </c>
      <c r="I178" s="3">
        <v>7.9204800000000006E-2</v>
      </c>
      <c r="K178" s="1"/>
      <c r="L178" s="1"/>
      <c r="M178" s="1"/>
    </row>
    <row r="179" spans="1:13" x14ac:dyDescent="0.25">
      <c r="A179" t="str">
        <f>"Risk Difference"</f>
        <v>Risk Difference</v>
      </c>
      <c r="B179" s="3">
        <v>0.12554999999999999</v>
      </c>
      <c r="C179" s="3">
        <v>3.6921900000000001E-2</v>
      </c>
      <c r="D179" s="3">
        <v>0.21417800000000001</v>
      </c>
      <c r="E179" s="1"/>
      <c r="F179" t="str">
        <f>"Risk Difference"</f>
        <v>Risk Difference</v>
      </c>
      <c r="G179" s="3">
        <v>1.76416E-2</v>
      </c>
      <c r="H179" s="3">
        <v>6.5284000000000002E-3</v>
      </c>
      <c r="I179" s="3">
        <v>2.87548E-2</v>
      </c>
      <c r="K179" s="1"/>
      <c r="L179" s="1"/>
      <c r="M179" s="1"/>
    </row>
    <row r="180" spans="1:13" x14ac:dyDescent="0.25">
      <c r="A180" t="str">
        <f>"Male Eating Disorder --&gt; Female Mood Disorder"</f>
        <v>Male Eating Disorder --&gt; Female Mood Disorder</v>
      </c>
      <c r="B180" s="3" t="s">
        <v>0</v>
      </c>
      <c r="C180" s="3" t="s">
        <v>0</v>
      </c>
      <c r="D180" s="3" t="s">
        <v>0</v>
      </c>
      <c r="F180" t="str">
        <f>"Female Eating Disorder --&gt; Male Mood Disorders"</f>
        <v>Female Eating Disorder --&gt; Male Mood Disorders</v>
      </c>
      <c r="G180" s="3" t="s">
        <v>0</v>
      </c>
      <c r="H180" s="3" t="s">
        <v>0</v>
      </c>
      <c r="I180" s="3" t="s">
        <v>0</v>
      </c>
    </row>
    <row r="181" spans="1:13" x14ac:dyDescent="0.25">
      <c r="A181" t="str">
        <f>"No"</f>
        <v>No</v>
      </c>
      <c r="B181" s="3">
        <v>4.7520300000000001E-2</v>
      </c>
      <c r="C181" s="3">
        <v>4.6851400000000001E-2</v>
      </c>
      <c r="D181" s="3">
        <v>4.8189200000000001E-2</v>
      </c>
      <c r="E181" s="1"/>
      <c r="F181" t="str">
        <f>"No"</f>
        <v>No</v>
      </c>
      <c r="G181" s="3">
        <v>2.93893E-2</v>
      </c>
      <c r="H181" s="3">
        <v>2.8857000000000001E-2</v>
      </c>
      <c r="I181" s="3">
        <v>2.99216E-2</v>
      </c>
      <c r="K181" s="1"/>
      <c r="L181" s="1"/>
      <c r="M181" s="1"/>
    </row>
    <row r="182" spans="1:13" x14ac:dyDescent="0.25">
      <c r="A182" t="str">
        <f>"Yes"</f>
        <v>Yes</v>
      </c>
      <c r="B182" s="3">
        <v>0.12658230000000001</v>
      </c>
      <c r="C182" s="3">
        <v>5.3259399999999998E-2</v>
      </c>
      <c r="D182" s="3">
        <v>0.19990530000000001</v>
      </c>
      <c r="E182" s="1"/>
      <c r="F182" t="str">
        <f>"Yes"</f>
        <v>Yes</v>
      </c>
      <c r="G182" s="3">
        <v>3.7336000000000001E-2</v>
      </c>
      <c r="H182" s="3">
        <v>2.8989500000000001E-2</v>
      </c>
      <c r="I182" s="3">
        <v>4.5682599999999997E-2</v>
      </c>
      <c r="K182" s="1"/>
      <c r="L182" s="1"/>
      <c r="M182" s="1"/>
    </row>
    <row r="183" spans="1:13" x14ac:dyDescent="0.25">
      <c r="A183" t="str">
        <f>"Risk Difference"</f>
        <v>Risk Difference</v>
      </c>
      <c r="B183" s="3">
        <v>7.9061999999999993E-2</v>
      </c>
      <c r="C183" s="3">
        <v>5.7359999999999998E-3</v>
      </c>
      <c r="D183" s="3">
        <v>0.1523881</v>
      </c>
      <c r="E183" s="1"/>
      <c r="F183" t="str">
        <f>"Risk Difference"</f>
        <v>Risk Difference</v>
      </c>
      <c r="G183" s="3">
        <v>7.9466999999999993E-3</v>
      </c>
      <c r="H183" s="3">
        <v>-4.1679999999999999E-4</v>
      </c>
      <c r="I183" s="3">
        <v>1.63102E-2</v>
      </c>
      <c r="K183" s="1"/>
      <c r="L183" s="1"/>
      <c r="M183" s="1"/>
    </row>
    <row r="184" spans="1:13" x14ac:dyDescent="0.25">
      <c r="A184" t="str">
        <f>"Male Eating Disorder --&gt; Female Eating Disorder"</f>
        <v>Male Eating Disorder --&gt; Female Eating Disorder</v>
      </c>
      <c r="B184" s="3" t="s">
        <v>0</v>
      </c>
      <c r="C184" s="3" t="s">
        <v>0</v>
      </c>
      <c r="D184" s="3" t="s">
        <v>0</v>
      </c>
      <c r="F184" t="str">
        <f>"Female Eating Disorder --&gt; Male Eating Disorder"</f>
        <v>Female Eating Disorder --&gt; Male Eating Disorder</v>
      </c>
      <c r="G184" s="3" t="s">
        <v>0</v>
      </c>
      <c r="H184" s="3" t="s">
        <v>0</v>
      </c>
      <c r="I184" s="3" t="s">
        <v>0</v>
      </c>
    </row>
    <row r="185" spans="1:13" x14ac:dyDescent="0.25">
      <c r="A185" t="str">
        <f>"No"</f>
        <v>No</v>
      </c>
      <c r="B185" s="3" t="s">
        <v>0</v>
      </c>
      <c r="C185" s="3" t="s">
        <v>0</v>
      </c>
      <c r="D185" s="3" t="s">
        <v>0</v>
      </c>
      <c r="F185" t="str">
        <f>"No"</f>
        <v>No</v>
      </c>
      <c r="G185" s="3" t="s">
        <v>0</v>
      </c>
      <c r="H185" s="3" t="s">
        <v>0</v>
      </c>
      <c r="I185" s="3" t="s">
        <v>0</v>
      </c>
    </row>
    <row r="186" spans="1:13" x14ac:dyDescent="0.25">
      <c r="A186" t="str">
        <f>"Yes"</f>
        <v>Yes</v>
      </c>
      <c r="B186" s="3" t="s">
        <v>0</v>
      </c>
      <c r="C186" s="3" t="s">
        <v>0</v>
      </c>
      <c r="D186" s="3" t="s">
        <v>0</v>
      </c>
      <c r="F186" t="str">
        <f>"Yes"</f>
        <v>Yes</v>
      </c>
      <c r="G186" s="3" t="s">
        <v>0</v>
      </c>
      <c r="H186" s="3" t="s">
        <v>0</v>
      </c>
      <c r="I186" s="3" t="s">
        <v>0</v>
      </c>
    </row>
    <row r="187" spans="1:13" x14ac:dyDescent="0.25">
      <c r="A187" t="str">
        <f>"Risk Difference"</f>
        <v>Risk Difference</v>
      </c>
      <c r="B187" s="3" t="s">
        <v>0</v>
      </c>
      <c r="C187" s="3" t="s">
        <v>0</v>
      </c>
      <c r="D187" s="3" t="s">
        <v>0</v>
      </c>
      <c r="F187" t="str">
        <f>"Risk Difference"</f>
        <v>Risk Difference</v>
      </c>
      <c r="G187" s="3" t="s">
        <v>0</v>
      </c>
      <c r="H187" s="3" t="s">
        <v>0</v>
      </c>
      <c r="I187" s="3" t="s">
        <v>0</v>
      </c>
    </row>
    <row r="188" spans="1:13" x14ac:dyDescent="0.25">
      <c r="A188" t="str">
        <f>"Male Eating Disorder --&gt; Female Schizophrenia"</f>
        <v>Male Eating Disorder --&gt; Female Schizophrenia</v>
      </c>
      <c r="B188" s="3" t="s">
        <v>0</v>
      </c>
      <c r="C188" s="3" t="s">
        <v>0</v>
      </c>
      <c r="D188" s="3" t="s">
        <v>0</v>
      </c>
      <c r="F188" t="str">
        <f>"Female Eating Disorder --&gt; Male Schitzophrenia"</f>
        <v>Female Eating Disorder --&gt; Male Schitzophrenia</v>
      </c>
      <c r="G188" s="3" t="s">
        <v>0</v>
      </c>
      <c r="H188" s="3" t="s">
        <v>0</v>
      </c>
      <c r="I188" s="3" t="s">
        <v>0</v>
      </c>
    </row>
    <row r="189" spans="1:13" x14ac:dyDescent="0.25">
      <c r="A189" t="str">
        <f>"No"</f>
        <v>No</v>
      </c>
      <c r="B189" s="3">
        <v>1.2568299999999999E-2</v>
      </c>
      <c r="C189" s="3">
        <v>1.2218100000000001E-2</v>
      </c>
      <c r="D189" s="3">
        <v>1.2918499999999999E-2</v>
      </c>
      <c r="E189" s="1"/>
      <c r="F189" t="str">
        <f>"No"</f>
        <v>No</v>
      </c>
      <c r="G189" s="3">
        <v>1.0468699999999999E-2</v>
      </c>
      <c r="H189" s="3">
        <v>1.01479E-2</v>
      </c>
      <c r="I189" s="3">
        <v>1.0789399999999999E-2</v>
      </c>
      <c r="K189" s="1"/>
      <c r="L189" s="1"/>
      <c r="M189" s="1"/>
    </row>
    <row r="190" spans="1:13" x14ac:dyDescent="0.25">
      <c r="A190" t="str">
        <f>"Yes"</f>
        <v>Yes</v>
      </c>
      <c r="B190" s="3">
        <v>7.59494E-2</v>
      </c>
      <c r="C190" s="3">
        <v>1.75306E-2</v>
      </c>
      <c r="D190" s="3">
        <v>0.13436819999999999</v>
      </c>
      <c r="E190" s="1"/>
      <c r="F190" t="str">
        <f>"Yes"</f>
        <v>Yes</v>
      </c>
      <c r="G190" s="3">
        <v>2.6740699999999999E-2</v>
      </c>
      <c r="H190" s="3">
        <v>1.9638300000000001E-2</v>
      </c>
      <c r="I190" s="3">
        <v>3.3843100000000001E-2</v>
      </c>
      <c r="K190" s="1"/>
      <c r="L190" s="1"/>
      <c r="M190" s="1"/>
    </row>
    <row r="191" spans="1:13" x14ac:dyDescent="0.25">
      <c r="A191" t="str">
        <f>"Risk Difference"</f>
        <v>Risk Difference</v>
      </c>
      <c r="B191" s="3">
        <v>6.3381099999999996E-2</v>
      </c>
      <c r="C191" s="3">
        <v>4.9611999999999998E-3</v>
      </c>
      <c r="D191" s="3">
        <v>0.1218009</v>
      </c>
      <c r="E191" s="1"/>
      <c r="F191" t="str">
        <f>"Risk Difference"</f>
        <v>Risk Difference</v>
      </c>
      <c r="G191" s="3">
        <v>1.6271999999999998E-2</v>
      </c>
      <c r="H191" s="3">
        <v>9.1623999999999994E-3</v>
      </c>
      <c r="I191" s="3">
        <v>2.3381599999999999E-2</v>
      </c>
      <c r="K191" s="1"/>
      <c r="L191" s="1"/>
      <c r="M191" s="1"/>
    </row>
    <row r="192" spans="1:13" x14ac:dyDescent="0.25">
      <c r="A192" t="str">
        <f>"Male Eating Disorder --&gt; Female Bipolar"</f>
        <v>Male Eating Disorder --&gt; Female Bipolar</v>
      </c>
      <c r="B192" s="3" t="s">
        <v>0</v>
      </c>
      <c r="C192" s="3" t="s">
        <v>0</v>
      </c>
      <c r="D192" s="3" t="s">
        <v>0</v>
      </c>
      <c r="F192" t="str">
        <f>"Female Eating Disorder --&gt; Male Bipolar"</f>
        <v>Female Eating Disorder --&gt; Male Bipolar</v>
      </c>
      <c r="G192" s="3" t="s">
        <v>0</v>
      </c>
      <c r="H192" s="3" t="s">
        <v>0</v>
      </c>
      <c r="I192" s="3" t="s">
        <v>0</v>
      </c>
    </row>
    <row r="193" spans="1:13" x14ac:dyDescent="0.25">
      <c r="A193" t="str">
        <f>"No"</f>
        <v>No</v>
      </c>
      <c r="B193" s="3" t="s">
        <v>0</v>
      </c>
      <c r="C193" s="3" t="s">
        <v>0</v>
      </c>
      <c r="D193" s="3" t="s">
        <v>0</v>
      </c>
      <c r="F193" t="str">
        <f>"No"</f>
        <v>No</v>
      </c>
      <c r="G193" s="3">
        <v>5.4682999999999997E-3</v>
      </c>
      <c r="H193" s="3">
        <v>5.2358999999999999E-3</v>
      </c>
      <c r="I193" s="3">
        <v>5.7007000000000004E-3</v>
      </c>
      <c r="K193" s="1"/>
      <c r="L193" s="1"/>
      <c r="M193" s="1"/>
    </row>
    <row r="194" spans="1:13" x14ac:dyDescent="0.25">
      <c r="A194" t="str">
        <f>"Yes"</f>
        <v>Yes</v>
      </c>
      <c r="B194" s="3" t="s">
        <v>0</v>
      </c>
      <c r="C194" s="3" t="s">
        <v>0</v>
      </c>
      <c r="D194" s="3" t="s">
        <v>0</v>
      </c>
      <c r="F194" t="str">
        <f>"Yes"</f>
        <v>Yes</v>
      </c>
      <c r="G194" s="3">
        <v>8.5774000000000006E-3</v>
      </c>
      <c r="H194" s="3">
        <v>4.5174999999999998E-3</v>
      </c>
      <c r="I194" s="3">
        <v>1.2637199999999999E-2</v>
      </c>
      <c r="K194" s="1"/>
      <c r="L194" s="1"/>
      <c r="M194" s="1"/>
    </row>
    <row r="195" spans="1:13" x14ac:dyDescent="0.25">
      <c r="A195" t="str">
        <f>"Risk Difference"</f>
        <v>Risk Difference</v>
      </c>
      <c r="B195" s="3" t="s">
        <v>0</v>
      </c>
      <c r="C195" s="3" t="s">
        <v>0</v>
      </c>
      <c r="D195" s="3" t="s">
        <v>0</v>
      </c>
      <c r="F195" t="str">
        <f>"Risk Difference"</f>
        <v>Risk Difference</v>
      </c>
      <c r="G195" s="3">
        <v>3.1089999999999998E-3</v>
      </c>
      <c r="H195" s="3">
        <v>-9.5750000000000002E-4</v>
      </c>
      <c r="I195" s="3">
        <v>7.1754999999999996E-3</v>
      </c>
      <c r="K195" s="1"/>
      <c r="L195" s="1"/>
      <c r="M195" s="1"/>
    </row>
    <row r="196" spans="1:13" x14ac:dyDescent="0.25">
      <c r="A196" t="str">
        <f>"Male Eating Disorder --&gt; Female OCD"</f>
        <v>Male Eating Disorder --&gt; Female OCD</v>
      </c>
      <c r="B196" s="3" t="s">
        <v>0</v>
      </c>
      <c r="C196" s="3" t="s">
        <v>0</v>
      </c>
      <c r="D196" s="3" t="s">
        <v>0</v>
      </c>
      <c r="F196" t="str">
        <f>"Female Eating Disorder --&gt; Male OCD"</f>
        <v>Female Eating Disorder --&gt; Male OCD</v>
      </c>
      <c r="G196" s="3" t="s">
        <v>0</v>
      </c>
      <c r="H196" s="3" t="s">
        <v>0</v>
      </c>
      <c r="I196" s="3" t="s">
        <v>0</v>
      </c>
    </row>
    <row r="197" spans="1:13" x14ac:dyDescent="0.25">
      <c r="A197" t="str">
        <f>"No"</f>
        <v>No</v>
      </c>
      <c r="B197" s="3" t="s">
        <v>0</v>
      </c>
      <c r="C197" s="3" t="s">
        <v>0</v>
      </c>
      <c r="D197" s="3" t="s">
        <v>0</v>
      </c>
      <c r="F197" t="str">
        <f>"No"</f>
        <v>No</v>
      </c>
      <c r="G197" s="3">
        <v>1.2643000000000001E-3</v>
      </c>
      <c r="H197" s="3">
        <v>1.1523E-3</v>
      </c>
      <c r="I197" s="3">
        <v>1.3763E-3</v>
      </c>
      <c r="K197" s="1"/>
      <c r="L197" s="1"/>
      <c r="M197" s="1"/>
    </row>
    <row r="198" spans="1:13" x14ac:dyDescent="0.25">
      <c r="A198" t="str">
        <f>"Yes"</f>
        <v>Yes</v>
      </c>
      <c r="B198" s="3" t="s">
        <v>0</v>
      </c>
      <c r="C198" s="3" t="s">
        <v>0</v>
      </c>
      <c r="D198" s="3" t="s">
        <v>0</v>
      </c>
      <c r="F198" t="str">
        <f>"Yes"</f>
        <v>Yes</v>
      </c>
      <c r="G198" s="3">
        <v>3.0271999999999999E-3</v>
      </c>
      <c r="H198" s="3">
        <v>6.0860000000000005E-4</v>
      </c>
      <c r="I198" s="3">
        <v>5.4459E-3</v>
      </c>
      <c r="K198" s="1"/>
      <c r="L198" s="1"/>
      <c r="M198" s="1"/>
    </row>
    <row r="199" spans="1:13" x14ac:dyDescent="0.25">
      <c r="A199" t="str">
        <f>"Risk Difference"</f>
        <v>Risk Difference</v>
      </c>
      <c r="B199" s="3" t="s">
        <v>0</v>
      </c>
      <c r="C199" s="3" t="s">
        <v>0</v>
      </c>
      <c r="D199" s="3" t="s">
        <v>0</v>
      </c>
      <c r="F199" t="str">
        <f>"Risk Difference"</f>
        <v>Risk Difference</v>
      </c>
      <c r="G199" s="3">
        <v>1.7629E-3</v>
      </c>
      <c r="H199" s="3">
        <v>-6.5830000000000001E-4</v>
      </c>
      <c r="I199" s="3">
        <v>4.1841999999999999E-3</v>
      </c>
      <c r="K199" s="1"/>
      <c r="L199" s="1"/>
      <c r="M199" s="1"/>
    </row>
    <row r="200" spans="1:13" x14ac:dyDescent="0.25">
      <c r="A200" t="str">
        <f>"Male Eating Disorder --&gt; Female Personality"</f>
        <v>Male Eating Disorder --&gt; Female Personality</v>
      </c>
      <c r="B200" s="3" t="s">
        <v>0</v>
      </c>
      <c r="C200" s="3" t="s">
        <v>0</v>
      </c>
      <c r="D200" s="3" t="s">
        <v>0</v>
      </c>
      <c r="F200" t="str">
        <f>"Female Eating Disorder --&gt; Male Personality"</f>
        <v>Female Eating Disorder --&gt; Male Personality</v>
      </c>
      <c r="G200" s="3" t="s">
        <v>0</v>
      </c>
      <c r="H200" s="3" t="s">
        <v>0</v>
      </c>
      <c r="I200" s="3" t="s">
        <v>0</v>
      </c>
    </row>
    <row r="201" spans="1:13" x14ac:dyDescent="0.25">
      <c r="A201" t="str">
        <f>"No"</f>
        <v>No</v>
      </c>
      <c r="B201" s="3">
        <v>2.74393E-2</v>
      </c>
      <c r="C201" s="3">
        <v>2.69257E-2</v>
      </c>
      <c r="D201" s="3">
        <v>2.7952899999999999E-2</v>
      </c>
      <c r="E201" s="1"/>
      <c r="F201" t="str">
        <f>"No"</f>
        <v>No</v>
      </c>
      <c r="G201" s="3">
        <v>1.5929200000000001E-2</v>
      </c>
      <c r="H201" s="3">
        <v>1.55347E-2</v>
      </c>
      <c r="I201" s="3">
        <v>1.6323799999999999E-2</v>
      </c>
      <c r="K201" s="1"/>
      <c r="L201" s="1"/>
      <c r="M201" s="1"/>
    </row>
    <row r="202" spans="1:13" x14ac:dyDescent="0.25">
      <c r="A202" t="str">
        <f>"Yes"</f>
        <v>Yes</v>
      </c>
      <c r="B202" s="3">
        <v>7.5991699999999995E-2</v>
      </c>
      <c r="C202" s="3">
        <v>1.7558000000000001E-2</v>
      </c>
      <c r="D202" s="3">
        <v>0.1344254</v>
      </c>
      <c r="E202" s="1"/>
      <c r="F202" t="str">
        <f>"Yes"</f>
        <v>Yes</v>
      </c>
      <c r="G202" s="3">
        <v>3.7336000000000001E-2</v>
      </c>
      <c r="H202" s="3">
        <v>2.8989500000000001E-2</v>
      </c>
      <c r="I202" s="3">
        <v>4.5682599999999997E-2</v>
      </c>
      <c r="K202" s="1"/>
      <c r="L202" s="1"/>
      <c r="M202" s="1"/>
    </row>
    <row r="203" spans="1:13" x14ac:dyDescent="0.25">
      <c r="A203" t="str">
        <f>"Risk Difference"</f>
        <v>Risk Difference</v>
      </c>
      <c r="B203" s="3">
        <v>4.8552400000000003E-2</v>
      </c>
      <c r="C203" s="3">
        <v>-9.8835999999999993E-3</v>
      </c>
      <c r="D203" s="3">
        <v>0.10698829999999999</v>
      </c>
      <c r="E203" s="1"/>
      <c r="F203" t="str">
        <f>"Risk Difference"</f>
        <v>Risk Difference</v>
      </c>
      <c r="G203" s="3">
        <v>2.14068E-2</v>
      </c>
      <c r="H203" s="3">
        <v>1.3050900000000001E-2</v>
      </c>
      <c r="I203" s="3">
        <v>2.97626E-2</v>
      </c>
      <c r="K203" s="1"/>
      <c r="L203" s="1"/>
      <c r="M203" s="1"/>
    </row>
    <row r="204" spans="1:13" x14ac:dyDescent="0.25">
      <c r="A204" t="str">
        <f>"Male Eating Disorder --&gt; Female Developmental"</f>
        <v>Male Eating Disorder --&gt; Female Developmental</v>
      </c>
      <c r="B204" s="3" t="s">
        <v>0</v>
      </c>
      <c r="C204" s="3" t="s">
        <v>0</v>
      </c>
      <c r="D204" s="3" t="s">
        <v>0</v>
      </c>
      <c r="F204" t="str">
        <f>"Female Eating Disorder --&gt; Male Developmental"</f>
        <v>Female Eating Disorder --&gt; Male Developmental</v>
      </c>
      <c r="G204" s="3" t="s">
        <v>0</v>
      </c>
      <c r="H204" s="3" t="s">
        <v>0</v>
      </c>
      <c r="I204" s="3" t="s">
        <v>0</v>
      </c>
    </row>
    <row r="205" spans="1:13" x14ac:dyDescent="0.25">
      <c r="A205" t="str">
        <f>"No"</f>
        <v>No</v>
      </c>
      <c r="B205" s="3" t="s">
        <v>0</v>
      </c>
      <c r="C205" s="3" t="s">
        <v>0</v>
      </c>
      <c r="D205" s="3" t="s">
        <v>0</v>
      </c>
      <c r="F205" t="str">
        <f>"No"</f>
        <v>No</v>
      </c>
      <c r="G205" s="3" t="s">
        <v>0</v>
      </c>
      <c r="H205" s="3" t="s">
        <v>0</v>
      </c>
      <c r="I205" s="3" t="s">
        <v>0</v>
      </c>
    </row>
    <row r="206" spans="1:13" x14ac:dyDescent="0.25">
      <c r="A206" t="str">
        <f>"Yes"</f>
        <v>Yes</v>
      </c>
      <c r="B206" s="3" t="s">
        <v>0</v>
      </c>
      <c r="C206" s="3" t="s">
        <v>0</v>
      </c>
      <c r="D206" s="3" t="s">
        <v>0</v>
      </c>
      <c r="F206" t="str">
        <f>"Yes"</f>
        <v>Yes</v>
      </c>
      <c r="G206" s="3" t="s">
        <v>0</v>
      </c>
      <c r="H206" s="3" t="s">
        <v>0</v>
      </c>
      <c r="I206" s="3" t="s">
        <v>0</v>
      </c>
    </row>
    <row r="207" spans="1:13" x14ac:dyDescent="0.25">
      <c r="A207" t="str">
        <f>"Risk Difference"</f>
        <v>Risk Difference</v>
      </c>
      <c r="B207" s="3" t="s">
        <v>0</v>
      </c>
      <c r="C207" s="3" t="s">
        <v>0</v>
      </c>
      <c r="D207" s="3" t="s">
        <v>0</v>
      </c>
      <c r="F207" t="str">
        <f>"Risk Difference"</f>
        <v>Risk Difference</v>
      </c>
      <c r="G207" s="3" t="s">
        <v>0</v>
      </c>
      <c r="H207" s="3" t="s">
        <v>0</v>
      </c>
      <c r="I207" s="3" t="s">
        <v>0</v>
      </c>
    </row>
    <row r="208" spans="1:13" x14ac:dyDescent="0.25">
      <c r="A208" t="str">
        <f>"Male Schizophrenia --&gt; Female Substance Abuse"</f>
        <v>Male Schizophrenia --&gt; Female Substance Abuse</v>
      </c>
      <c r="B208" s="3" t="s">
        <v>0</v>
      </c>
      <c r="C208" s="3" t="s">
        <v>0</v>
      </c>
      <c r="D208" s="3" t="s">
        <v>0</v>
      </c>
      <c r="F208" t="str">
        <f>"Female Schitzophrenia --&gt; Male Substance Abuse"</f>
        <v>Female Schitzophrenia --&gt; Male Substance Abuse</v>
      </c>
      <c r="G208" s="3" t="s">
        <v>0</v>
      </c>
      <c r="H208" s="3" t="s">
        <v>0</v>
      </c>
      <c r="I208" s="3" t="s">
        <v>0</v>
      </c>
    </row>
    <row r="209" spans="1:13" x14ac:dyDescent="0.25">
      <c r="A209" t="str">
        <f>"No"</f>
        <v>No</v>
      </c>
      <c r="B209" s="3">
        <v>1.8161799999999999E-2</v>
      </c>
      <c r="C209" s="3">
        <v>1.77398E-2</v>
      </c>
      <c r="D209" s="3">
        <v>1.8583800000000001E-2</v>
      </c>
      <c r="E209" s="1"/>
      <c r="F209" t="str">
        <f>"No"</f>
        <v>No</v>
      </c>
      <c r="G209" s="3">
        <v>3.1651800000000001E-2</v>
      </c>
      <c r="H209" s="3">
        <v>3.1098000000000001E-2</v>
      </c>
      <c r="I209" s="3">
        <v>3.2205699999999997E-2</v>
      </c>
      <c r="K209" s="1"/>
      <c r="L209" s="1"/>
      <c r="M209" s="1"/>
    </row>
    <row r="210" spans="1:13" x14ac:dyDescent="0.25">
      <c r="A210" t="str">
        <f>"Yes"</f>
        <v>Yes</v>
      </c>
      <c r="B210" s="3">
        <v>9.1662599999999997E-2</v>
      </c>
      <c r="C210" s="3">
        <v>8.2832299999999998E-2</v>
      </c>
      <c r="D210" s="3">
        <v>0.100493</v>
      </c>
      <c r="E210" s="1"/>
      <c r="F210" t="str">
        <f>"Yes"</f>
        <v>Yes</v>
      </c>
      <c r="G210" s="3">
        <v>0.1249233</v>
      </c>
      <c r="H210" s="3">
        <v>0.1156571</v>
      </c>
      <c r="I210" s="3">
        <v>0.13418949999999999</v>
      </c>
      <c r="K210" s="1"/>
      <c r="L210" s="1"/>
      <c r="M210" s="1"/>
    </row>
    <row r="211" spans="1:13" x14ac:dyDescent="0.25">
      <c r="A211" t="str">
        <f>"Risk Difference"</f>
        <v>Risk Difference</v>
      </c>
      <c r="B211" s="3">
        <v>7.3500800000000005E-2</v>
      </c>
      <c r="C211" s="3">
        <v>6.4660400000000007E-2</v>
      </c>
      <c r="D211" s="3">
        <v>8.2341200000000003E-2</v>
      </c>
      <c r="E211" s="1"/>
      <c r="F211" t="str">
        <f>"Risk Difference"</f>
        <v>Risk Difference</v>
      </c>
      <c r="G211" s="3">
        <v>9.3271499999999993E-2</v>
      </c>
      <c r="H211" s="3">
        <v>8.3988699999999999E-2</v>
      </c>
      <c r="I211" s="3">
        <v>0.1025542</v>
      </c>
      <c r="K211" s="1"/>
      <c r="L211" s="1"/>
      <c r="M211" s="1"/>
    </row>
    <row r="212" spans="1:13" x14ac:dyDescent="0.25">
      <c r="A212" t="str">
        <f>"Male Schizophrenia --&gt; Female Externalizing"</f>
        <v>Male Schizophrenia --&gt; Female Externalizing</v>
      </c>
      <c r="B212" s="3" t="s">
        <v>0</v>
      </c>
      <c r="C212" s="3" t="s">
        <v>0</v>
      </c>
      <c r="D212" s="3" t="s">
        <v>0</v>
      </c>
      <c r="F212" t="str">
        <f>"Female Schitzophrenia --&gt; Male Externalizing"</f>
        <v>Female Schitzophrenia --&gt; Male Externalizing</v>
      </c>
      <c r="G212" s="3" t="s">
        <v>0</v>
      </c>
      <c r="H212" s="3" t="s">
        <v>0</v>
      </c>
      <c r="I212" s="3" t="s">
        <v>0</v>
      </c>
    </row>
    <row r="213" spans="1:13" x14ac:dyDescent="0.25">
      <c r="A213" t="str">
        <f>"No"</f>
        <v>No</v>
      </c>
      <c r="B213" s="3">
        <v>3.5097000000000001E-3</v>
      </c>
      <c r="C213" s="3">
        <v>3.3227999999999999E-3</v>
      </c>
      <c r="D213" s="3">
        <v>3.6965000000000001E-3</v>
      </c>
      <c r="E213" s="1"/>
      <c r="F213" t="str">
        <f>"No"</f>
        <v>No</v>
      </c>
      <c r="G213" s="3">
        <v>3.7669999999999999E-3</v>
      </c>
      <c r="H213" s="3">
        <v>3.5731999999999999E-3</v>
      </c>
      <c r="I213" s="3">
        <v>3.9608000000000004E-3</v>
      </c>
      <c r="K213" s="1"/>
      <c r="L213" s="1"/>
      <c r="M213" s="1"/>
    </row>
    <row r="214" spans="1:13" x14ac:dyDescent="0.25">
      <c r="A214" t="str">
        <f>"Yes"</f>
        <v>Yes</v>
      </c>
      <c r="B214" s="3">
        <v>1.2189200000000001E-2</v>
      </c>
      <c r="C214" s="3">
        <v>8.8312000000000009E-3</v>
      </c>
      <c r="D214" s="3">
        <v>1.5547200000000001E-2</v>
      </c>
      <c r="E214" s="1"/>
      <c r="F214" t="str">
        <f>"Yes"</f>
        <v>Yes</v>
      </c>
      <c r="G214" s="3">
        <v>1.1449600000000001E-2</v>
      </c>
      <c r="H214" s="3">
        <v>8.4679999999999998E-3</v>
      </c>
      <c r="I214" s="3">
        <v>1.44312E-2</v>
      </c>
      <c r="K214" s="1"/>
      <c r="L214" s="1"/>
      <c r="M214" s="1"/>
    </row>
    <row r="215" spans="1:13" x14ac:dyDescent="0.25">
      <c r="A215" t="str">
        <f>"Risk Difference"</f>
        <v>Risk Difference</v>
      </c>
      <c r="B215" s="3">
        <v>8.6794999999999997E-3</v>
      </c>
      <c r="C215" s="3">
        <v>5.3163000000000004E-3</v>
      </c>
      <c r="D215" s="3">
        <v>1.20427E-2</v>
      </c>
      <c r="E215" s="1"/>
      <c r="F215" t="str">
        <f>"Risk Difference"</f>
        <v>Risk Difference</v>
      </c>
      <c r="G215" s="3">
        <v>7.6826000000000004E-3</v>
      </c>
      <c r="H215" s="3">
        <v>4.6946999999999996E-3</v>
      </c>
      <c r="I215" s="3">
        <v>1.0670600000000001E-2</v>
      </c>
      <c r="K215" s="1"/>
      <c r="L215" s="1"/>
      <c r="M215" s="1"/>
    </row>
    <row r="216" spans="1:13" x14ac:dyDescent="0.25">
      <c r="A216" t="str">
        <f>"Male Schizophrenia --&gt; Female Neurotic"</f>
        <v>Male Schizophrenia --&gt; Female Neurotic</v>
      </c>
      <c r="B216" s="3" t="s">
        <v>0</v>
      </c>
      <c r="C216" s="3" t="s">
        <v>0</v>
      </c>
      <c r="D216" s="3" t="s">
        <v>0</v>
      </c>
      <c r="F216" t="str">
        <f>"Female Schitzophrenia --&gt; Male Neurotic"</f>
        <v>Female Schitzophrenia --&gt; Male Neurotic</v>
      </c>
      <c r="G216" s="3" t="s">
        <v>0</v>
      </c>
      <c r="H216" s="3" t="s">
        <v>0</v>
      </c>
      <c r="I216" s="3" t="s">
        <v>0</v>
      </c>
    </row>
    <row r="217" spans="1:13" x14ac:dyDescent="0.25">
      <c r="A217" t="str">
        <f>"No"</f>
        <v>No</v>
      </c>
      <c r="B217" s="3">
        <v>7.5850200000000007E-2</v>
      </c>
      <c r="C217" s="3">
        <v>7.5013499999999997E-2</v>
      </c>
      <c r="D217" s="3">
        <v>7.6686900000000002E-2</v>
      </c>
      <c r="E217" s="1"/>
      <c r="F217" t="str">
        <f>"No"</f>
        <v>No</v>
      </c>
      <c r="G217" s="3">
        <v>4.9546199999999999E-2</v>
      </c>
      <c r="H217" s="3">
        <v>4.8859699999999999E-2</v>
      </c>
      <c r="I217" s="3">
        <v>5.0232699999999998E-2</v>
      </c>
      <c r="K217" s="1"/>
      <c r="L217" s="1"/>
      <c r="M217" s="1"/>
    </row>
    <row r="218" spans="1:13" x14ac:dyDescent="0.25">
      <c r="A218" t="str">
        <f>"Yes"</f>
        <v>Yes</v>
      </c>
      <c r="B218" s="3">
        <v>0.18625059999999999</v>
      </c>
      <c r="C218" s="3">
        <v>0.17433679999999999</v>
      </c>
      <c r="D218" s="3">
        <v>0.19816449999999999</v>
      </c>
      <c r="E218" s="1"/>
      <c r="F218" t="str">
        <f>"Yes"</f>
        <v>Yes</v>
      </c>
      <c r="G218" s="3">
        <v>0.1302392</v>
      </c>
      <c r="H218" s="3">
        <v>0.1208067</v>
      </c>
      <c r="I218" s="3">
        <v>0.13967180000000001</v>
      </c>
      <c r="K218" s="1"/>
      <c r="L218" s="1"/>
      <c r="M218" s="1"/>
    </row>
    <row r="219" spans="1:13" x14ac:dyDescent="0.25">
      <c r="A219" t="str">
        <f>"Risk Difference"</f>
        <v>Risk Difference</v>
      </c>
      <c r="B219" s="3">
        <v>0.1104004</v>
      </c>
      <c r="C219" s="3">
        <v>9.8457199999999995E-2</v>
      </c>
      <c r="D219" s="3">
        <v>0.1223436</v>
      </c>
      <c r="E219" s="1"/>
      <c r="F219" t="str">
        <f>"Risk Difference"</f>
        <v>Risk Difference</v>
      </c>
      <c r="G219" s="3">
        <v>8.0693000000000001E-2</v>
      </c>
      <c r="H219" s="3">
        <v>7.1235599999999996E-2</v>
      </c>
      <c r="I219" s="3">
        <v>9.0150499999999995E-2</v>
      </c>
      <c r="K219" s="1"/>
      <c r="L219" s="1"/>
      <c r="M219" s="1"/>
    </row>
    <row r="220" spans="1:13" x14ac:dyDescent="0.25">
      <c r="A220" t="str">
        <f>"Male Schizophrenia --&gt; Female Mood Disorder"</f>
        <v>Male Schizophrenia --&gt; Female Mood Disorder</v>
      </c>
      <c r="B220" s="3" t="s">
        <v>0</v>
      </c>
      <c r="C220" s="3" t="s">
        <v>0</v>
      </c>
      <c r="D220" s="3" t="s">
        <v>0</v>
      </c>
      <c r="F220" t="str">
        <f>"Female Schitzophrenia --&gt; Male Mood Disorders"</f>
        <v>Female Schitzophrenia --&gt; Male Mood Disorders</v>
      </c>
      <c r="G220" s="3" t="s">
        <v>0</v>
      </c>
      <c r="H220" s="3" t="s">
        <v>0</v>
      </c>
      <c r="I220" s="3" t="s">
        <v>0</v>
      </c>
    </row>
    <row r="221" spans="1:13" x14ac:dyDescent="0.25">
      <c r="A221" t="str">
        <f>"No"</f>
        <v>No</v>
      </c>
      <c r="B221" s="3">
        <v>4.6993E-2</v>
      </c>
      <c r="C221" s="3">
        <v>4.6324200000000003E-2</v>
      </c>
      <c r="D221" s="3">
        <v>4.7661799999999997E-2</v>
      </c>
      <c r="E221" s="1"/>
      <c r="F221" t="str">
        <f>"No"</f>
        <v>No</v>
      </c>
      <c r="G221" s="3">
        <v>2.8892999999999999E-2</v>
      </c>
      <c r="H221" s="3">
        <v>2.8363099999999999E-2</v>
      </c>
      <c r="I221" s="3">
        <v>2.9422899999999998E-2</v>
      </c>
      <c r="K221" s="1"/>
      <c r="L221" s="1"/>
      <c r="M221" s="1"/>
    </row>
    <row r="222" spans="1:13" x14ac:dyDescent="0.25">
      <c r="A222" t="str">
        <f>"Yes"</f>
        <v>Yes</v>
      </c>
      <c r="B222" s="3">
        <v>9.8488900000000004E-2</v>
      </c>
      <c r="C222" s="3">
        <v>8.9370099999999994E-2</v>
      </c>
      <c r="D222" s="3">
        <v>0.1076077</v>
      </c>
      <c r="E222" s="1"/>
      <c r="F222" t="str">
        <f>"Yes"</f>
        <v>Yes</v>
      </c>
      <c r="G222" s="3">
        <v>7.1559999999999999E-2</v>
      </c>
      <c r="H222" s="3">
        <v>6.4336199999999996E-2</v>
      </c>
      <c r="I222" s="3">
        <v>7.8783900000000004E-2</v>
      </c>
      <c r="K222" s="1"/>
      <c r="L222" s="1"/>
      <c r="M222" s="1"/>
    </row>
    <row r="223" spans="1:13" x14ac:dyDescent="0.25">
      <c r="A223" t="str">
        <f>"Risk Difference"</f>
        <v>Risk Difference</v>
      </c>
      <c r="B223" s="3">
        <v>5.1495899999999997E-2</v>
      </c>
      <c r="C223" s="3">
        <v>4.2352599999999997E-2</v>
      </c>
      <c r="D223" s="3">
        <v>6.0639199999999997E-2</v>
      </c>
      <c r="E223" s="1"/>
      <c r="F223" t="str">
        <f>"Risk Difference"</f>
        <v>Risk Difference</v>
      </c>
      <c r="G223" s="3">
        <v>4.2666999999999997E-2</v>
      </c>
      <c r="H223" s="3">
        <v>3.5423700000000002E-2</v>
      </c>
      <c r="I223" s="3">
        <v>4.9910299999999998E-2</v>
      </c>
      <c r="K223" s="1"/>
      <c r="L223" s="1"/>
      <c r="M223" s="1"/>
    </row>
    <row r="224" spans="1:13" x14ac:dyDescent="0.25">
      <c r="A224" t="str">
        <f>"Male Schizophrenia --&gt; Female Eating Disorder"</f>
        <v>Male Schizophrenia --&gt; Female Eating Disorder</v>
      </c>
      <c r="B224" s="3" t="s">
        <v>0</v>
      </c>
      <c r="C224" s="3" t="s">
        <v>0</v>
      </c>
      <c r="D224" s="3" t="s">
        <v>0</v>
      </c>
      <c r="F224" t="str">
        <f>"Female Schitzophrenia --&gt; Male Eating Disorder"</f>
        <v>Female Schitzophrenia --&gt; Male Eating Disorder</v>
      </c>
      <c r="G224" s="3" t="s">
        <v>0</v>
      </c>
      <c r="H224" s="3" t="s">
        <v>0</v>
      </c>
      <c r="I224" s="3" t="s">
        <v>0</v>
      </c>
    </row>
    <row r="225" spans="1:13" x14ac:dyDescent="0.25">
      <c r="A225" t="str">
        <f>"No"</f>
        <v>No</v>
      </c>
      <c r="B225" s="3">
        <v>5.0149000000000001E-3</v>
      </c>
      <c r="C225" s="3">
        <v>4.7917000000000003E-3</v>
      </c>
      <c r="D225" s="3">
        <v>5.2380999999999999E-3</v>
      </c>
      <c r="E225" s="1"/>
      <c r="F225" t="str">
        <f>"No"</f>
        <v>No</v>
      </c>
      <c r="G225" s="3">
        <v>1.9019999999999999E-4</v>
      </c>
      <c r="H225" s="3">
        <v>1.4660000000000001E-4</v>
      </c>
      <c r="I225" s="3">
        <v>2.3379999999999999E-4</v>
      </c>
    </row>
    <row r="226" spans="1:13" x14ac:dyDescent="0.25">
      <c r="A226" t="str">
        <f>"Yes"</f>
        <v>Yes</v>
      </c>
      <c r="B226" s="3">
        <v>1.29205E-2</v>
      </c>
      <c r="C226" s="3">
        <v>9.4645000000000007E-3</v>
      </c>
      <c r="D226" s="3">
        <v>1.6376499999999999E-2</v>
      </c>
      <c r="E226" s="1"/>
      <c r="F226" t="str">
        <f>"Yes"</f>
        <v>Yes</v>
      </c>
      <c r="G226" s="3">
        <v>1.2267000000000001E-3</v>
      </c>
      <c r="H226" s="3">
        <v>2.4570000000000001E-4</v>
      </c>
      <c r="I226" s="3">
        <v>2.2076999999999999E-3</v>
      </c>
    </row>
    <row r="227" spans="1:13" x14ac:dyDescent="0.25">
      <c r="A227" t="str">
        <f>"Risk Difference"</f>
        <v>Risk Difference</v>
      </c>
      <c r="B227" s="3">
        <v>7.9056000000000005E-3</v>
      </c>
      <c r="C227" s="3">
        <v>4.4424E-3</v>
      </c>
      <c r="D227" s="3">
        <v>1.13688E-2</v>
      </c>
      <c r="E227" s="1"/>
      <c r="F227" t="str">
        <f>"Risk Difference"</f>
        <v>Risk Difference</v>
      </c>
      <c r="G227" s="3">
        <v>1.0365999999999999E-3</v>
      </c>
      <c r="H227" s="3">
        <v>5.4599999999999999E-5</v>
      </c>
      <c r="I227" s="3">
        <v>2.0184999999999999E-3</v>
      </c>
    </row>
    <row r="228" spans="1:13" x14ac:dyDescent="0.25">
      <c r="A228" t="str">
        <f>"Male Schizophrenia --&gt; Female Schizophrenia"</f>
        <v>Male Schizophrenia --&gt; Female Schizophrenia</v>
      </c>
      <c r="B228" s="3" t="s">
        <v>0</v>
      </c>
      <c r="C228" s="3" t="s">
        <v>0</v>
      </c>
      <c r="D228" s="3" t="s">
        <v>0</v>
      </c>
      <c r="F228" t="str">
        <f>"Female Schitzophrenia --&gt; Male Schitzophrenia"</f>
        <v>Female Schitzophrenia --&gt; Male Schitzophrenia</v>
      </c>
      <c r="G228" s="3" t="s">
        <v>0</v>
      </c>
      <c r="H228" s="3" t="s">
        <v>0</v>
      </c>
      <c r="I228" s="3" t="s">
        <v>0</v>
      </c>
    </row>
    <row r="229" spans="1:13" x14ac:dyDescent="0.25">
      <c r="A229" t="str">
        <f>"No"</f>
        <v>No</v>
      </c>
      <c r="B229" s="3">
        <v>1.1631300000000001E-2</v>
      </c>
      <c r="C229" s="3">
        <v>1.1292399999999999E-2</v>
      </c>
      <c r="D229" s="3">
        <v>1.1970099999999999E-2</v>
      </c>
      <c r="E229" s="1"/>
      <c r="F229" t="str">
        <f>"No"</f>
        <v>No</v>
      </c>
      <c r="G229" s="3">
        <v>9.5998000000000003E-3</v>
      </c>
      <c r="H229" s="3">
        <v>9.2913000000000006E-3</v>
      </c>
      <c r="I229" s="3">
        <v>9.9082000000000007E-3</v>
      </c>
      <c r="K229" s="1"/>
      <c r="L229" s="1"/>
      <c r="M229" s="1"/>
    </row>
    <row r="230" spans="1:13" x14ac:dyDescent="0.25">
      <c r="A230" t="str">
        <f>"Yes"</f>
        <v>Yes</v>
      </c>
      <c r="B230" s="3">
        <v>0.1016577</v>
      </c>
      <c r="C230" s="3">
        <v>9.2409699999999997E-2</v>
      </c>
      <c r="D230" s="3">
        <v>0.1109058</v>
      </c>
      <c r="E230" s="1"/>
      <c r="F230" t="str">
        <f>"Yes"</f>
        <v>Yes</v>
      </c>
      <c r="G230" s="3">
        <v>8.5258799999999996E-2</v>
      </c>
      <c r="H230" s="3">
        <v>7.7432100000000004E-2</v>
      </c>
      <c r="I230" s="3">
        <v>9.3085399999999999E-2</v>
      </c>
      <c r="K230" s="1"/>
      <c r="L230" s="1"/>
      <c r="M230" s="1"/>
    </row>
    <row r="231" spans="1:13" x14ac:dyDescent="0.25">
      <c r="A231" t="str">
        <f>"Risk Difference"</f>
        <v>Risk Difference</v>
      </c>
      <c r="B231" s="3">
        <v>9.0026499999999995E-2</v>
      </c>
      <c r="C231" s="3">
        <v>8.0772200000000002E-2</v>
      </c>
      <c r="D231" s="3">
        <v>9.92807E-2</v>
      </c>
      <c r="E231" s="1"/>
      <c r="F231" t="str">
        <f>"Risk Difference"</f>
        <v>Risk Difference</v>
      </c>
      <c r="G231" s="3">
        <v>7.5659000000000004E-2</v>
      </c>
      <c r="H231" s="3">
        <v>6.7826300000000006E-2</v>
      </c>
      <c r="I231" s="3">
        <v>8.3491700000000002E-2</v>
      </c>
      <c r="K231" s="1"/>
      <c r="L231" s="1"/>
      <c r="M231" s="1"/>
    </row>
    <row r="232" spans="1:13" x14ac:dyDescent="0.25">
      <c r="A232" t="str">
        <f>"Male Schizophrenia --&gt; Female Bipolar"</f>
        <v>Male Schizophrenia --&gt; Female Bipolar</v>
      </c>
      <c r="B232" s="3" t="s">
        <v>0</v>
      </c>
      <c r="C232" s="3" t="s">
        <v>0</v>
      </c>
      <c r="D232" s="3" t="s">
        <v>0</v>
      </c>
      <c r="F232" t="str">
        <f>"Female Schitzophrenia --&gt; Male Bipolar"</f>
        <v>Female Schitzophrenia --&gt; Male Bipolar</v>
      </c>
      <c r="G232" s="3" t="s">
        <v>0</v>
      </c>
      <c r="H232" s="3" t="s">
        <v>0</v>
      </c>
      <c r="I232" s="3" t="s">
        <v>0</v>
      </c>
    </row>
    <row r="233" spans="1:13" x14ac:dyDescent="0.25">
      <c r="A233" t="str">
        <f>"No"</f>
        <v>No</v>
      </c>
      <c r="B233" s="3">
        <v>7.5081000000000002E-3</v>
      </c>
      <c r="C233" s="3">
        <v>7.2353000000000001E-3</v>
      </c>
      <c r="D233" s="3">
        <v>7.7809000000000003E-3</v>
      </c>
      <c r="E233" s="1"/>
      <c r="F233" t="str">
        <f>"No"</f>
        <v>No</v>
      </c>
      <c r="G233" s="3">
        <v>5.3039999999999997E-3</v>
      </c>
      <c r="H233" s="3">
        <v>5.0742000000000001E-3</v>
      </c>
      <c r="I233" s="3">
        <v>5.5336999999999999E-3</v>
      </c>
      <c r="K233" s="1"/>
      <c r="L233" s="1"/>
      <c r="M233" s="1"/>
    </row>
    <row r="234" spans="1:13" x14ac:dyDescent="0.25">
      <c r="A234" t="str">
        <f>"Yes"</f>
        <v>Yes</v>
      </c>
      <c r="B234" s="3">
        <v>2.9985399999999999E-2</v>
      </c>
      <c r="C234" s="3">
        <v>2.4766300000000002E-2</v>
      </c>
      <c r="D234" s="3">
        <v>3.5204600000000003E-2</v>
      </c>
      <c r="E234" s="1"/>
      <c r="F234" t="str">
        <f>"Yes"</f>
        <v>Yes</v>
      </c>
      <c r="G234" s="3">
        <v>1.96279E-2</v>
      </c>
      <c r="H234" s="3">
        <v>1.5740199999999999E-2</v>
      </c>
      <c r="I234" s="3">
        <v>2.3515600000000001E-2</v>
      </c>
      <c r="K234" s="1"/>
      <c r="L234" s="1"/>
      <c r="M234" s="1"/>
    </row>
    <row r="235" spans="1:13" x14ac:dyDescent="0.25">
      <c r="A235" t="str">
        <f>"Risk Difference"</f>
        <v>Risk Difference</v>
      </c>
      <c r="B235" s="3">
        <v>2.2477400000000002E-2</v>
      </c>
      <c r="C235" s="3">
        <v>1.7251099999999998E-2</v>
      </c>
      <c r="D235" s="3">
        <v>2.7703700000000001E-2</v>
      </c>
      <c r="E235" s="1"/>
      <c r="F235" t="str">
        <f>"Risk Difference"</f>
        <v>Risk Difference</v>
      </c>
      <c r="G235" s="3">
        <v>1.4323900000000001E-2</v>
      </c>
      <c r="H235" s="3">
        <v>1.04295E-2</v>
      </c>
      <c r="I235" s="3">
        <v>1.8218399999999999E-2</v>
      </c>
      <c r="K235" s="1"/>
      <c r="L235" s="1"/>
      <c r="M235" s="1"/>
    </row>
    <row r="236" spans="1:13" x14ac:dyDescent="0.25">
      <c r="A236" t="str">
        <f>"Male Schizophrenia --&gt; Female OCD"</f>
        <v>Male Schizophrenia --&gt; Female OCD</v>
      </c>
      <c r="B236" s="3" t="s">
        <v>0</v>
      </c>
      <c r="C236" s="3" t="s">
        <v>0</v>
      </c>
      <c r="D236" s="3" t="s">
        <v>0</v>
      </c>
      <c r="F236" t="str">
        <f>"Female Schitzophrenia --&gt; Male OCD"</f>
        <v>Female Schitzophrenia --&gt; Male OCD</v>
      </c>
      <c r="G236" s="3" t="s">
        <v>0</v>
      </c>
      <c r="H236" s="3" t="s">
        <v>0</v>
      </c>
      <c r="I236" s="3" t="s">
        <v>0</v>
      </c>
    </row>
    <row r="237" spans="1:13" x14ac:dyDescent="0.25">
      <c r="A237" t="str">
        <f>"No"</f>
        <v>No</v>
      </c>
      <c r="B237" s="3">
        <v>2.6361000000000002E-3</v>
      </c>
      <c r="C237" s="3">
        <v>2.4740999999999999E-3</v>
      </c>
      <c r="D237" s="3">
        <v>2.7981999999999998E-3</v>
      </c>
      <c r="E237" s="1"/>
      <c r="F237" t="str">
        <f>"No"</f>
        <v>No</v>
      </c>
      <c r="G237" s="3">
        <v>1.2583E-3</v>
      </c>
      <c r="H237" s="3">
        <v>1.1460999999999999E-3</v>
      </c>
      <c r="I237" s="3">
        <v>1.3703999999999999E-3</v>
      </c>
      <c r="K237" s="1"/>
      <c r="L237" s="1"/>
      <c r="M237" s="1"/>
    </row>
    <row r="238" spans="1:13" x14ac:dyDescent="0.25">
      <c r="A238" t="str">
        <f>"Yes"</f>
        <v>Yes</v>
      </c>
      <c r="B238" s="3">
        <v>7.3134999999999997E-3</v>
      </c>
      <c r="C238" s="3">
        <v>4.7060000000000001E-3</v>
      </c>
      <c r="D238" s="3">
        <v>9.9209999999999993E-3</v>
      </c>
      <c r="E238" s="1"/>
      <c r="F238" t="str">
        <f>"Yes"</f>
        <v>Yes</v>
      </c>
      <c r="G238" s="3">
        <v>2.4535E-3</v>
      </c>
      <c r="H238" s="3">
        <v>1.067E-3</v>
      </c>
      <c r="I238" s="3">
        <v>3.8400000000000001E-3</v>
      </c>
      <c r="K238" s="1"/>
      <c r="L238" s="1"/>
      <c r="M238" s="1"/>
    </row>
    <row r="239" spans="1:13" x14ac:dyDescent="0.25">
      <c r="A239" t="str">
        <f>"Risk Difference"</f>
        <v>Risk Difference</v>
      </c>
      <c r="B239" s="3">
        <v>4.6774E-3</v>
      </c>
      <c r="C239" s="3">
        <v>2.0647999999999999E-3</v>
      </c>
      <c r="D239" s="3">
        <v>7.2899000000000002E-3</v>
      </c>
      <c r="E239" s="1"/>
      <c r="F239" t="str">
        <f>"Risk Difference"</f>
        <v>Risk Difference</v>
      </c>
      <c r="G239" s="3">
        <v>1.1952E-3</v>
      </c>
      <c r="H239" s="3">
        <v>-1.9579999999999999E-4</v>
      </c>
      <c r="I239" s="3">
        <v>2.5863000000000001E-3</v>
      </c>
      <c r="K239" s="1"/>
      <c r="L239" s="1"/>
      <c r="M239" s="1"/>
    </row>
    <row r="240" spans="1:13" x14ac:dyDescent="0.25">
      <c r="A240" t="str">
        <f>"Male Schizophrenia --&gt; Female Personality"</f>
        <v>Male Schizophrenia --&gt; Female Personality</v>
      </c>
      <c r="B240" s="3" t="s">
        <v>0</v>
      </c>
      <c r="C240" s="3" t="s">
        <v>0</v>
      </c>
      <c r="D240" s="3" t="s">
        <v>0</v>
      </c>
      <c r="F240" t="str">
        <f>"Female Schitzophrenia --&gt; Male Personality"</f>
        <v>Female Schitzophrenia --&gt; Male Personality</v>
      </c>
      <c r="G240" s="3" t="s">
        <v>0</v>
      </c>
      <c r="H240" s="3" t="s">
        <v>0</v>
      </c>
      <c r="I240" s="3" t="s">
        <v>0</v>
      </c>
    </row>
    <row r="241" spans="1:13" x14ac:dyDescent="0.25">
      <c r="A241" t="str">
        <f>"No"</f>
        <v>No</v>
      </c>
      <c r="B241" s="3">
        <v>2.6585000000000001E-2</v>
      </c>
      <c r="C241" s="3">
        <v>2.6076599999999998E-2</v>
      </c>
      <c r="D241" s="3">
        <v>2.70934E-2</v>
      </c>
      <c r="E241" s="1"/>
      <c r="F241" t="str">
        <f>"No"</f>
        <v>No</v>
      </c>
      <c r="G241" s="3">
        <v>1.5237199999999999E-2</v>
      </c>
      <c r="H241" s="3">
        <v>1.48497E-2</v>
      </c>
      <c r="I241" s="3">
        <v>1.56247E-2</v>
      </c>
      <c r="K241" s="1"/>
      <c r="L241" s="1"/>
      <c r="M241" s="1"/>
    </row>
    <row r="242" spans="1:13" x14ac:dyDescent="0.25">
      <c r="A242" t="str">
        <f>"Yes"</f>
        <v>Yes</v>
      </c>
      <c r="B242" s="3">
        <v>0.1084837</v>
      </c>
      <c r="C242" s="3">
        <v>9.8966600000000002E-2</v>
      </c>
      <c r="D242" s="3">
        <v>0.1180008</v>
      </c>
      <c r="E242" s="1"/>
      <c r="F242" t="str">
        <f>"Yes"</f>
        <v>Yes</v>
      </c>
      <c r="G242" s="3">
        <v>7.8920500000000005E-2</v>
      </c>
      <c r="H242" s="3">
        <v>7.1364300000000006E-2</v>
      </c>
      <c r="I242" s="3">
        <v>8.6476600000000001E-2</v>
      </c>
      <c r="K242" s="1"/>
      <c r="L242" s="1"/>
      <c r="M242" s="1"/>
    </row>
    <row r="243" spans="1:13" x14ac:dyDescent="0.25">
      <c r="A243" t="str">
        <f>"Risk Difference"</f>
        <v>Risk Difference</v>
      </c>
      <c r="B243" s="3">
        <v>8.1898700000000005E-2</v>
      </c>
      <c r="C243" s="3">
        <v>7.2368000000000002E-2</v>
      </c>
      <c r="D243" s="3">
        <v>9.1429399999999994E-2</v>
      </c>
      <c r="E243" s="1"/>
      <c r="F243" t="str">
        <f>"Risk Difference"</f>
        <v>Risk Difference</v>
      </c>
      <c r="G243" s="3">
        <v>6.3683299999999998E-2</v>
      </c>
      <c r="H243" s="3">
        <v>5.6117199999999999E-2</v>
      </c>
      <c r="I243" s="3">
        <v>7.1249400000000004E-2</v>
      </c>
      <c r="K243" s="1"/>
      <c r="L243" s="1"/>
      <c r="M243" s="1"/>
    </row>
    <row r="244" spans="1:13" x14ac:dyDescent="0.25">
      <c r="A244" t="str">
        <f>"Male Schizophrenia --&gt; Female Developmental"</f>
        <v>Male Schizophrenia --&gt; Female Developmental</v>
      </c>
      <c r="B244" s="3" t="s">
        <v>0</v>
      </c>
      <c r="C244" s="3" t="s">
        <v>0</v>
      </c>
      <c r="D244" s="3" t="s">
        <v>0</v>
      </c>
      <c r="F244" t="str">
        <f>"Female Schitzophrenia --&gt; Male Developmental"</f>
        <v>Female Schitzophrenia --&gt; Male Developmental</v>
      </c>
      <c r="G244" s="3" t="s">
        <v>0</v>
      </c>
      <c r="H244" s="3" t="s">
        <v>0</v>
      </c>
      <c r="I244" s="3" t="s">
        <v>0</v>
      </c>
    </row>
    <row r="245" spans="1:13" x14ac:dyDescent="0.25">
      <c r="A245" t="str">
        <f>"No"</f>
        <v>No</v>
      </c>
      <c r="B245" s="3">
        <v>4.9919999999999999E-4</v>
      </c>
      <c r="C245" s="3">
        <v>4.2860000000000001E-4</v>
      </c>
      <c r="D245" s="3">
        <v>5.6970000000000002E-4</v>
      </c>
      <c r="E245" s="1"/>
      <c r="F245" t="str">
        <f>"No"</f>
        <v>No</v>
      </c>
      <c r="G245" s="3">
        <v>5.8350000000000003E-4</v>
      </c>
      <c r="H245" s="3">
        <v>5.0710000000000002E-4</v>
      </c>
      <c r="I245" s="3">
        <v>6.5990000000000005E-4</v>
      </c>
      <c r="K245" s="1"/>
      <c r="L245" s="1"/>
      <c r="M245" s="1"/>
    </row>
    <row r="246" spans="1:13" x14ac:dyDescent="0.25">
      <c r="A246" t="str">
        <f>"Yes"</f>
        <v>Yes</v>
      </c>
      <c r="B246" s="3">
        <v>3.1692000000000001E-3</v>
      </c>
      <c r="C246" s="3">
        <v>1.4491E-3</v>
      </c>
      <c r="D246" s="3">
        <v>4.8891999999999998E-3</v>
      </c>
      <c r="E246" s="1"/>
      <c r="F246" t="str">
        <f>"Yes"</f>
        <v>Yes</v>
      </c>
      <c r="G246" s="3">
        <v>3.6801999999999998E-3</v>
      </c>
      <c r="H246" s="3">
        <v>1.9832000000000001E-3</v>
      </c>
      <c r="I246" s="3">
        <v>5.3772999999999998E-3</v>
      </c>
      <c r="K246" s="1"/>
      <c r="L246" s="1"/>
      <c r="M246" s="1"/>
    </row>
    <row r="247" spans="1:13" x14ac:dyDescent="0.25">
      <c r="A247" t="str">
        <f>"Risk Difference"</f>
        <v>Risk Difference</v>
      </c>
      <c r="B247" s="3">
        <v>2.6700000000000001E-3</v>
      </c>
      <c r="C247" s="3">
        <v>9.4850000000000002E-4</v>
      </c>
      <c r="D247" s="3">
        <v>4.3914999999999996E-3</v>
      </c>
      <c r="E247" s="1"/>
      <c r="F247" t="str">
        <f>"Risk Difference"</f>
        <v>Risk Difference</v>
      </c>
      <c r="G247" s="3">
        <v>3.0967E-3</v>
      </c>
      <c r="H247" s="3">
        <v>1.3979000000000001E-3</v>
      </c>
      <c r="I247" s="3">
        <v>4.7955000000000003E-3</v>
      </c>
      <c r="K247" s="1"/>
      <c r="L247" s="1"/>
      <c r="M247" s="1"/>
    </row>
    <row r="248" spans="1:13" x14ac:dyDescent="0.25">
      <c r="A248" t="str">
        <f>"Male Bipolar --&gt; Female Substance Abuse"</f>
        <v>Male Bipolar --&gt; Female Substance Abuse</v>
      </c>
      <c r="B248" s="3" t="s">
        <v>0</v>
      </c>
      <c r="C248" s="3" t="s">
        <v>0</v>
      </c>
      <c r="D248" s="3" t="s">
        <v>0</v>
      </c>
      <c r="F248" t="str">
        <f>"Female Bipolar --&gt; Male Substance Abuse"</f>
        <v>Female Bipolar --&gt; Male Substance Abuse</v>
      </c>
      <c r="G248" s="3" t="s">
        <v>0</v>
      </c>
      <c r="H248" s="3" t="s">
        <v>0</v>
      </c>
      <c r="I248" s="3" t="s">
        <v>0</v>
      </c>
    </row>
    <row r="249" spans="1:13" x14ac:dyDescent="0.25">
      <c r="A249" t="str">
        <f>"No"</f>
        <v>No</v>
      </c>
      <c r="B249" s="3">
        <v>1.8780600000000001E-2</v>
      </c>
      <c r="C249" s="3">
        <v>1.83527E-2</v>
      </c>
      <c r="D249" s="3">
        <v>1.92085E-2</v>
      </c>
      <c r="E249" s="1"/>
      <c r="F249" t="str">
        <f>"No"</f>
        <v>No</v>
      </c>
      <c r="G249" s="3">
        <v>3.2454200000000002E-2</v>
      </c>
      <c r="H249" s="3">
        <v>3.1895E-2</v>
      </c>
      <c r="I249" s="3">
        <v>3.3013399999999998E-2</v>
      </c>
      <c r="K249" s="1"/>
      <c r="L249" s="1"/>
      <c r="M249" s="1"/>
    </row>
    <row r="250" spans="1:13" x14ac:dyDescent="0.25">
      <c r="A250" t="str">
        <f>"Yes"</f>
        <v>Yes</v>
      </c>
      <c r="B250" s="3">
        <v>4.7373400000000003E-2</v>
      </c>
      <c r="C250" s="3">
        <v>3.8355800000000002E-2</v>
      </c>
      <c r="D250" s="3">
        <v>5.6390999999999997E-2</v>
      </c>
      <c r="E250" s="1"/>
      <c r="F250" t="str">
        <f>"Yes"</f>
        <v>Yes</v>
      </c>
      <c r="G250" s="3">
        <v>8.0371999999999999E-2</v>
      </c>
      <c r="H250" s="3">
        <v>7.0661100000000004E-2</v>
      </c>
      <c r="I250" s="3">
        <v>9.0082899999999994E-2</v>
      </c>
      <c r="K250" s="1"/>
      <c r="L250" s="1"/>
      <c r="M250" s="1"/>
    </row>
    <row r="251" spans="1:13" x14ac:dyDescent="0.25">
      <c r="A251" t="str">
        <f>"Risk Difference"</f>
        <v>Risk Difference</v>
      </c>
      <c r="B251" s="3">
        <v>2.8592800000000002E-2</v>
      </c>
      <c r="C251" s="3">
        <v>1.9565099999999998E-2</v>
      </c>
      <c r="D251" s="3">
        <v>3.7620599999999997E-2</v>
      </c>
      <c r="E251" s="1"/>
      <c r="F251" t="str">
        <f>"Risk Difference"</f>
        <v>Risk Difference</v>
      </c>
      <c r="G251" s="3">
        <v>4.7917800000000003E-2</v>
      </c>
      <c r="H251" s="3">
        <v>3.8190799999999997E-2</v>
      </c>
      <c r="I251" s="3">
        <v>5.7644800000000003E-2</v>
      </c>
      <c r="K251" s="1"/>
      <c r="L251" s="1"/>
      <c r="M251" s="1"/>
    </row>
    <row r="252" spans="1:13" x14ac:dyDescent="0.25">
      <c r="A252" t="str">
        <f>"Male Bipolar --&gt; Female Externalizing"</f>
        <v>Male Bipolar --&gt; Female Externalizing</v>
      </c>
      <c r="B252" s="3" t="s">
        <v>0</v>
      </c>
      <c r="C252" s="3" t="s">
        <v>0</v>
      </c>
      <c r="D252" s="3" t="s">
        <v>0</v>
      </c>
      <c r="F252" t="str">
        <f>"Female Bipolar --&gt; Male Externalizing"</f>
        <v>Female Bipolar --&gt; Male Externalizing</v>
      </c>
      <c r="G252" s="3" t="s">
        <v>0</v>
      </c>
      <c r="H252" s="3" t="s">
        <v>0</v>
      </c>
      <c r="I252" s="3" t="s">
        <v>0</v>
      </c>
    </row>
    <row r="253" spans="1:13" x14ac:dyDescent="0.25">
      <c r="A253" t="str">
        <f>"No"</f>
        <v>No</v>
      </c>
      <c r="B253" s="3">
        <v>3.5848999999999998E-3</v>
      </c>
      <c r="C253" s="3">
        <v>3.3965000000000002E-3</v>
      </c>
      <c r="D253" s="3">
        <v>3.7732999999999998E-3</v>
      </c>
      <c r="E253" s="1"/>
      <c r="F253" t="str">
        <f>"No"</f>
        <v>No</v>
      </c>
      <c r="G253" s="3">
        <v>3.8264000000000002E-3</v>
      </c>
      <c r="H253" s="3">
        <v>3.6315000000000002E-3</v>
      </c>
      <c r="I253" s="3">
        <v>4.0211999999999999E-3</v>
      </c>
      <c r="K253" s="1"/>
      <c r="L253" s="1"/>
      <c r="M253" s="1"/>
    </row>
    <row r="254" spans="1:13" x14ac:dyDescent="0.25">
      <c r="A254" t="str">
        <f>"Yes"</f>
        <v>Yes</v>
      </c>
      <c r="B254" s="3">
        <v>6.5665999999999997E-3</v>
      </c>
      <c r="C254" s="3">
        <v>3.1381E-3</v>
      </c>
      <c r="D254" s="3">
        <v>9.9950999999999998E-3</v>
      </c>
      <c r="E254" s="1"/>
      <c r="F254" t="str">
        <f>"Yes"</f>
        <v>Yes</v>
      </c>
      <c r="G254" s="3">
        <v>8.6350000000000003E-3</v>
      </c>
      <c r="H254" s="3">
        <v>5.3302000000000002E-3</v>
      </c>
      <c r="I254" s="3">
        <v>1.19398E-2</v>
      </c>
      <c r="K254" s="1"/>
      <c r="L254" s="1"/>
      <c r="M254" s="1"/>
    </row>
    <row r="255" spans="1:13" x14ac:dyDescent="0.25">
      <c r="A255" t="str">
        <f>"Risk Difference"</f>
        <v>Risk Difference</v>
      </c>
      <c r="B255" s="3">
        <v>2.9816999999999999E-3</v>
      </c>
      <c r="C255" s="3">
        <v>-4.5189999999999998E-4</v>
      </c>
      <c r="D255" s="3">
        <v>6.4153999999999999E-3</v>
      </c>
      <c r="E255" s="1"/>
      <c r="F255" t="str">
        <f>"Risk Difference"</f>
        <v>Risk Difference</v>
      </c>
      <c r="G255" s="3">
        <v>4.8085999999999997E-3</v>
      </c>
      <c r="H255" s="3">
        <v>1.4981E-3</v>
      </c>
      <c r="I255" s="3">
        <v>8.1192E-3</v>
      </c>
      <c r="K255" s="1"/>
      <c r="L255" s="1"/>
      <c r="M255" s="1"/>
    </row>
    <row r="256" spans="1:13" x14ac:dyDescent="0.25">
      <c r="A256" t="str">
        <f>"Male Bipolar --&gt; Female Neurotic"</f>
        <v>Male Bipolar --&gt; Female Neurotic</v>
      </c>
      <c r="B256" s="3" t="s">
        <v>0</v>
      </c>
      <c r="C256" s="3" t="s">
        <v>0</v>
      </c>
      <c r="D256" s="3" t="s">
        <v>0</v>
      </c>
      <c r="F256" t="str">
        <f>"Female Bipolar --&gt; Male Neurotic"</f>
        <v>Female Bipolar --&gt; Male Neurotic</v>
      </c>
      <c r="G256" s="3" t="s">
        <v>0</v>
      </c>
      <c r="H256" s="3" t="s">
        <v>0</v>
      </c>
      <c r="I256" s="3" t="s">
        <v>0</v>
      </c>
    </row>
    <row r="257" spans="1:13" x14ac:dyDescent="0.25">
      <c r="A257" t="str">
        <f>"No"</f>
        <v>No</v>
      </c>
      <c r="B257" s="3">
        <v>7.6679300000000006E-2</v>
      </c>
      <c r="C257" s="3">
        <v>7.5840599999999994E-2</v>
      </c>
      <c r="D257" s="3">
        <v>7.7518100000000006E-2</v>
      </c>
      <c r="E257" s="1"/>
      <c r="F257" t="str">
        <f>"No"</f>
        <v>No</v>
      </c>
      <c r="G257" s="3">
        <v>5.02224E-2</v>
      </c>
      <c r="H257" s="3">
        <v>4.9533199999999999E-2</v>
      </c>
      <c r="I257" s="3">
        <v>5.0911699999999997E-2</v>
      </c>
      <c r="K257" s="1"/>
      <c r="L257" s="1"/>
      <c r="M257" s="1"/>
    </row>
    <row r="258" spans="1:13" x14ac:dyDescent="0.25">
      <c r="A258" t="str">
        <f>"Yes"</f>
        <v>Yes</v>
      </c>
      <c r="B258" s="3">
        <v>0.13789870000000001</v>
      </c>
      <c r="C258" s="3">
        <v>0.1232627</v>
      </c>
      <c r="D258" s="3">
        <v>0.1525347</v>
      </c>
      <c r="E258" s="1"/>
      <c r="F258" t="str">
        <f>"Yes"</f>
        <v>Yes</v>
      </c>
      <c r="G258" s="3">
        <v>9.3990099999999993E-2</v>
      </c>
      <c r="H258" s="3">
        <v>8.3566699999999994E-2</v>
      </c>
      <c r="I258" s="3">
        <v>0.10441350000000001</v>
      </c>
      <c r="K258" s="1"/>
      <c r="L258" s="1"/>
      <c r="M258" s="1"/>
    </row>
    <row r="259" spans="1:13" x14ac:dyDescent="0.25">
      <c r="A259" t="str">
        <f>"Risk Difference"</f>
        <v>Risk Difference</v>
      </c>
      <c r="B259" s="3">
        <v>6.1219299999999997E-2</v>
      </c>
      <c r="C259" s="3">
        <v>4.6559299999999998E-2</v>
      </c>
      <c r="D259" s="3">
        <v>7.5879299999999997E-2</v>
      </c>
      <c r="E259" s="1"/>
      <c r="F259" t="str">
        <f>"Risk Difference"</f>
        <v>Risk Difference</v>
      </c>
      <c r="G259" s="3">
        <v>4.37677E-2</v>
      </c>
      <c r="H259" s="3">
        <v>3.3321499999999997E-2</v>
      </c>
      <c r="I259" s="3">
        <v>5.4213799999999999E-2</v>
      </c>
      <c r="K259" s="1"/>
      <c r="L259" s="1"/>
      <c r="M259" s="1"/>
    </row>
    <row r="260" spans="1:13" x14ac:dyDescent="0.25">
      <c r="A260" t="str">
        <f>"Male Bipolar --&gt; Female Mood Disorder"</f>
        <v>Male Bipolar --&gt; Female Mood Disorder</v>
      </c>
      <c r="B260" s="3" t="s">
        <v>0</v>
      </c>
      <c r="C260" s="3" t="s">
        <v>0</v>
      </c>
      <c r="D260" s="3" t="s">
        <v>0</v>
      </c>
      <c r="F260" t="str">
        <f>"Female Bipolar --&gt; Male Mood Disorders"</f>
        <v>Female Bipolar --&gt; Male Mood Disorders</v>
      </c>
      <c r="G260" s="3" t="s">
        <v>0</v>
      </c>
      <c r="H260" s="3" t="s">
        <v>0</v>
      </c>
      <c r="I260" s="3" t="s">
        <v>0</v>
      </c>
    </row>
    <row r="261" spans="1:13" x14ac:dyDescent="0.25">
      <c r="A261" t="str">
        <f>"No"</f>
        <v>No</v>
      </c>
      <c r="B261" s="3">
        <v>4.7301900000000001E-2</v>
      </c>
      <c r="C261" s="3">
        <v>4.6632699999999999E-2</v>
      </c>
      <c r="D261" s="3">
        <v>4.7971100000000003E-2</v>
      </c>
      <c r="E261" s="1"/>
      <c r="F261" t="str">
        <f>"No"</f>
        <v>No</v>
      </c>
      <c r="G261" s="3">
        <v>2.9148899999999998E-2</v>
      </c>
      <c r="H261" s="3">
        <v>2.8618000000000001E-2</v>
      </c>
      <c r="I261" s="3">
        <v>2.96797E-2</v>
      </c>
      <c r="K261" s="1"/>
      <c r="L261" s="1"/>
      <c r="M261" s="1"/>
    </row>
    <row r="262" spans="1:13" x14ac:dyDescent="0.25">
      <c r="A262" t="str">
        <f>"Yes"</f>
        <v>Yes</v>
      </c>
      <c r="B262" s="3">
        <v>9.0057100000000001E-2</v>
      </c>
      <c r="C262" s="3">
        <v>7.7905600000000005E-2</v>
      </c>
      <c r="D262" s="3">
        <v>0.10220849999999999</v>
      </c>
      <c r="E262" s="1"/>
      <c r="F262" t="str">
        <f>"Yes"</f>
        <v>Yes</v>
      </c>
      <c r="G262" s="3">
        <v>6.5426799999999993E-2</v>
      </c>
      <c r="H262" s="3">
        <v>5.6594199999999997E-2</v>
      </c>
      <c r="I262" s="3">
        <v>7.42593E-2</v>
      </c>
      <c r="K262" s="1"/>
      <c r="L262" s="1"/>
      <c r="M262" s="1"/>
    </row>
    <row r="263" spans="1:13" x14ac:dyDescent="0.25">
      <c r="A263" t="str">
        <f>"Risk Difference"</f>
        <v>Risk Difference</v>
      </c>
      <c r="B263" s="3">
        <v>4.27552E-2</v>
      </c>
      <c r="C263" s="3">
        <v>3.0585299999999999E-2</v>
      </c>
      <c r="D263" s="3">
        <v>5.4925099999999998E-2</v>
      </c>
      <c r="E263" s="1"/>
      <c r="F263" t="str">
        <f>"Risk Difference"</f>
        <v>Risk Difference</v>
      </c>
      <c r="G263" s="3">
        <v>3.6277900000000002E-2</v>
      </c>
      <c r="H263" s="3">
        <v>2.74294E-2</v>
      </c>
      <c r="I263" s="3">
        <v>4.5126399999999997E-2</v>
      </c>
      <c r="K263" s="1"/>
      <c r="L263" s="1"/>
      <c r="M263" s="1"/>
    </row>
    <row r="264" spans="1:13" x14ac:dyDescent="0.25">
      <c r="A264" t="str">
        <f>"Male Bipolar --&gt; Female Eating Disorder"</f>
        <v>Male Bipolar --&gt; Female Eating Disorder</v>
      </c>
      <c r="B264" s="3" t="s">
        <v>0</v>
      </c>
      <c r="C264" s="3" t="s">
        <v>0</v>
      </c>
      <c r="D264" s="3" t="s">
        <v>0</v>
      </c>
      <c r="F264" t="str">
        <f>"Female Bipolar --&gt; Male Eating Disorder"</f>
        <v>Female Bipolar --&gt; Male Eating Disorder</v>
      </c>
      <c r="G264" s="3" t="s">
        <v>0</v>
      </c>
      <c r="H264" s="3" t="s">
        <v>0</v>
      </c>
      <c r="I264" s="3" t="s">
        <v>0</v>
      </c>
    </row>
    <row r="265" spans="1:13" x14ac:dyDescent="0.25">
      <c r="A265" t="str">
        <f>"No"</f>
        <v>No</v>
      </c>
      <c r="B265" s="3">
        <v>5.0825000000000002E-3</v>
      </c>
      <c r="C265" s="3">
        <v>4.8583000000000003E-3</v>
      </c>
      <c r="D265" s="3">
        <v>5.3065999999999999E-3</v>
      </c>
      <c r="E265" s="1"/>
      <c r="F265" t="str">
        <f>"No"</f>
        <v>No</v>
      </c>
      <c r="G265" s="3" t="s">
        <v>0</v>
      </c>
      <c r="H265" s="3" t="s">
        <v>0</v>
      </c>
      <c r="I265" s="3" t="s">
        <v>0</v>
      </c>
    </row>
    <row r="266" spans="1:13" x14ac:dyDescent="0.25">
      <c r="A266" t="str">
        <f>"Yes"</f>
        <v>Yes</v>
      </c>
      <c r="B266" s="3">
        <v>7.9739000000000008E-3</v>
      </c>
      <c r="C266" s="3">
        <v>4.1985E-3</v>
      </c>
      <c r="D266" s="3">
        <v>1.1749300000000001E-2</v>
      </c>
      <c r="E266" s="1"/>
      <c r="F266" t="str">
        <f>"Yes"</f>
        <v>Yes</v>
      </c>
      <c r="G266" s="3" t="s">
        <v>0</v>
      </c>
      <c r="H266" s="3" t="s">
        <v>0</v>
      </c>
      <c r="I266" s="3" t="s">
        <v>0</v>
      </c>
    </row>
    <row r="267" spans="1:13" x14ac:dyDescent="0.25">
      <c r="A267" t="str">
        <f>"Risk Difference"</f>
        <v>Risk Difference</v>
      </c>
      <c r="B267" s="3">
        <v>2.8914000000000001E-3</v>
      </c>
      <c r="C267" s="3">
        <v>-8.9059999999999996E-4</v>
      </c>
      <c r="D267" s="3">
        <v>6.6734000000000003E-3</v>
      </c>
      <c r="E267" s="1"/>
      <c r="F267" t="str">
        <f>"Risk Difference"</f>
        <v>Risk Difference</v>
      </c>
      <c r="G267" s="3" t="s">
        <v>0</v>
      </c>
      <c r="H267" s="3" t="s">
        <v>0</v>
      </c>
      <c r="I267" s="3" t="s">
        <v>0</v>
      </c>
    </row>
    <row r="268" spans="1:13" x14ac:dyDescent="0.25">
      <c r="A268" t="str">
        <f>"Male Bipolar --&gt; Female Schizophrenia"</f>
        <v>Male Bipolar --&gt; Female Schizophrenia</v>
      </c>
      <c r="B268" s="3" t="s">
        <v>0</v>
      </c>
      <c r="C268" s="3" t="s">
        <v>0</v>
      </c>
      <c r="D268" s="3" t="s">
        <v>0</v>
      </c>
      <c r="F268" t="str">
        <f>"Female Bipolar --&gt; Male Schitzophrenia"</f>
        <v>Female Bipolar --&gt; Male Schitzophrenia</v>
      </c>
      <c r="G268" s="3" t="s">
        <v>0</v>
      </c>
      <c r="H268" s="3" t="s">
        <v>0</v>
      </c>
      <c r="I268" s="3" t="s">
        <v>0</v>
      </c>
    </row>
    <row r="269" spans="1:13" x14ac:dyDescent="0.25">
      <c r="A269" t="str">
        <f>"No"</f>
        <v>No</v>
      </c>
      <c r="B269" s="3">
        <v>1.24023E-2</v>
      </c>
      <c r="C269" s="3">
        <v>1.2053400000000001E-2</v>
      </c>
      <c r="D269" s="3">
        <v>1.27511E-2</v>
      </c>
      <c r="E269" s="1"/>
      <c r="F269" t="str">
        <f>"No"</f>
        <v>No</v>
      </c>
      <c r="G269" s="3">
        <v>1.0315100000000001E-2</v>
      </c>
      <c r="H269" s="3">
        <v>9.9962999999999996E-3</v>
      </c>
      <c r="I269" s="3">
        <v>1.0633999999999999E-2</v>
      </c>
      <c r="K269" s="1"/>
      <c r="L269" s="1"/>
      <c r="M269" s="1"/>
    </row>
    <row r="270" spans="1:13" x14ac:dyDescent="0.25">
      <c r="A270" t="str">
        <f>"Yes"</f>
        <v>Yes</v>
      </c>
      <c r="B270" s="3">
        <v>4.5028100000000001E-2</v>
      </c>
      <c r="C270" s="3">
        <v>3.6225800000000002E-2</v>
      </c>
      <c r="D270" s="3">
        <v>5.3830500000000003E-2</v>
      </c>
      <c r="E270" s="1"/>
      <c r="F270" t="str">
        <f>"Yes"</f>
        <v>Yes</v>
      </c>
      <c r="G270" s="3">
        <v>4.0850299999999999E-2</v>
      </c>
      <c r="H270" s="3">
        <v>3.3779900000000002E-2</v>
      </c>
      <c r="I270" s="3">
        <v>4.7920600000000001E-2</v>
      </c>
      <c r="K270" s="1"/>
      <c r="L270" s="1"/>
      <c r="M270" s="1"/>
    </row>
    <row r="271" spans="1:13" x14ac:dyDescent="0.25">
      <c r="A271" t="str">
        <f>"Risk Difference"</f>
        <v>Risk Difference</v>
      </c>
      <c r="B271" s="3">
        <v>3.2625899999999999E-2</v>
      </c>
      <c r="C271" s="3">
        <v>2.38166E-2</v>
      </c>
      <c r="D271" s="3">
        <v>4.1435199999999998E-2</v>
      </c>
      <c r="E271" s="1"/>
      <c r="F271" t="str">
        <f>"Risk Difference"</f>
        <v>Risk Difference</v>
      </c>
      <c r="G271" s="3">
        <v>3.0535199999999998E-2</v>
      </c>
      <c r="H271" s="3">
        <v>2.3457599999999999E-2</v>
      </c>
      <c r="I271" s="3">
        <v>3.7612699999999999E-2</v>
      </c>
      <c r="K271" s="1"/>
      <c r="L271" s="1"/>
      <c r="M271" s="1"/>
    </row>
    <row r="272" spans="1:13" x14ac:dyDescent="0.25">
      <c r="A272" t="str">
        <f>"Male Bipolar --&gt; Female Bipolar"</f>
        <v>Male Bipolar --&gt; Female Bipolar</v>
      </c>
      <c r="B272" s="3" t="s">
        <v>0</v>
      </c>
      <c r="C272" s="3" t="s">
        <v>0</v>
      </c>
      <c r="D272" s="3" t="s">
        <v>0</v>
      </c>
      <c r="F272" t="str">
        <f>"Female Bipolar --&gt; Male Bipolar"</f>
        <v>Female Bipolar --&gt; Male Bipolar</v>
      </c>
      <c r="G272" s="3" t="s">
        <v>0</v>
      </c>
      <c r="H272" s="3" t="s">
        <v>0</v>
      </c>
      <c r="I272" s="3" t="s">
        <v>0</v>
      </c>
    </row>
    <row r="273" spans="1:13" x14ac:dyDescent="0.25">
      <c r="A273" t="str">
        <f>"No"</f>
        <v>No</v>
      </c>
      <c r="B273" s="3">
        <v>7.6740999999999997E-3</v>
      </c>
      <c r="C273" s="3">
        <v>7.3990999999999996E-3</v>
      </c>
      <c r="D273" s="3">
        <v>7.9492E-3</v>
      </c>
      <c r="E273" s="1"/>
      <c r="F273" t="str">
        <f>"No"</f>
        <v>No</v>
      </c>
      <c r="G273" s="3">
        <v>5.4129E-3</v>
      </c>
      <c r="H273" s="3">
        <v>5.1814000000000001E-3</v>
      </c>
      <c r="I273" s="3">
        <v>5.6445000000000002E-3</v>
      </c>
      <c r="K273" s="1"/>
      <c r="L273" s="1"/>
      <c r="M273" s="1"/>
    </row>
    <row r="274" spans="1:13" x14ac:dyDescent="0.25">
      <c r="A274" t="str">
        <f>"Yes"</f>
        <v>Yes</v>
      </c>
      <c r="B274" s="3">
        <v>2.0637900000000001E-2</v>
      </c>
      <c r="C274" s="3">
        <v>1.4603E-2</v>
      </c>
      <c r="D274" s="3">
        <v>2.66728E-2</v>
      </c>
      <c r="E274" s="1"/>
      <c r="F274" t="str">
        <f>"Yes"</f>
        <v>Yes</v>
      </c>
      <c r="G274" s="3">
        <v>1.46134E-2</v>
      </c>
      <c r="H274" s="3">
        <v>1.0327100000000001E-2</v>
      </c>
      <c r="I274" s="3">
        <v>1.8899699999999998E-2</v>
      </c>
      <c r="K274" s="1"/>
      <c r="L274" s="1"/>
      <c r="M274" s="1"/>
    </row>
    <row r="275" spans="1:13" x14ac:dyDescent="0.25">
      <c r="A275" t="str">
        <f>"Risk Difference"</f>
        <v>Risk Difference</v>
      </c>
      <c r="B275" s="3">
        <v>1.2963799999999999E-2</v>
      </c>
      <c r="C275" s="3">
        <v>6.9226000000000001E-3</v>
      </c>
      <c r="D275" s="3">
        <v>1.9004900000000002E-2</v>
      </c>
      <c r="E275" s="1"/>
      <c r="F275" t="str">
        <f>"Risk Difference"</f>
        <v>Risk Difference</v>
      </c>
      <c r="G275" s="3">
        <v>9.2005000000000003E-3</v>
      </c>
      <c r="H275" s="3">
        <v>4.908E-3</v>
      </c>
      <c r="I275" s="3">
        <v>1.3493E-2</v>
      </c>
      <c r="K275" s="1"/>
      <c r="L275" s="1"/>
      <c r="M275" s="1"/>
    </row>
    <row r="276" spans="1:13" x14ac:dyDescent="0.25">
      <c r="A276" t="str">
        <f>"Male Bipolar --&gt; Female OCD"</f>
        <v>Male Bipolar --&gt; Female OCD</v>
      </c>
      <c r="B276" s="3" t="s">
        <v>0</v>
      </c>
      <c r="C276" s="3" t="s">
        <v>0</v>
      </c>
      <c r="D276" s="3" t="s">
        <v>0</v>
      </c>
      <c r="F276" t="str">
        <f>"Female Bipolar --&gt; Male OCD"</f>
        <v>Female Bipolar --&gt; Male OCD</v>
      </c>
      <c r="G276" s="3" t="s">
        <v>0</v>
      </c>
      <c r="H276" s="3" t="s">
        <v>0</v>
      </c>
      <c r="I276" s="3" t="s">
        <v>0</v>
      </c>
    </row>
    <row r="277" spans="1:13" x14ac:dyDescent="0.25">
      <c r="A277" t="str">
        <f>"No"</f>
        <v>No</v>
      </c>
      <c r="B277" s="3">
        <v>2.6770000000000001E-3</v>
      </c>
      <c r="C277" s="3">
        <v>2.5141999999999999E-3</v>
      </c>
      <c r="D277" s="3">
        <v>2.8398999999999998E-3</v>
      </c>
      <c r="E277" s="1"/>
      <c r="F277" t="str">
        <f>"No"</f>
        <v>No</v>
      </c>
      <c r="G277" s="3" t="s">
        <v>0</v>
      </c>
      <c r="H277" s="3" t="s">
        <v>0</v>
      </c>
      <c r="I277" s="3" t="s">
        <v>0</v>
      </c>
    </row>
    <row r="278" spans="1:13" x14ac:dyDescent="0.25">
      <c r="A278" t="str">
        <f>"Yes"</f>
        <v>Yes</v>
      </c>
      <c r="B278" s="3">
        <v>4.2215000000000004E-3</v>
      </c>
      <c r="C278" s="3">
        <v>1.4693E-3</v>
      </c>
      <c r="D278" s="3">
        <v>6.9737000000000002E-3</v>
      </c>
      <c r="E278" s="1"/>
      <c r="F278" t="str">
        <f>"Yes"</f>
        <v>Yes</v>
      </c>
      <c r="G278" s="3" t="s">
        <v>0</v>
      </c>
      <c r="H278" s="3" t="s">
        <v>0</v>
      </c>
      <c r="I278" s="3" t="s">
        <v>0</v>
      </c>
    </row>
    <row r="279" spans="1:13" x14ac:dyDescent="0.25">
      <c r="A279" t="str">
        <f>"Risk Difference"</f>
        <v>Risk Difference</v>
      </c>
      <c r="B279" s="3">
        <v>1.5445000000000001E-3</v>
      </c>
      <c r="C279" s="3">
        <v>-1.2125E-3</v>
      </c>
      <c r="D279" s="3">
        <v>4.3014999999999998E-3</v>
      </c>
      <c r="E279" s="1"/>
      <c r="F279" t="str">
        <f>"Risk Difference"</f>
        <v>Risk Difference</v>
      </c>
      <c r="G279" s="3" t="s">
        <v>0</v>
      </c>
      <c r="H279" s="3" t="s">
        <v>0</v>
      </c>
      <c r="I279" s="3" t="s">
        <v>0</v>
      </c>
    </row>
    <row r="280" spans="1:13" x14ac:dyDescent="0.25">
      <c r="A280" t="str">
        <f>"Male Bipolar --&gt; Female Personality"</f>
        <v>Male Bipolar --&gt; Female Personality</v>
      </c>
      <c r="B280" s="3" t="s">
        <v>0</v>
      </c>
      <c r="C280" s="3" t="s">
        <v>0</v>
      </c>
      <c r="D280" s="3" t="s">
        <v>0</v>
      </c>
      <c r="F280" t="str">
        <f>"Female Bipolar --&gt; Male Personality"</f>
        <v>Female Bipolar --&gt; Male Personality</v>
      </c>
      <c r="G280" s="3" t="s">
        <v>0</v>
      </c>
      <c r="H280" s="3" t="s">
        <v>0</v>
      </c>
      <c r="I280" s="3" t="s">
        <v>0</v>
      </c>
    </row>
    <row r="281" spans="1:13" x14ac:dyDescent="0.25">
      <c r="A281" t="str">
        <f>"No"</f>
        <v>No</v>
      </c>
      <c r="B281" s="3">
        <v>2.7264300000000002E-2</v>
      </c>
      <c r="C281" s="3">
        <v>2.6750900000000001E-2</v>
      </c>
      <c r="D281" s="3">
        <v>2.77776E-2</v>
      </c>
      <c r="E281" s="1"/>
      <c r="F281" t="str">
        <f>"No"</f>
        <v>No</v>
      </c>
      <c r="G281" s="3">
        <v>1.5798E-2</v>
      </c>
      <c r="H281" s="3">
        <v>1.54045E-2</v>
      </c>
      <c r="I281" s="3">
        <v>1.6191500000000001E-2</v>
      </c>
      <c r="K281" s="1"/>
      <c r="L281" s="1"/>
      <c r="M281" s="1"/>
    </row>
    <row r="282" spans="1:13" x14ac:dyDescent="0.25">
      <c r="A282" t="str">
        <f>"Yes"</f>
        <v>Yes</v>
      </c>
      <c r="B282" s="3">
        <v>6.0975599999999998E-2</v>
      </c>
      <c r="C282" s="3">
        <v>5.0818299999999997E-2</v>
      </c>
      <c r="D282" s="3">
        <v>7.1132899999999999E-2</v>
      </c>
      <c r="E282" s="1"/>
      <c r="F282" t="str">
        <f>"Yes"</f>
        <v>Yes</v>
      </c>
      <c r="G282" s="3">
        <v>4.6828300000000003E-2</v>
      </c>
      <c r="H282" s="3">
        <v>3.9281900000000002E-2</v>
      </c>
      <c r="I282" s="3">
        <v>5.4374699999999998E-2</v>
      </c>
      <c r="K282" s="1"/>
      <c r="L282" s="1"/>
      <c r="M282" s="1"/>
    </row>
    <row r="283" spans="1:13" x14ac:dyDescent="0.25">
      <c r="A283" t="str">
        <f>"Risk Difference"</f>
        <v>Risk Difference</v>
      </c>
      <c r="B283" s="3">
        <v>3.37113E-2</v>
      </c>
      <c r="C283" s="3">
        <v>2.3540999999999999E-2</v>
      </c>
      <c r="D283" s="3">
        <v>4.38816E-2</v>
      </c>
      <c r="E283" s="1"/>
      <c r="F283" t="str">
        <f>"Risk Difference"</f>
        <v>Risk Difference</v>
      </c>
      <c r="G283" s="3">
        <v>3.10303E-2</v>
      </c>
      <c r="H283" s="3">
        <v>2.3473600000000001E-2</v>
      </c>
      <c r="I283" s="3">
        <v>3.85869E-2</v>
      </c>
      <c r="K283" s="1"/>
      <c r="L283" s="1"/>
      <c r="M283" s="1"/>
    </row>
    <row r="284" spans="1:13" x14ac:dyDescent="0.25">
      <c r="A284" t="str">
        <f>"Male Bipolar --&gt; Female Developmental"</f>
        <v>Male Bipolar --&gt; Female Developmental</v>
      </c>
      <c r="B284" s="3" t="s">
        <v>0</v>
      </c>
      <c r="C284" s="3" t="s">
        <v>0</v>
      </c>
      <c r="D284" s="3" t="s">
        <v>0</v>
      </c>
      <c r="F284" t="str">
        <f>"Female Bipolar --&gt; Male Developmental"</f>
        <v>Female Bipolar --&gt; Male Developmental</v>
      </c>
      <c r="G284" s="3" t="s">
        <v>0</v>
      </c>
      <c r="H284" s="3" t="s">
        <v>0</v>
      </c>
      <c r="I284" s="3" t="s">
        <v>0</v>
      </c>
    </row>
    <row r="285" spans="1:13" x14ac:dyDescent="0.25">
      <c r="A285" t="str">
        <f>"No"</f>
        <v>No</v>
      </c>
      <c r="B285" s="3" t="s">
        <v>0</v>
      </c>
      <c r="C285" s="3" t="s">
        <v>0</v>
      </c>
      <c r="D285" s="3" t="s">
        <v>0</v>
      </c>
      <c r="F285" t="str">
        <f>"No"</f>
        <v>No</v>
      </c>
      <c r="G285" s="3">
        <v>6.1439999999999997E-4</v>
      </c>
      <c r="H285" s="3">
        <v>5.3620000000000002E-4</v>
      </c>
      <c r="I285" s="3">
        <v>6.9260000000000003E-4</v>
      </c>
      <c r="K285" s="1"/>
      <c r="L285" s="1"/>
      <c r="M285" s="1"/>
    </row>
    <row r="286" spans="1:13" x14ac:dyDescent="0.25">
      <c r="A286" t="str">
        <f>"Yes"</f>
        <v>Yes</v>
      </c>
      <c r="B286" s="3" t="s">
        <v>0</v>
      </c>
      <c r="C286" s="3" t="s">
        <v>0</v>
      </c>
      <c r="D286" s="3" t="s">
        <v>0</v>
      </c>
      <c r="F286" t="str">
        <f>"Yes"</f>
        <v>Yes</v>
      </c>
      <c r="G286" s="3">
        <v>1.6605999999999999E-3</v>
      </c>
      <c r="H286" s="3">
        <v>2.062E-4</v>
      </c>
      <c r="I286" s="3">
        <v>3.1148999999999999E-3</v>
      </c>
      <c r="K286" s="1"/>
      <c r="L286" s="1"/>
      <c r="M286" s="1"/>
    </row>
    <row r="287" spans="1:13" x14ac:dyDescent="0.25">
      <c r="A287" t="str">
        <f>"Risk Difference"</f>
        <v>Risk Difference</v>
      </c>
      <c r="B287" s="3" t="s">
        <v>0</v>
      </c>
      <c r="C287" s="3" t="s">
        <v>0</v>
      </c>
      <c r="D287" s="3" t="s">
        <v>0</v>
      </c>
      <c r="F287" t="str">
        <f>"Risk Difference"</f>
        <v>Risk Difference</v>
      </c>
      <c r="G287" s="3">
        <v>1.0462E-3</v>
      </c>
      <c r="H287" s="3">
        <v>-4.103E-4</v>
      </c>
      <c r="I287" s="3">
        <v>2.5025999999999998E-3</v>
      </c>
      <c r="K287" s="1"/>
      <c r="L287" s="1"/>
      <c r="M287" s="1"/>
    </row>
    <row r="288" spans="1:13" x14ac:dyDescent="0.25">
      <c r="A288" t="str">
        <f>"Male OCD --&gt; Female Substance Abuse"</f>
        <v>Male OCD --&gt; Female Substance Abuse</v>
      </c>
      <c r="B288" s="3" t="s">
        <v>0</v>
      </c>
      <c r="C288" s="3" t="s">
        <v>0</v>
      </c>
      <c r="D288" s="3" t="s">
        <v>0</v>
      </c>
      <c r="F288" t="str">
        <f>"Female OCD --&gt; Male Substance Abuse"</f>
        <v>Female OCD --&gt; Male Substance Abuse</v>
      </c>
      <c r="G288" s="3" t="s">
        <v>0</v>
      </c>
      <c r="H288" s="3" t="s">
        <v>0</v>
      </c>
      <c r="I288" s="3" t="s">
        <v>0</v>
      </c>
    </row>
    <row r="289" spans="1:13" x14ac:dyDescent="0.25">
      <c r="A289" t="str">
        <f>"No"</f>
        <v>No</v>
      </c>
      <c r="B289" s="3">
        <v>1.8907400000000001E-2</v>
      </c>
      <c r="C289" s="3">
        <v>1.8478999999999999E-2</v>
      </c>
      <c r="D289" s="3">
        <v>1.93358E-2</v>
      </c>
      <c r="E289" s="1"/>
      <c r="F289" t="str">
        <f>"No"</f>
        <v>No</v>
      </c>
      <c r="G289" s="3">
        <v>3.2769300000000001E-2</v>
      </c>
      <c r="H289" s="3">
        <v>3.2208899999999999E-2</v>
      </c>
      <c r="I289" s="3">
        <v>3.3329699999999997E-2</v>
      </c>
      <c r="K289" s="1"/>
      <c r="L289" s="1"/>
      <c r="M289" s="1"/>
    </row>
    <row r="290" spans="1:13" x14ac:dyDescent="0.25">
      <c r="A290" t="str">
        <f>"Yes"</f>
        <v>Yes</v>
      </c>
      <c r="B290" s="3">
        <v>4.2424200000000002E-2</v>
      </c>
      <c r="C290" s="3">
        <v>2.4668200000000001E-2</v>
      </c>
      <c r="D290" s="3">
        <v>6.0180299999999999E-2</v>
      </c>
      <c r="E290" s="1"/>
      <c r="F290" t="str">
        <f>"Yes"</f>
        <v>Yes</v>
      </c>
      <c r="G290" s="3">
        <v>5.3641399999999999E-2</v>
      </c>
      <c r="H290" s="3">
        <v>3.9974000000000003E-2</v>
      </c>
      <c r="I290" s="3">
        <v>6.7308699999999999E-2</v>
      </c>
      <c r="K290" s="1"/>
      <c r="L290" s="1"/>
      <c r="M290" s="1"/>
    </row>
    <row r="291" spans="1:13" x14ac:dyDescent="0.25">
      <c r="A291" t="str">
        <f>"Risk Difference"</f>
        <v>Risk Difference</v>
      </c>
      <c r="B291" s="3">
        <v>2.3516800000000001E-2</v>
      </c>
      <c r="C291" s="3">
        <v>5.7555999999999996E-3</v>
      </c>
      <c r="D291" s="3">
        <v>4.1278099999999998E-2</v>
      </c>
      <c r="E291" s="1"/>
      <c r="F291" t="str">
        <f>"Risk Difference"</f>
        <v>Risk Difference</v>
      </c>
      <c r="G291" s="3">
        <v>2.0872100000000001E-2</v>
      </c>
      <c r="H291" s="3">
        <v>7.1932999999999997E-3</v>
      </c>
      <c r="I291" s="3">
        <v>3.4550900000000002E-2</v>
      </c>
      <c r="K291" s="1"/>
      <c r="L291" s="1"/>
      <c r="M291" s="1"/>
    </row>
    <row r="292" spans="1:13" x14ac:dyDescent="0.25">
      <c r="A292" t="str">
        <f>"Male OCD --&gt; Female Externalizing"</f>
        <v>Male OCD --&gt; Female Externalizing</v>
      </c>
      <c r="B292" s="3" t="s">
        <v>0</v>
      </c>
      <c r="C292" s="3" t="s">
        <v>0</v>
      </c>
      <c r="D292" s="3" t="s">
        <v>0</v>
      </c>
      <c r="F292" t="str">
        <f>"Female OCD --&gt; Male Externalizing"</f>
        <v>Female OCD --&gt; Male Externalizing</v>
      </c>
      <c r="G292" s="3" t="s">
        <v>0</v>
      </c>
      <c r="H292" s="3" t="s">
        <v>0</v>
      </c>
      <c r="I292" s="3" t="s">
        <v>0</v>
      </c>
    </row>
    <row r="293" spans="1:13" x14ac:dyDescent="0.25">
      <c r="A293" t="str">
        <f>"No"</f>
        <v>No</v>
      </c>
      <c r="B293" s="3" t="s">
        <v>0</v>
      </c>
      <c r="C293" s="3" t="s">
        <v>0</v>
      </c>
      <c r="D293" s="3" t="s">
        <v>0</v>
      </c>
      <c r="F293" t="str">
        <f>"No"</f>
        <v>No</v>
      </c>
      <c r="G293" s="3" t="s">
        <v>0</v>
      </c>
      <c r="H293" s="3" t="s">
        <v>0</v>
      </c>
      <c r="I293" s="3" t="s">
        <v>0</v>
      </c>
    </row>
    <row r="294" spans="1:13" x14ac:dyDescent="0.25">
      <c r="A294" t="str">
        <f>"Yes"</f>
        <v>Yes</v>
      </c>
      <c r="B294" s="3" t="s">
        <v>0</v>
      </c>
      <c r="C294" s="3" t="s">
        <v>0</v>
      </c>
      <c r="D294" s="3" t="s">
        <v>0</v>
      </c>
      <c r="F294" t="str">
        <f>"Yes"</f>
        <v>Yes</v>
      </c>
      <c r="G294" s="3" t="s">
        <v>0</v>
      </c>
      <c r="H294" s="3" t="s">
        <v>0</v>
      </c>
      <c r="I294" s="3" t="s">
        <v>0</v>
      </c>
    </row>
    <row r="295" spans="1:13" x14ac:dyDescent="0.25">
      <c r="A295" t="str">
        <f>"Risk Difference"</f>
        <v>Risk Difference</v>
      </c>
      <c r="B295" s="3" t="s">
        <v>0</v>
      </c>
      <c r="C295" s="3" t="s">
        <v>0</v>
      </c>
      <c r="D295" s="3" t="s">
        <v>0</v>
      </c>
      <c r="F295" t="str">
        <f>"Risk Difference"</f>
        <v>Risk Difference</v>
      </c>
      <c r="G295" s="3" t="s">
        <v>0</v>
      </c>
      <c r="H295" s="3" t="s">
        <v>0</v>
      </c>
      <c r="I295" s="3" t="s">
        <v>0</v>
      </c>
    </row>
    <row r="296" spans="1:13" x14ac:dyDescent="0.25">
      <c r="A296" t="str">
        <f>"Male OCD --&gt; Female Neurotic"</f>
        <v>Male OCD --&gt; Female Neurotic</v>
      </c>
      <c r="B296" s="3" t="s">
        <v>0</v>
      </c>
      <c r="C296" s="3" t="s">
        <v>0</v>
      </c>
      <c r="D296" s="3" t="s">
        <v>0</v>
      </c>
      <c r="F296" t="str">
        <f>"Female OCD --&gt; Male Neurotic"</f>
        <v>Female OCD --&gt; Male Neurotic</v>
      </c>
      <c r="G296" s="3" t="s">
        <v>0</v>
      </c>
      <c r="H296" s="3" t="s">
        <v>0</v>
      </c>
      <c r="I296" s="3" t="s">
        <v>0</v>
      </c>
    </row>
    <row r="297" spans="1:13" x14ac:dyDescent="0.25">
      <c r="A297" t="str">
        <f>"No"</f>
        <v>No</v>
      </c>
      <c r="B297" s="3">
        <v>7.69484E-2</v>
      </c>
      <c r="C297" s="3">
        <v>7.61101E-2</v>
      </c>
      <c r="D297" s="3">
        <v>7.7786800000000003E-2</v>
      </c>
      <c r="E297" s="1"/>
      <c r="F297" t="str">
        <f>"No"</f>
        <v>No</v>
      </c>
      <c r="G297" s="3">
        <v>5.0519599999999998E-2</v>
      </c>
      <c r="H297" s="3">
        <v>4.9830199999999998E-2</v>
      </c>
      <c r="I297" s="3">
        <v>5.1208999999999998E-2</v>
      </c>
      <c r="K297" s="1"/>
      <c r="L297" s="1"/>
      <c r="M297" s="1"/>
    </row>
    <row r="298" spans="1:13" x14ac:dyDescent="0.25">
      <c r="A298" t="str">
        <f>"Yes"</f>
        <v>Yes</v>
      </c>
      <c r="B298" s="3">
        <v>0.1292961</v>
      </c>
      <c r="C298" s="3">
        <v>9.9737699999999999E-2</v>
      </c>
      <c r="D298" s="3">
        <v>0.15885450000000001</v>
      </c>
      <c r="E298" s="1"/>
      <c r="F298" t="str">
        <f>"Yes"</f>
        <v>Yes</v>
      </c>
      <c r="G298" s="3">
        <v>6.6091999999999998E-2</v>
      </c>
      <c r="H298" s="3">
        <v>5.1021299999999999E-2</v>
      </c>
      <c r="I298" s="3">
        <v>8.1162600000000001E-2</v>
      </c>
      <c r="K298" s="1"/>
      <c r="L298" s="1"/>
      <c r="M298" s="1"/>
    </row>
    <row r="299" spans="1:13" x14ac:dyDescent="0.25">
      <c r="A299" t="str">
        <f>"Risk Difference"</f>
        <v>Risk Difference</v>
      </c>
      <c r="B299" s="3">
        <v>5.2347699999999997E-2</v>
      </c>
      <c r="C299" s="3">
        <v>2.27773E-2</v>
      </c>
      <c r="D299" s="3">
        <v>8.1918000000000005E-2</v>
      </c>
      <c r="E299" s="1"/>
      <c r="F299" t="str">
        <f>"Risk Difference"</f>
        <v>Risk Difference</v>
      </c>
      <c r="G299" s="3">
        <v>1.55724E-2</v>
      </c>
      <c r="H299" s="3">
        <v>4.86E-4</v>
      </c>
      <c r="I299" s="3">
        <v>3.06588E-2</v>
      </c>
      <c r="K299" s="1"/>
      <c r="L299" s="1"/>
      <c r="M299" s="1"/>
    </row>
    <row r="300" spans="1:13" x14ac:dyDescent="0.25">
      <c r="A300" t="str">
        <f>"Male OCD --&gt; Female Mood Disorder"</f>
        <v>Male OCD --&gt; Female Mood Disorder</v>
      </c>
      <c r="B300" s="3" t="s">
        <v>0</v>
      </c>
      <c r="C300" s="3" t="s">
        <v>0</v>
      </c>
      <c r="D300" s="3" t="s">
        <v>0</v>
      </c>
      <c r="F300" t="str">
        <f>"Female OCD --&gt; Male Mood Disorders"</f>
        <v>Female OCD --&gt; Male Mood Disorders</v>
      </c>
      <c r="G300" s="3" t="s">
        <v>0</v>
      </c>
      <c r="H300" s="3" t="s">
        <v>0</v>
      </c>
      <c r="I300" s="3" t="s">
        <v>0</v>
      </c>
    </row>
    <row r="301" spans="1:13" x14ac:dyDescent="0.25">
      <c r="A301" t="str">
        <f>"No"</f>
        <v>No</v>
      </c>
      <c r="B301" s="3">
        <v>4.75094E-2</v>
      </c>
      <c r="C301" s="3">
        <v>4.6840300000000001E-2</v>
      </c>
      <c r="D301" s="3">
        <v>4.8178499999999999E-2</v>
      </c>
      <c r="E301" s="1"/>
      <c r="F301" t="str">
        <f>"No"</f>
        <v>No</v>
      </c>
      <c r="G301" s="3">
        <v>2.9392999999999999E-2</v>
      </c>
      <c r="H301" s="3">
        <v>2.8861399999999999E-2</v>
      </c>
      <c r="I301" s="3">
        <v>2.9924699999999999E-2</v>
      </c>
      <c r="K301" s="1"/>
      <c r="L301" s="1"/>
      <c r="M301" s="1"/>
    </row>
    <row r="302" spans="1:13" x14ac:dyDescent="0.25">
      <c r="A302" t="str">
        <f>"Yes"</f>
        <v>Yes</v>
      </c>
      <c r="B302" s="3">
        <v>6.8686999999999998E-2</v>
      </c>
      <c r="C302" s="3">
        <v>4.6405799999999997E-2</v>
      </c>
      <c r="D302" s="3">
        <v>9.0968199999999999E-2</v>
      </c>
      <c r="E302" s="1"/>
      <c r="F302" t="str">
        <f>"Yes"</f>
        <v>Yes</v>
      </c>
      <c r="G302" s="3">
        <v>4.3103599999999999E-2</v>
      </c>
      <c r="H302" s="3">
        <v>3.0784099999999998E-2</v>
      </c>
      <c r="I302" s="3">
        <v>5.5423199999999999E-2</v>
      </c>
      <c r="K302" s="1"/>
      <c r="L302" s="1"/>
      <c r="M302" s="1"/>
    </row>
    <row r="303" spans="1:13" x14ac:dyDescent="0.25">
      <c r="A303" t="str">
        <f>"Risk Difference"</f>
        <v>Risk Difference</v>
      </c>
      <c r="B303" s="3">
        <v>2.1177600000000001E-2</v>
      </c>
      <c r="C303" s="3">
        <v>-1.1136E-3</v>
      </c>
      <c r="D303" s="3">
        <v>4.3468899999999998E-2</v>
      </c>
      <c r="E303" s="1"/>
      <c r="F303" t="str">
        <f>"Risk Difference"</f>
        <v>Risk Difference</v>
      </c>
      <c r="G303" s="3">
        <v>1.37106E-2</v>
      </c>
      <c r="H303" s="3">
        <v>1.3795999999999999E-3</v>
      </c>
      <c r="I303" s="3">
        <v>2.6041600000000002E-2</v>
      </c>
      <c r="K303" s="1"/>
      <c r="L303" s="1"/>
      <c r="M303" s="1"/>
    </row>
    <row r="304" spans="1:13" x14ac:dyDescent="0.25">
      <c r="A304" t="str">
        <f>"Male OCD --&gt; Female Eating Disorder"</f>
        <v>Male OCD --&gt; Female Eating Disorder</v>
      </c>
      <c r="B304" s="3" t="s">
        <v>0</v>
      </c>
      <c r="C304" s="3" t="s">
        <v>0</v>
      </c>
      <c r="D304" s="3" t="s">
        <v>0</v>
      </c>
      <c r="F304" t="str">
        <f>"Female OCD --&gt; Male Eating Disorder"</f>
        <v>Female OCD --&gt; Male Eating Disorder</v>
      </c>
      <c r="G304" s="3" t="s">
        <v>0</v>
      </c>
      <c r="H304" s="3" t="s">
        <v>0</v>
      </c>
      <c r="I304" s="3" t="s">
        <v>0</v>
      </c>
    </row>
    <row r="305" spans="1:13" x14ac:dyDescent="0.25">
      <c r="A305" t="str">
        <f>"No"</f>
        <v>No</v>
      </c>
      <c r="B305" s="3">
        <v>5.0894E-3</v>
      </c>
      <c r="C305" s="3">
        <v>4.8655E-3</v>
      </c>
      <c r="D305" s="3">
        <v>5.3131999999999997E-3</v>
      </c>
      <c r="E305" s="1"/>
      <c r="F305" t="str">
        <f>"No"</f>
        <v>No</v>
      </c>
      <c r="G305" s="3" t="s">
        <v>0</v>
      </c>
      <c r="H305" s="3" t="s">
        <v>0</v>
      </c>
      <c r="I305" s="3" t="s">
        <v>0</v>
      </c>
    </row>
    <row r="306" spans="1:13" x14ac:dyDescent="0.25">
      <c r="A306" t="str">
        <f>"Yes"</f>
        <v>Yes</v>
      </c>
      <c r="B306" s="3">
        <v>1.21212E-2</v>
      </c>
      <c r="C306" s="3">
        <v>2.4811999999999998E-3</v>
      </c>
      <c r="D306" s="3">
        <v>2.1761200000000001E-2</v>
      </c>
      <c r="E306" s="1"/>
      <c r="F306" t="str">
        <f>"Yes"</f>
        <v>Yes</v>
      </c>
      <c r="G306" s="3" t="s">
        <v>0</v>
      </c>
      <c r="H306" s="3" t="s">
        <v>0</v>
      </c>
      <c r="I306" s="3" t="s">
        <v>0</v>
      </c>
    </row>
    <row r="307" spans="1:13" x14ac:dyDescent="0.25">
      <c r="A307" t="str">
        <f>"Risk Difference"</f>
        <v>Risk Difference</v>
      </c>
      <c r="B307" s="3">
        <v>7.0318000000000004E-3</v>
      </c>
      <c r="C307" s="3">
        <v>-2.6107999999999999E-3</v>
      </c>
      <c r="D307" s="3">
        <v>1.6674499999999998E-2</v>
      </c>
      <c r="E307" s="1"/>
      <c r="F307" t="str">
        <f>"Risk Difference"</f>
        <v>Risk Difference</v>
      </c>
      <c r="G307" s="3" t="s">
        <v>0</v>
      </c>
      <c r="H307" s="3" t="s">
        <v>0</v>
      </c>
      <c r="I307" s="3" t="s">
        <v>0</v>
      </c>
    </row>
    <row r="308" spans="1:13" x14ac:dyDescent="0.25">
      <c r="A308" t="str">
        <f>"Male OCD --&gt; Female Schizophrenia"</f>
        <v>Male OCD --&gt; Female Schizophrenia</v>
      </c>
      <c r="B308" s="3" t="s">
        <v>0</v>
      </c>
      <c r="C308" s="3" t="s">
        <v>0</v>
      </c>
      <c r="D308" s="3" t="s">
        <v>0</v>
      </c>
      <c r="F308" t="str">
        <f>"Female OCD --&gt; Male Schitzophrenia"</f>
        <v>Female OCD --&gt; Male Schitzophrenia</v>
      </c>
      <c r="G308" s="3" t="s">
        <v>0</v>
      </c>
      <c r="H308" s="3" t="s">
        <v>0</v>
      </c>
      <c r="I308" s="3" t="s">
        <v>0</v>
      </c>
    </row>
    <row r="309" spans="1:13" x14ac:dyDescent="0.25">
      <c r="A309" t="str">
        <f>"No"</f>
        <v>No</v>
      </c>
      <c r="B309" s="3">
        <v>1.2566300000000001E-2</v>
      </c>
      <c r="C309" s="3">
        <v>1.22159E-2</v>
      </c>
      <c r="D309" s="3">
        <v>1.29167E-2</v>
      </c>
      <c r="E309" s="1"/>
      <c r="F309" t="str">
        <f>"No"</f>
        <v>No</v>
      </c>
      <c r="G309" s="3">
        <v>1.05027E-2</v>
      </c>
      <c r="H309" s="3">
        <v>1.01818E-2</v>
      </c>
      <c r="I309" s="3">
        <v>1.0823599999999999E-2</v>
      </c>
      <c r="K309" s="1"/>
      <c r="L309" s="1"/>
      <c r="M309" s="1"/>
    </row>
    <row r="310" spans="1:13" x14ac:dyDescent="0.25">
      <c r="A310" t="str">
        <f>"Yes"</f>
        <v>Yes</v>
      </c>
      <c r="B310" s="3">
        <v>2.42425E-2</v>
      </c>
      <c r="C310" s="3">
        <v>1.0693299999999999E-2</v>
      </c>
      <c r="D310" s="3">
        <v>3.7791600000000002E-2</v>
      </c>
      <c r="E310" s="1"/>
      <c r="F310" t="str">
        <f>"Yes"</f>
        <v>Yes</v>
      </c>
      <c r="G310" s="3">
        <v>2.87362E-2</v>
      </c>
      <c r="H310" s="3">
        <v>1.8602E-2</v>
      </c>
      <c r="I310" s="3">
        <v>3.8870399999999999E-2</v>
      </c>
      <c r="K310" s="1"/>
      <c r="L310" s="1"/>
      <c r="M310" s="1"/>
    </row>
    <row r="311" spans="1:13" x14ac:dyDescent="0.25">
      <c r="A311" t="str">
        <f>"Risk Difference"</f>
        <v>Risk Difference</v>
      </c>
      <c r="B311" s="3">
        <v>1.16761E-2</v>
      </c>
      <c r="C311" s="3">
        <v>-1.8776000000000001E-3</v>
      </c>
      <c r="D311" s="3">
        <v>2.52298E-2</v>
      </c>
      <c r="E311" s="1"/>
      <c r="F311" t="str">
        <f>"Risk Difference"</f>
        <v>Risk Difference</v>
      </c>
      <c r="G311" s="3">
        <v>1.8233599999999999E-2</v>
      </c>
      <c r="H311" s="3">
        <v>8.0943000000000005E-3</v>
      </c>
      <c r="I311" s="3">
        <v>2.83728E-2</v>
      </c>
      <c r="K311" s="1"/>
      <c r="L311" s="1"/>
      <c r="M311" s="1"/>
    </row>
    <row r="312" spans="1:13" x14ac:dyDescent="0.25">
      <c r="A312" t="str">
        <f>"Male OCD --&gt; Female Bipolar"</f>
        <v>Male OCD --&gt; Female Bipolar</v>
      </c>
      <c r="B312" s="3" t="s">
        <v>0</v>
      </c>
      <c r="C312" s="3" t="s">
        <v>0</v>
      </c>
      <c r="D312" s="3" t="s">
        <v>0</v>
      </c>
      <c r="F312" t="str">
        <f>"Female OCD --&gt; Male Bipolar"</f>
        <v>Female OCD --&gt; Male Bipolar</v>
      </c>
      <c r="G312" s="3" t="s">
        <v>0</v>
      </c>
      <c r="H312" s="3" t="s">
        <v>0</v>
      </c>
      <c r="I312" s="3" t="s">
        <v>0</v>
      </c>
    </row>
    <row r="313" spans="1:13" x14ac:dyDescent="0.25">
      <c r="A313" t="str">
        <f>"No"</f>
        <v>No</v>
      </c>
      <c r="B313" s="3" t="s">
        <v>0</v>
      </c>
      <c r="C313" s="3" t="s">
        <v>0</v>
      </c>
      <c r="D313" s="3" t="s">
        <v>0</v>
      </c>
      <c r="F313" t="str">
        <f>"No"</f>
        <v>No</v>
      </c>
      <c r="G313" s="3">
        <v>5.4757E-3</v>
      </c>
      <c r="H313" s="3">
        <v>5.2433999999999996E-3</v>
      </c>
      <c r="I313" s="3">
        <v>5.7080000000000004E-3</v>
      </c>
      <c r="K313" s="1"/>
      <c r="L313" s="1"/>
      <c r="M313" s="1"/>
    </row>
    <row r="314" spans="1:13" x14ac:dyDescent="0.25">
      <c r="A314" t="str">
        <f>"Yes"</f>
        <v>Yes</v>
      </c>
      <c r="B314" s="3" t="s">
        <v>0</v>
      </c>
      <c r="C314" s="3" t="s">
        <v>0</v>
      </c>
      <c r="D314" s="3" t="s">
        <v>0</v>
      </c>
      <c r="F314" t="str">
        <f>"Yes"</f>
        <v>Yes</v>
      </c>
      <c r="G314" s="3">
        <v>8.6209000000000008E-3</v>
      </c>
      <c r="H314" s="3">
        <v>3.0130000000000001E-3</v>
      </c>
      <c r="I314" s="3">
        <v>1.42288E-2</v>
      </c>
      <c r="K314" s="1"/>
      <c r="L314" s="1"/>
      <c r="M314" s="1"/>
    </row>
    <row r="315" spans="1:13" x14ac:dyDescent="0.25">
      <c r="A315" t="str">
        <f>"Risk Difference"</f>
        <v>Risk Difference</v>
      </c>
      <c r="B315" s="3" t="s">
        <v>0</v>
      </c>
      <c r="C315" s="3" t="s">
        <v>0</v>
      </c>
      <c r="D315" s="3" t="s">
        <v>0</v>
      </c>
      <c r="F315" t="str">
        <f>"Risk Difference"</f>
        <v>Risk Difference</v>
      </c>
      <c r="G315" s="3">
        <v>3.1451999999999999E-3</v>
      </c>
      <c r="H315" s="3">
        <v>-2.4675999999999999E-3</v>
      </c>
      <c r="I315" s="3">
        <v>8.7579000000000008E-3</v>
      </c>
      <c r="K315" s="1"/>
      <c r="L315" s="1"/>
      <c r="M315" s="1"/>
    </row>
    <row r="316" spans="1:13" x14ac:dyDescent="0.25">
      <c r="A316" t="str">
        <f>"Male OCD --&gt; Female OCD"</f>
        <v>Male OCD --&gt; Female OCD</v>
      </c>
      <c r="B316" s="3" t="s">
        <v>0</v>
      </c>
      <c r="C316" s="3" t="s">
        <v>0</v>
      </c>
      <c r="D316" s="3" t="s">
        <v>0</v>
      </c>
      <c r="F316" t="str">
        <f>"Female OCD --&gt; Male OCD"</f>
        <v>Female OCD --&gt; Male OCD</v>
      </c>
      <c r="G316" s="3" t="s">
        <v>0</v>
      </c>
      <c r="H316" s="3" t="s">
        <v>0</v>
      </c>
      <c r="I316" s="3" t="s">
        <v>0</v>
      </c>
    </row>
    <row r="317" spans="1:13" x14ac:dyDescent="0.25">
      <c r="A317" t="str">
        <f>"No"</f>
        <v>No</v>
      </c>
      <c r="B317" s="3" t="s">
        <v>0</v>
      </c>
      <c r="C317" s="3" t="s">
        <v>0</v>
      </c>
      <c r="D317" s="3" t="s">
        <v>0</v>
      </c>
      <c r="F317" t="str">
        <f>"No"</f>
        <v>No</v>
      </c>
      <c r="G317" s="3" t="s">
        <v>0</v>
      </c>
      <c r="H317" s="3" t="s">
        <v>0</v>
      </c>
      <c r="I317" s="3" t="s">
        <v>0</v>
      </c>
    </row>
    <row r="318" spans="1:13" x14ac:dyDescent="0.25">
      <c r="A318" t="str">
        <f>"Yes"</f>
        <v>Yes</v>
      </c>
      <c r="B318" s="3" t="s">
        <v>0</v>
      </c>
      <c r="C318" s="3" t="s">
        <v>0</v>
      </c>
      <c r="D318" s="3" t="s">
        <v>0</v>
      </c>
      <c r="F318" t="str">
        <f>"Yes"</f>
        <v>Yes</v>
      </c>
      <c r="G318" s="3" t="s">
        <v>0</v>
      </c>
      <c r="H318" s="3" t="s">
        <v>0</v>
      </c>
      <c r="I318" s="3" t="s">
        <v>0</v>
      </c>
    </row>
    <row r="319" spans="1:13" x14ac:dyDescent="0.25">
      <c r="A319" t="str">
        <f>"Risk Difference"</f>
        <v>Risk Difference</v>
      </c>
      <c r="B319" s="3" t="s">
        <v>0</v>
      </c>
      <c r="C319" s="3" t="s">
        <v>0</v>
      </c>
      <c r="D319" s="3" t="s">
        <v>0</v>
      </c>
      <c r="F319" t="str">
        <f>"Risk Difference"</f>
        <v>Risk Difference</v>
      </c>
      <c r="G319" s="3" t="s">
        <v>0</v>
      </c>
      <c r="H319" s="3" t="s">
        <v>0</v>
      </c>
      <c r="I319" s="3" t="s">
        <v>0</v>
      </c>
    </row>
    <row r="320" spans="1:13" x14ac:dyDescent="0.25">
      <c r="A320" t="str">
        <f>"Male OCD --&gt; Female Personality"</f>
        <v>Male OCD --&gt; Female Personality</v>
      </c>
      <c r="B320" s="3" t="s">
        <v>0</v>
      </c>
      <c r="C320" s="3" t="s">
        <v>0</v>
      </c>
      <c r="D320" s="3" t="s">
        <v>0</v>
      </c>
      <c r="F320" t="str">
        <f>"Female OCD --&gt; Male Personality"</f>
        <v>Female OCD --&gt; Male Personality</v>
      </c>
      <c r="G320" s="3" t="s">
        <v>0</v>
      </c>
      <c r="H320" s="3" t="s">
        <v>0</v>
      </c>
      <c r="I320" s="3" t="s">
        <v>0</v>
      </c>
    </row>
    <row r="321" spans="1:13" x14ac:dyDescent="0.25">
      <c r="A321" t="str">
        <f>"No"</f>
        <v>No</v>
      </c>
      <c r="B321" s="3">
        <v>2.7399199999999999E-2</v>
      </c>
      <c r="C321" s="3">
        <v>2.6885699999999998E-2</v>
      </c>
      <c r="D321" s="3">
        <v>2.7912699999999999E-2</v>
      </c>
      <c r="E321" s="1"/>
      <c r="F321" t="str">
        <f>"No"</f>
        <v>No</v>
      </c>
      <c r="G321" s="3">
        <v>1.59965E-2</v>
      </c>
      <c r="H321" s="3">
        <v>1.5601500000000001E-2</v>
      </c>
      <c r="I321" s="3">
        <v>1.63914E-2</v>
      </c>
      <c r="K321" s="1"/>
      <c r="L321" s="1"/>
      <c r="M321" s="1"/>
    </row>
    <row r="322" spans="1:13" x14ac:dyDescent="0.25">
      <c r="A322" t="str">
        <f>"Yes"</f>
        <v>Yes</v>
      </c>
      <c r="B322" s="3">
        <v>6.6666699999999995E-2</v>
      </c>
      <c r="C322" s="3">
        <v>4.4691799999999997E-2</v>
      </c>
      <c r="D322" s="3">
        <v>8.8641600000000001E-2</v>
      </c>
      <c r="E322" s="1"/>
      <c r="F322" t="str">
        <f>"Yes"</f>
        <v>Yes</v>
      </c>
      <c r="G322" s="3">
        <v>3.1609400000000003E-2</v>
      </c>
      <c r="H322" s="3">
        <v>2.0996399999999998E-2</v>
      </c>
      <c r="I322" s="3">
        <v>4.2222500000000003E-2</v>
      </c>
      <c r="K322" s="1"/>
      <c r="L322" s="1"/>
      <c r="M322" s="1"/>
    </row>
    <row r="323" spans="1:13" x14ac:dyDescent="0.25">
      <c r="A323" t="str">
        <f>"Risk Difference"</f>
        <v>Risk Difference</v>
      </c>
      <c r="B323" s="3">
        <v>3.9267499999999997E-2</v>
      </c>
      <c r="C323" s="3">
        <v>1.7286699999999999E-2</v>
      </c>
      <c r="D323" s="3">
        <v>6.1248400000000001E-2</v>
      </c>
      <c r="E323" s="1"/>
      <c r="F323" t="str">
        <f>"Risk Difference"</f>
        <v>Risk Difference</v>
      </c>
      <c r="G323" s="3">
        <v>1.5613E-2</v>
      </c>
      <c r="H323" s="3">
        <v>4.9925999999999998E-3</v>
      </c>
      <c r="I323" s="3">
        <v>2.62334E-2</v>
      </c>
      <c r="K323" s="1"/>
      <c r="L323" s="1"/>
      <c r="M323" s="1"/>
    </row>
    <row r="324" spans="1:13" x14ac:dyDescent="0.25">
      <c r="A324" t="str">
        <f>"Male OCD --&gt; Female Developmental"</f>
        <v>Male OCD --&gt; Female Developmental</v>
      </c>
      <c r="B324" s="3" t="s">
        <v>0</v>
      </c>
      <c r="C324" s="3" t="s">
        <v>0</v>
      </c>
      <c r="D324" s="3" t="s">
        <v>0</v>
      </c>
      <c r="F324" t="str">
        <f>"Female OCD --&gt; Male Developmental"</f>
        <v>Female OCD --&gt; Male Developmental</v>
      </c>
      <c r="G324" s="3" t="s">
        <v>0</v>
      </c>
      <c r="H324" s="3" t="s">
        <v>0</v>
      </c>
      <c r="I324" s="3" t="s">
        <v>0</v>
      </c>
    </row>
    <row r="325" spans="1:13" x14ac:dyDescent="0.25">
      <c r="A325" t="str">
        <f>"No"</f>
        <v>No</v>
      </c>
      <c r="B325" s="3" t="s">
        <v>0</v>
      </c>
      <c r="C325" s="3" t="s">
        <v>0</v>
      </c>
      <c r="D325" s="3" t="s">
        <v>0</v>
      </c>
      <c r="F325" t="str">
        <f>"No"</f>
        <v>No</v>
      </c>
      <c r="G325" s="3" t="s">
        <v>0</v>
      </c>
      <c r="H325" s="3" t="s">
        <v>0</v>
      </c>
      <c r="I325" s="3" t="s">
        <v>0</v>
      </c>
    </row>
    <row r="326" spans="1:13" x14ac:dyDescent="0.25">
      <c r="A326" t="str">
        <f>"Yes"</f>
        <v>Yes</v>
      </c>
      <c r="B326" s="3" t="s">
        <v>0</v>
      </c>
      <c r="C326" s="3" t="s">
        <v>0</v>
      </c>
      <c r="D326" s="3" t="s">
        <v>0</v>
      </c>
      <c r="F326" t="str">
        <f>"Yes"</f>
        <v>Yes</v>
      </c>
      <c r="G326" s="3" t="s">
        <v>0</v>
      </c>
      <c r="H326" s="3" t="s">
        <v>0</v>
      </c>
      <c r="I326" s="3" t="s">
        <v>0</v>
      </c>
    </row>
    <row r="327" spans="1:13" x14ac:dyDescent="0.25">
      <c r="A327" t="str">
        <f>"Risk Difference"</f>
        <v>Risk Difference</v>
      </c>
      <c r="B327" s="3" t="s">
        <v>0</v>
      </c>
      <c r="C327" s="3" t="s">
        <v>0</v>
      </c>
      <c r="D327" s="3" t="s">
        <v>0</v>
      </c>
      <c r="F327" t="str">
        <f>"Risk Difference"</f>
        <v>Risk Difference</v>
      </c>
      <c r="G327" s="3" t="s">
        <v>0</v>
      </c>
      <c r="H327" s="3" t="s">
        <v>0</v>
      </c>
      <c r="I327" s="3" t="s">
        <v>0</v>
      </c>
    </row>
    <row r="328" spans="1:13" x14ac:dyDescent="0.25">
      <c r="A328" t="str">
        <f>"Male Personality --&gt; Female Substance Abuse"</f>
        <v>Male Personality --&gt; Female Substance Abuse</v>
      </c>
      <c r="B328" s="3" t="s">
        <v>0</v>
      </c>
      <c r="C328" s="3" t="s">
        <v>0</v>
      </c>
      <c r="D328" s="3" t="s">
        <v>0</v>
      </c>
      <c r="F328" t="str">
        <f>"Female Personality --&gt; Male Substance Abuse"</f>
        <v>Female Personality --&gt; Male Substance Abuse</v>
      </c>
      <c r="G328" s="3" t="s">
        <v>0</v>
      </c>
      <c r="H328" s="3" t="s">
        <v>0</v>
      </c>
      <c r="I328" s="3" t="s">
        <v>0</v>
      </c>
    </row>
    <row r="329" spans="1:13" x14ac:dyDescent="0.25">
      <c r="A329" t="str">
        <f>"No"</f>
        <v>No</v>
      </c>
      <c r="B329" s="3">
        <v>1.8035700000000002E-2</v>
      </c>
      <c r="C329" s="3">
        <v>1.7613899999999998E-2</v>
      </c>
      <c r="D329" s="3">
        <v>1.8457399999999999E-2</v>
      </c>
      <c r="E329" s="1"/>
      <c r="F329" t="str">
        <f>"No"</f>
        <v>No</v>
      </c>
      <c r="G329" s="3">
        <v>3.09772E-2</v>
      </c>
      <c r="H329" s="3">
        <v>3.0425000000000001E-2</v>
      </c>
      <c r="I329" s="3">
        <v>3.1529500000000002E-2</v>
      </c>
      <c r="K329" s="1"/>
      <c r="L329" s="1"/>
      <c r="M329" s="1"/>
    </row>
    <row r="330" spans="1:13" x14ac:dyDescent="0.25">
      <c r="A330" t="str">
        <f>"Yes"</f>
        <v>Yes</v>
      </c>
      <c r="B330" s="3">
        <v>7.4258299999999999E-2</v>
      </c>
      <c r="C330" s="3">
        <v>6.7750199999999997E-2</v>
      </c>
      <c r="D330" s="3">
        <v>8.0766400000000002E-2</v>
      </c>
      <c r="E330" s="1"/>
      <c r="F330" t="str">
        <f>"Yes"</f>
        <v>Yes</v>
      </c>
      <c r="G330" s="3">
        <v>9.8303799999999997E-2</v>
      </c>
      <c r="H330" s="3">
        <v>9.2654899999999998E-2</v>
      </c>
      <c r="I330" s="3">
        <v>0.1039528</v>
      </c>
      <c r="K330" s="1"/>
      <c r="L330" s="1"/>
      <c r="M330" s="1"/>
    </row>
    <row r="331" spans="1:13" x14ac:dyDescent="0.25">
      <c r="A331" t="str">
        <f>"Risk Difference"</f>
        <v>Risk Difference</v>
      </c>
      <c r="B331" s="3">
        <v>5.6222599999999998E-2</v>
      </c>
      <c r="C331" s="3">
        <v>4.9700899999999999E-2</v>
      </c>
      <c r="D331" s="3">
        <v>6.2744400000000006E-2</v>
      </c>
      <c r="E331" s="1"/>
      <c r="F331" t="str">
        <f>"Risk Difference"</f>
        <v>Risk Difference</v>
      </c>
      <c r="G331" s="3">
        <v>6.73266E-2</v>
      </c>
      <c r="H331" s="3">
        <v>6.1650700000000003E-2</v>
      </c>
      <c r="I331" s="3">
        <v>7.3002499999999998E-2</v>
      </c>
      <c r="K331" s="1"/>
      <c r="L331" s="1"/>
      <c r="M331" s="1"/>
    </row>
    <row r="332" spans="1:13" x14ac:dyDescent="0.25">
      <c r="A332" t="str">
        <f>"Male Personality --&gt; Female Externalizing"</f>
        <v>Male Personality --&gt; Female Externalizing</v>
      </c>
      <c r="B332" s="3" t="s">
        <v>0</v>
      </c>
      <c r="C332" s="3" t="s">
        <v>0</v>
      </c>
      <c r="D332" s="3" t="s">
        <v>0</v>
      </c>
      <c r="F332" t="str">
        <f>"Female Personality --&gt; Male Externalizing"</f>
        <v>Female Personality --&gt; Male Externalizing</v>
      </c>
      <c r="G332" s="3" t="s">
        <v>0</v>
      </c>
      <c r="H332" s="3" t="s">
        <v>0</v>
      </c>
      <c r="I332" s="3" t="s">
        <v>0</v>
      </c>
    </row>
    <row r="333" spans="1:13" x14ac:dyDescent="0.25">
      <c r="A333" t="str">
        <f>"No"</f>
        <v>No</v>
      </c>
      <c r="B333" s="3">
        <v>3.4925999999999998E-3</v>
      </c>
      <c r="C333" s="3">
        <v>3.3057E-3</v>
      </c>
      <c r="D333" s="3">
        <v>3.6795999999999999E-3</v>
      </c>
      <c r="E333" s="1"/>
      <c r="F333" t="str">
        <f>"No"</f>
        <v>No</v>
      </c>
      <c r="G333" s="3">
        <v>3.6419999999999998E-3</v>
      </c>
      <c r="H333" s="3">
        <v>3.4499999999999999E-3</v>
      </c>
      <c r="I333" s="3">
        <v>3.8341E-3</v>
      </c>
      <c r="K333" s="1"/>
      <c r="L333" s="1"/>
      <c r="M333" s="1"/>
    </row>
    <row r="334" spans="1:13" x14ac:dyDescent="0.25">
      <c r="A334" t="str">
        <f>"Yes"</f>
        <v>Yes</v>
      </c>
      <c r="B334" s="3">
        <v>1.02646E-2</v>
      </c>
      <c r="C334" s="3">
        <v>7.7627E-3</v>
      </c>
      <c r="D334" s="3">
        <v>1.27665E-2</v>
      </c>
      <c r="E334" s="1"/>
      <c r="F334" t="str">
        <f>"Yes"</f>
        <v>Yes</v>
      </c>
      <c r="G334" s="3">
        <v>1.1714E-2</v>
      </c>
      <c r="H334" s="3">
        <v>9.6725000000000005E-3</v>
      </c>
      <c r="I334" s="3">
        <v>1.37555E-2</v>
      </c>
      <c r="K334" s="1"/>
      <c r="L334" s="1"/>
      <c r="M334" s="1"/>
    </row>
    <row r="335" spans="1:13" x14ac:dyDescent="0.25">
      <c r="A335" t="str">
        <f>"Risk Difference"</f>
        <v>Risk Difference</v>
      </c>
      <c r="B335" s="3">
        <v>6.7720000000000002E-3</v>
      </c>
      <c r="C335" s="3">
        <v>4.2630999999999997E-3</v>
      </c>
      <c r="D335" s="3">
        <v>9.2808999999999999E-3</v>
      </c>
      <c r="E335" s="1"/>
      <c r="F335" t="str">
        <f>"Risk Difference"</f>
        <v>Risk Difference</v>
      </c>
      <c r="G335" s="3">
        <v>8.0718999999999999E-3</v>
      </c>
      <c r="H335" s="3">
        <v>6.0213999999999997E-3</v>
      </c>
      <c r="I335" s="3">
        <v>1.01224E-2</v>
      </c>
      <c r="K335" s="1"/>
      <c r="L335" s="1"/>
      <c r="M335" s="1"/>
    </row>
    <row r="336" spans="1:13" x14ac:dyDescent="0.25">
      <c r="A336" t="str">
        <f>"Male Personality --&gt; Female Neurotic"</f>
        <v>Male Personality --&gt; Female Neurotic</v>
      </c>
      <c r="B336" s="3" t="s">
        <v>0</v>
      </c>
      <c r="C336" s="3" t="s">
        <v>0</v>
      </c>
      <c r="D336" s="3" t="s">
        <v>0</v>
      </c>
      <c r="F336" t="str">
        <f>"Female Personality --&gt; Male Neurotic"</f>
        <v>Female Personality --&gt; Male Neurotic</v>
      </c>
      <c r="G336" s="3" t="s">
        <v>0</v>
      </c>
      <c r="H336" s="3" t="s">
        <v>0</v>
      </c>
      <c r="I336" s="3" t="s">
        <v>0</v>
      </c>
    </row>
    <row r="337" spans="1:13" x14ac:dyDescent="0.25">
      <c r="A337" t="str">
        <f>"No"</f>
        <v>No</v>
      </c>
      <c r="B337" s="3">
        <v>7.5287599999999996E-2</v>
      </c>
      <c r="C337" s="3">
        <v>7.4451400000000001E-2</v>
      </c>
      <c r="D337" s="3">
        <v>7.6123700000000002E-2</v>
      </c>
      <c r="E337" s="1"/>
      <c r="F337" t="str">
        <f>"No"</f>
        <v>No</v>
      </c>
      <c r="G337" s="3">
        <v>4.8748399999999997E-2</v>
      </c>
      <c r="H337" s="3">
        <v>4.8062000000000001E-2</v>
      </c>
      <c r="I337" s="3">
        <v>4.9434800000000001E-2</v>
      </c>
      <c r="K337" s="1"/>
      <c r="L337" s="1"/>
      <c r="M337" s="1"/>
    </row>
    <row r="338" spans="1:13" x14ac:dyDescent="0.25">
      <c r="A338" t="str">
        <f>"Yes"</f>
        <v>Yes</v>
      </c>
      <c r="B338" s="3">
        <v>0.1829992</v>
      </c>
      <c r="C338" s="3">
        <v>0.17340140000000001</v>
      </c>
      <c r="D338" s="3">
        <v>0.19259699999999999</v>
      </c>
      <c r="E338" s="1"/>
      <c r="F338" t="str">
        <f>"Yes"</f>
        <v>Yes</v>
      </c>
      <c r="G338" s="3">
        <v>0.1147971</v>
      </c>
      <c r="H338" s="3">
        <v>0.1087487</v>
      </c>
      <c r="I338" s="3">
        <v>0.12084549999999999</v>
      </c>
      <c r="K338" s="1"/>
      <c r="L338" s="1"/>
      <c r="M338" s="1"/>
    </row>
    <row r="339" spans="1:13" x14ac:dyDescent="0.25">
      <c r="A339" t="str">
        <f>"Risk Difference"</f>
        <v>Risk Difference</v>
      </c>
      <c r="B339" s="3">
        <v>0.1077116</v>
      </c>
      <c r="C339" s="3">
        <v>9.8077399999999995E-2</v>
      </c>
      <c r="D339" s="3">
        <v>0.1173458</v>
      </c>
      <c r="E339" s="1"/>
      <c r="F339" t="str">
        <f>"Risk Difference"</f>
        <v>Risk Difference</v>
      </c>
      <c r="G339" s="3">
        <v>6.6048700000000002E-2</v>
      </c>
      <c r="H339" s="3">
        <v>5.9961500000000001E-2</v>
      </c>
      <c r="I339" s="3">
        <v>7.2135900000000003E-2</v>
      </c>
      <c r="K339" s="1"/>
      <c r="L339" s="1"/>
      <c r="M339" s="1"/>
    </row>
    <row r="340" spans="1:13" x14ac:dyDescent="0.25">
      <c r="A340" t="str">
        <f>"Male Personality --&gt; Female Mood Disorder"</f>
        <v>Male Personality --&gt; Female Mood Disorder</v>
      </c>
      <c r="B340" s="3" t="s">
        <v>0</v>
      </c>
      <c r="C340" s="3" t="s">
        <v>0</v>
      </c>
      <c r="D340" s="3" t="s">
        <v>0</v>
      </c>
      <c r="F340" t="str">
        <f>"Female Personality --&gt; Male Mood Disorders"</f>
        <v>Female Personality --&gt; Male Mood Disorders</v>
      </c>
      <c r="G340" s="3" t="s">
        <v>0</v>
      </c>
      <c r="H340" s="3" t="s">
        <v>0</v>
      </c>
      <c r="I340" s="3" t="s">
        <v>0</v>
      </c>
    </row>
    <row r="341" spans="1:13" x14ac:dyDescent="0.25">
      <c r="A341" t="str">
        <f>"No"</f>
        <v>No</v>
      </c>
      <c r="B341" s="3">
        <v>4.67505E-2</v>
      </c>
      <c r="C341" s="3">
        <v>4.6081499999999997E-2</v>
      </c>
      <c r="D341" s="3">
        <v>4.7419500000000003E-2</v>
      </c>
      <c r="E341" s="1"/>
      <c r="F341" t="str">
        <f>"No"</f>
        <v>No</v>
      </c>
      <c r="G341" s="3">
        <v>2.8522800000000001E-2</v>
      </c>
      <c r="H341" s="3">
        <v>2.7992199999999998E-2</v>
      </c>
      <c r="I341" s="3">
        <v>2.90534E-2</v>
      </c>
      <c r="K341" s="1"/>
      <c r="L341" s="1"/>
      <c r="M341" s="1"/>
    </row>
    <row r="342" spans="1:13" x14ac:dyDescent="0.25">
      <c r="A342" t="str">
        <f>"Yes"</f>
        <v>Yes</v>
      </c>
      <c r="B342" s="3">
        <v>9.5749799999999996E-2</v>
      </c>
      <c r="C342" s="3">
        <v>8.8445999999999997E-2</v>
      </c>
      <c r="D342" s="3">
        <v>0.1030536</v>
      </c>
      <c r="E342" s="1"/>
      <c r="F342" t="str">
        <f>"Yes"</f>
        <v>Yes</v>
      </c>
      <c r="G342" s="3">
        <v>6.1568699999999997E-2</v>
      </c>
      <c r="H342" s="3">
        <v>5.7008000000000003E-2</v>
      </c>
      <c r="I342" s="3">
        <v>6.6129499999999994E-2</v>
      </c>
      <c r="K342" s="1"/>
      <c r="L342" s="1"/>
      <c r="M342" s="1"/>
    </row>
    <row r="343" spans="1:13" x14ac:dyDescent="0.25">
      <c r="A343" t="str">
        <f>"Risk Difference"</f>
        <v>Risk Difference</v>
      </c>
      <c r="B343" s="3">
        <v>4.8999300000000003E-2</v>
      </c>
      <c r="C343" s="3">
        <v>4.1664899999999998E-2</v>
      </c>
      <c r="D343" s="3">
        <v>5.63337E-2</v>
      </c>
      <c r="E343" s="1"/>
      <c r="F343" t="str">
        <f>"Risk Difference"</f>
        <v>Risk Difference</v>
      </c>
      <c r="G343" s="3">
        <v>3.3045999999999999E-2</v>
      </c>
      <c r="H343" s="3">
        <v>2.8454500000000001E-2</v>
      </c>
      <c r="I343" s="3">
        <v>3.7637499999999997E-2</v>
      </c>
      <c r="K343" s="1"/>
      <c r="L343" s="1"/>
      <c r="M343" s="1"/>
    </row>
    <row r="344" spans="1:13" x14ac:dyDescent="0.25">
      <c r="A344" t="str">
        <f>"Male Personality --&gt; Female Eating Disorder"</f>
        <v>Male Personality --&gt; Female Eating Disorder</v>
      </c>
      <c r="B344" s="3" t="s">
        <v>0</v>
      </c>
      <c r="C344" s="3" t="s">
        <v>0</v>
      </c>
      <c r="D344" s="3" t="s">
        <v>0</v>
      </c>
      <c r="F344" t="str">
        <f>"Female Personality --&gt; Male Eating Disorder"</f>
        <v>Female Personality --&gt; Male Eating Disorder</v>
      </c>
      <c r="G344" s="3" t="s">
        <v>0</v>
      </c>
      <c r="H344" s="3" t="s">
        <v>0</v>
      </c>
      <c r="I344" s="3" t="s">
        <v>0</v>
      </c>
    </row>
    <row r="345" spans="1:13" x14ac:dyDescent="0.25">
      <c r="A345" t="str">
        <f>"No"</f>
        <v>No</v>
      </c>
      <c r="B345" s="3">
        <v>4.9880000000000002E-3</v>
      </c>
      <c r="C345" s="3">
        <v>4.7647000000000002E-3</v>
      </c>
      <c r="D345" s="3">
        <v>5.2112E-3</v>
      </c>
      <c r="E345" s="1"/>
      <c r="F345" t="str">
        <f>"No"</f>
        <v>No</v>
      </c>
      <c r="G345" s="3">
        <v>1.931E-4</v>
      </c>
      <c r="H345" s="3">
        <v>1.4880000000000001E-4</v>
      </c>
      <c r="I345" s="3">
        <v>2.374E-4</v>
      </c>
    </row>
    <row r="346" spans="1:13" x14ac:dyDescent="0.25">
      <c r="A346" t="str">
        <f>"Yes"</f>
        <v>Yes</v>
      </c>
      <c r="B346" s="3">
        <v>1.1868500000000001E-2</v>
      </c>
      <c r="C346" s="3">
        <v>9.1804E-3</v>
      </c>
      <c r="D346" s="3">
        <v>1.4556599999999999E-2</v>
      </c>
      <c r="E346" s="1"/>
      <c r="F346" t="str">
        <f>"Yes"</f>
        <v>Yes</v>
      </c>
      <c r="G346" s="3">
        <v>5.6229999999999995E-4</v>
      </c>
      <c r="H346" s="3">
        <v>1.125E-4</v>
      </c>
      <c r="I346" s="3">
        <v>1.0120999999999999E-3</v>
      </c>
    </row>
    <row r="347" spans="1:13" x14ac:dyDescent="0.25">
      <c r="A347" t="str">
        <f>"Risk Difference"</f>
        <v>Risk Difference</v>
      </c>
      <c r="B347" s="3">
        <v>6.8805000000000003E-3</v>
      </c>
      <c r="C347" s="3">
        <v>4.1831999999999998E-3</v>
      </c>
      <c r="D347" s="3">
        <v>9.5779000000000003E-3</v>
      </c>
      <c r="E347" s="1"/>
      <c r="F347" t="str">
        <f>"Risk Difference"</f>
        <v>Risk Difference</v>
      </c>
      <c r="G347" s="3">
        <v>3.6919999999999998E-4</v>
      </c>
      <c r="H347" s="3">
        <v>-8.2799999999999993E-5</v>
      </c>
      <c r="I347" s="3">
        <v>8.2120000000000001E-4</v>
      </c>
    </row>
    <row r="348" spans="1:13" x14ac:dyDescent="0.25">
      <c r="A348" t="str">
        <f>"Male Personality --&gt; Female Schizophrenia"</f>
        <v>Male Personality --&gt; Female Schizophrenia</v>
      </c>
      <c r="B348" s="3" t="s">
        <v>0</v>
      </c>
      <c r="C348" s="3" t="s">
        <v>0</v>
      </c>
      <c r="D348" s="3" t="s">
        <v>0</v>
      </c>
      <c r="F348" t="str">
        <f>"Female Personality --&gt; Male Schitzophrenia"</f>
        <v>Female Personality --&gt; Male Schitzophrenia</v>
      </c>
      <c r="G348" s="3" t="s">
        <v>0</v>
      </c>
      <c r="H348" s="3" t="s">
        <v>0</v>
      </c>
      <c r="I348" s="3" t="s">
        <v>0</v>
      </c>
    </row>
    <row r="349" spans="1:13" x14ac:dyDescent="0.25">
      <c r="A349" t="str">
        <f>"No"</f>
        <v>No</v>
      </c>
      <c r="B349" s="3">
        <v>1.17772E-2</v>
      </c>
      <c r="C349" s="3">
        <v>1.1435300000000001E-2</v>
      </c>
      <c r="D349" s="3">
        <v>1.2119E-2</v>
      </c>
      <c r="E349" s="1"/>
      <c r="F349" t="str">
        <f>"No"</f>
        <v>No</v>
      </c>
      <c r="G349" s="3">
        <v>9.6725000000000005E-3</v>
      </c>
      <c r="H349" s="3">
        <v>9.3605000000000008E-3</v>
      </c>
      <c r="I349" s="3">
        <v>9.9843999999999992E-3</v>
      </c>
      <c r="K349" s="1"/>
      <c r="L349" s="1"/>
      <c r="M349" s="1"/>
    </row>
    <row r="350" spans="1:13" x14ac:dyDescent="0.25">
      <c r="A350" t="str">
        <f>"Yes"</f>
        <v>Yes</v>
      </c>
      <c r="B350" s="3">
        <v>6.1908600000000001E-2</v>
      </c>
      <c r="C350" s="3">
        <v>5.5926700000000003E-2</v>
      </c>
      <c r="D350" s="3">
        <v>6.7890400000000004E-2</v>
      </c>
      <c r="E350" s="1"/>
      <c r="F350" t="str">
        <f>"Yes"</f>
        <v>Yes</v>
      </c>
      <c r="G350" s="3">
        <v>4.1701799999999997E-2</v>
      </c>
      <c r="H350" s="3">
        <v>3.7908799999999999E-2</v>
      </c>
      <c r="I350" s="3">
        <v>4.5494800000000002E-2</v>
      </c>
      <c r="K350" s="1"/>
      <c r="L350" s="1"/>
      <c r="M350" s="1"/>
    </row>
    <row r="351" spans="1:13" x14ac:dyDescent="0.25">
      <c r="A351" t="str">
        <f>"Risk Difference"</f>
        <v>Risk Difference</v>
      </c>
      <c r="B351" s="3">
        <v>5.01314E-2</v>
      </c>
      <c r="C351" s="3">
        <v>4.41398E-2</v>
      </c>
      <c r="D351" s="3">
        <v>5.6122999999999999E-2</v>
      </c>
      <c r="E351" s="1"/>
      <c r="F351" t="str">
        <f>"Risk Difference"</f>
        <v>Risk Difference</v>
      </c>
      <c r="G351" s="3">
        <v>3.20294E-2</v>
      </c>
      <c r="H351" s="3">
        <v>2.8223600000000001E-2</v>
      </c>
      <c r="I351" s="3">
        <v>3.5835100000000002E-2</v>
      </c>
      <c r="K351" s="1"/>
      <c r="L351" s="1"/>
      <c r="M351" s="1"/>
    </row>
    <row r="352" spans="1:13" x14ac:dyDescent="0.25">
      <c r="A352" t="str">
        <f>"Male Personality --&gt; Female Bipolar"</f>
        <v>Male Personality --&gt; Female Bipolar</v>
      </c>
      <c r="B352" s="3" t="s">
        <v>0</v>
      </c>
      <c r="C352" s="3" t="s">
        <v>0</v>
      </c>
      <c r="D352" s="3" t="s">
        <v>0</v>
      </c>
      <c r="F352" t="str">
        <f>"Female Personality --&gt; Male Bipolar"</f>
        <v>Female Personality --&gt; Male Bipolar</v>
      </c>
      <c r="G352" s="3" t="s">
        <v>0</v>
      </c>
      <c r="H352" s="3" t="s">
        <v>0</v>
      </c>
      <c r="I352" s="3" t="s">
        <v>0</v>
      </c>
    </row>
    <row r="353" spans="1:13" x14ac:dyDescent="0.25">
      <c r="A353" t="str">
        <f>"No"</f>
        <v>No</v>
      </c>
      <c r="B353" s="3">
        <v>7.5028999999999998E-3</v>
      </c>
      <c r="C353" s="3">
        <v>7.2294000000000004E-3</v>
      </c>
      <c r="D353" s="3">
        <v>7.7762999999999999E-3</v>
      </c>
      <c r="E353" s="1"/>
      <c r="F353" t="str">
        <f>"No"</f>
        <v>No</v>
      </c>
      <c r="G353" s="3">
        <v>5.2950999999999996E-3</v>
      </c>
      <c r="H353" s="3">
        <v>5.0638000000000002E-3</v>
      </c>
      <c r="I353" s="3">
        <v>5.5265000000000002E-3</v>
      </c>
      <c r="K353" s="1"/>
      <c r="L353" s="1"/>
      <c r="M353" s="1"/>
    </row>
    <row r="354" spans="1:13" x14ac:dyDescent="0.25">
      <c r="A354" t="str">
        <f>"Yes"</f>
        <v>Yes</v>
      </c>
      <c r="B354" s="3">
        <v>2.26143E-2</v>
      </c>
      <c r="C354" s="3">
        <v>1.8924E-2</v>
      </c>
      <c r="D354" s="3">
        <v>2.6304600000000001E-2</v>
      </c>
      <c r="E354" s="1"/>
      <c r="F354" t="str">
        <f>"Yes"</f>
        <v>Yes</v>
      </c>
      <c r="G354" s="3">
        <v>1.21826E-2</v>
      </c>
      <c r="H354" s="3">
        <v>1.01011E-2</v>
      </c>
      <c r="I354" s="3">
        <v>1.4264000000000001E-2</v>
      </c>
      <c r="K354" s="1"/>
      <c r="L354" s="1"/>
      <c r="M354" s="1"/>
    </row>
    <row r="355" spans="1:13" x14ac:dyDescent="0.25">
      <c r="A355" t="str">
        <f>"Risk Difference"</f>
        <v>Risk Difference</v>
      </c>
      <c r="B355" s="3">
        <v>1.5111400000000001E-2</v>
      </c>
      <c r="C355" s="3">
        <v>1.1410999999999999E-2</v>
      </c>
      <c r="D355" s="3">
        <v>1.88118E-2</v>
      </c>
      <c r="E355" s="1"/>
      <c r="F355" t="str">
        <f>"Risk Difference"</f>
        <v>Risk Difference</v>
      </c>
      <c r="G355" s="3">
        <v>6.8874000000000001E-3</v>
      </c>
      <c r="H355" s="3">
        <v>4.7932000000000001E-3</v>
      </c>
      <c r="I355" s="3">
        <v>8.9817000000000004E-3</v>
      </c>
      <c r="K355" s="1"/>
      <c r="L355" s="1"/>
      <c r="M355" s="1"/>
    </row>
    <row r="356" spans="1:13" x14ac:dyDescent="0.25">
      <c r="A356" t="str">
        <f>"Male Personality --&gt; Female OCD"</f>
        <v>Male Personality --&gt; Female OCD</v>
      </c>
      <c r="B356" s="3" t="s">
        <v>0</v>
      </c>
      <c r="C356" s="3" t="s">
        <v>0</v>
      </c>
      <c r="D356" s="3" t="s">
        <v>0</v>
      </c>
      <c r="F356" t="str">
        <f>"Female Personality --&gt; Male OCD"</f>
        <v>Female Personality --&gt; Male OCD</v>
      </c>
      <c r="G356" s="3" t="s">
        <v>0</v>
      </c>
      <c r="H356" s="3" t="s">
        <v>0</v>
      </c>
      <c r="I356" s="3" t="s">
        <v>0</v>
      </c>
    </row>
    <row r="357" spans="1:13" x14ac:dyDescent="0.25">
      <c r="A357" t="str">
        <f>"No"</f>
        <v>No</v>
      </c>
      <c r="B357" s="3">
        <v>2.643E-3</v>
      </c>
      <c r="C357" s="3">
        <v>2.4803E-3</v>
      </c>
      <c r="D357" s="3">
        <v>2.8056999999999999E-3</v>
      </c>
      <c r="E357" s="1"/>
      <c r="F357" t="str">
        <f>"No"</f>
        <v>No</v>
      </c>
      <c r="G357" s="3">
        <v>1.222E-3</v>
      </c>
      <c r="H357" s="3">
        <v>1.1106E-3</v>
      </c>
      <c r="I357" s="3">
        <v>1.3332999999999999E-3</v>
      </c>
      <c r="K357" s="1"/>
      <c r="L357" s="1"/>
      <c r="M357" s="1"/>
    </row>
    <row r="358" spans="1:13" x14ac:dyDescent="0.25">
      <c r="A358" t="str">
        <f>"Yes"</f>
        <v>Yes</v>
      </c>
      <c r="B358" s="3">
        <v>5.2927E-3</v>
      </c>
      <c r="C358" s="3">
        <v>3.4916999999999999E-3</v>
      </c>
      <c r="D358" s="3">
        <v>7.0936999999999997E-3</v>
      </c>
      <c r="E358" s="1"/>
      <c r="F358" t="str">
        <f>"Yes"</f>
        <v>Yes</v>
      </c>
      <c r="G358" s="3">
        <v>3.0925000000000002E-3</v>
      </c>
      <c r="H358" s="3">
        <v>2.039E-3</v>
      </c>
      <c r="I358" s="3">
        <v>4.1460000000000004E-3</v>
      </c>
      <c r="K358" s="1"/>
      <c r="L358" s="1"/>
      <c r="M358" s="1"/>
    </row>
    <row r="359" spans="1:13" x14ac:dyDescent="0.25">
      <c r="A359" t="str">
        <f>"Risk Difference"</f>
        <v>Risk Difference</v>
      </c>
      <c r="B359" s="3">
        <v>2.6497000000000001E-3</v>
      </c>
      <c r="C359" s="3">
        <v>8.4130000000000001E-4</v>
      </c>
      <c r="D359" s="3">
        <v>4.4581000000000004E-3</v>
      </c>
      <c r="E359" s="1"/>
      <c r="F359" t="str">
        <f>"Risk Difference"</f>
        <v>Risk Difference</v>
      </c>
      <c r="G359" s="3">
        <v>1.8705E-3</v>
      </c>
      <c r="H359" s="3">
        <v>8.1119999999999999E-4</v>
      </c>
      <c r="I359" s="3">
        <v>2.9299E-3</v>
      </c>
      <c r="K359" s="1"/>
      <c r="L359" s="1"/>
      <c r="M359" s="1"/>
    </row>
    <row r="360" spans="1:13" x14ac:dyDescent="0.25">
      <c r="A360" t="str">
        <f>"Male Personality --&gt; Female Personality"</f>
        <v>Male Personality --&gt; Female Personality</v>
      </c>
      <c r="B360" s="3" t="s">
        <v>0</v>
      </c>
      <c r="C360" s="3" t="s">
        <v>0</v>
      </c>
      <c r="D360" s="3" t="s">
        <v>0</v>
      </c>
      <c r="F360" t="str">
        <f>"Female Personality --&gt; Male Personality"</f>
        <v>Female Personality --&gt; Male Personality</v>
      </c>
      <c r="G360" s="3" t="s">
        <v>0</v>
      </c>
      <c r="H360" s="3" t="s">
        <v>0</v>
      </c>
      <c r="I360" s="3" t="s">
        <v>0</v>
      </c>
    </row>
    <row r="361" spans="1:13" x14ac:dyDescent="0.25">
      <c r="A361" t="str">
        <f>"No"</f>
        <v>No</v>
      </c>
      <c r="B361" s="3">
        <v>2.6385499999999999E-2</v>
      </c>
      <c r="C361" s="3">
        <v>2.5877600000000001E-2</v>
      </c>
      <c r="D361" s="3">
        <v>2.6893500000000001E-2</v>
      </c>
      <c r="E361" s="1"/>
      <c r="F361" t="str">
        <f>"No"</f>
        <v>No</v>
      </c>
      <c r="G361" s="3">
        <v>1.49623E-2</v>
      </c>
      <c r="H361" s="3">
        <v>1.4575299999999999E-2</v>
      </c>
      <c r="I361" s="3">
        <v>1.53493E-2</v>
      </c>
      <c r="K361" s="1"/>
      <c r="L361" s="1"/>
      <c r="M361" s="1"/>
    </row>
    <row r="362" spans="1:13" x14ac:dyDescent="0.25">
      <c r="A362" t="str">
        <f>"Yes"</f>
        <v>Yes</v>
      </c>
      <c r="B362" s="3">
        <v>9.2702599999999996E-2</v>
      </c>
      <c r="C362" s="3">
        <v>8.5503800000000005E-2</v>
      </c>
      <c r="D362" s="3">
        <v>9.9901400000000001E-2</v>
      </c>
      <c r="E362" s="1"/>
      <c r="F362" t="str">
        <f>"Yes"</f>
        <v>Yes</v>
      </c>
      <c r="G362" s="3">
        <v>5.4165499999999998E-2</v>
      </c>
      <c r="H362" s="3">
        <v>4.9870900000000003E-2</v>
      </c>
      <c r="I362" s="3">
        <v>5.8460100000000001E-2</v>
      </c>
      <c r="K362" s="1"/>
      <c r="L362" s="1"/>
      <c r="M362" s="1"/>
    </row>
    <row r="363" spans="1:13" x14ac:dyDescent="0.25">
      <c r="A363" t="str">
        <f>"Risk Difference"</f>
        <v>Risk Difference</v>
      </c>
      <c r="B363" s="3">
        <v>6.6317000000000001E-2</v>
      </c>
      <c r="C363" s="3">
        <v>5.9100399999999997E-2</v>
      </c>
      <c r="D363" s="3">
        <v>7.3533699999999994E-2</v>
      </c>
      <c r="E363" s="1"/>
      <c r="F363" t="str">
        <f>"Risk Difference"</f>
        <v>Risk Difference</v>
      </c>
      <c r="G363" s="3">
        <v>3.9203200000000001E-2</v>
      </c>
      <c r="H363" s="3">
        <v>3.4891199999999997E-2</v>
      </c>
      <c r="I363" s="3">
        <v>4.3515199999999997E-2</v>
      </c>
      <c r="K363" s="1"/>
      <c r="L363" s="1"/>
      <c r="M363" s="1"/>
    </row>
    <row r="364" spans="1:13" x14ac:dyDescent="0.25">
      <c r="A364" t="str">
        <f>"Male Personality --&gt; Female Developmental"</f>
        <v>Male Personality --&gt; Female Developmental</v>
      </c>
      <c r="B364" s="3" t="s">
        <v>0</v>
      </c>
      <c r="C364" s="3" t="s">
        <v>0</v>
      </c>
      <c r="D364" s="3" t="s">
        <v>0</v>
      </c>
      <c r="F364" t="str">
        <f>"Female Personality --&gt; Male Developmental"</f>
        <v>Female Personality --&gt; Male Developmental</v>
      </c>
      <c r="G364" s="3" t="s">
        <v>0</v>
      </c>
      <c r="H364" s="3" t="s">
        <v>0</v>
      </c>
      <c r="I364" s="3" t="s">
        <v>0</v>
      </c>
    </row>
    <row r="365" spans="1:13" x14ac:dyDescent="0.25">
      <c r="A365" t="str">
        <f>"No"</f>
        <v>No</v>
      </c>
      <c r="B365" s="3">
        <v>5.176E-4</v>
      </c>
      <c r="C365" s="3">
        <v>4.4549999999999999E-4</v>
      </c>
      <c r="D365" s="3">
        <v>5.8969999999999997E-4</v>
      </c>
      <c r="E365" s="1"/>
      <c r="F365" t="str">
        <f>"No"</f>
        <v>No</v>
      </c>
      <c r="G365" s="3">
        <v>5.8980000000000002E-4</v>
      </c>
      <c r="H365" s="3">
        <v>5.1239999999999999E-4</v>
      </c>
      <c r="I365" s="3">
        <v>6.6719999999999995E-4</v>
      </c>
      <c r="K365" s="1"/>
      <c r="L365" s="1"/>
      <c r="M365" s="1"/>
    </row>
    <row r="366" spans="1:13" x14ac:dyDescent="0.25">
      <c r="A366" t="str">
        <f>"Yes"</f>
        <v>Yes</v>
      </c>
      <c r="B366" s="3">
        <v>1.1226999999999999E-3</v>
      </c>
      <c r="C366" s="3">
        <v>2.9149999999999998E-4</v>
      </c>
      <c r="D366" s="3">
        <v>1.9539000000000002E-3</v>
      </c>
      <c r="E366" s="1"/>
      <c r="F366" t="str">
        <f>"Yes"</f>
        <v>Yes</v>
      </c>
      <c r="G366" s="3">
        <v>1.7805E-3</v>
      </c>
      <c r="H366" s="3">
        <v>9.8060000000000009E-4</v>
      </c>
      <c r="I366" s="3">
        <v>2.5804000000000001E-3</v>
      </c>
      <c r="K366" s="1"/>
      <c r="L366" s="1"/>
      <c r="M366" s="1"/>
    </row>
    <row r="367" spans="1:13" x14ac:dyDescent="0.25">
      <c r="A367" t="str">
        <f>"Risk Difference"</f>
        <v>Risk Difference</v>
      </c>
      <c r="B367" s="3">
        <v>6.0510000000000002E-4</v>
      </c>
      <c r="C367" s="3">
        <v>-2.2929999999999999E-4</v>
      </c>
      <c r="D367" s="3">
        <v>1.4394E-3</v>
      </c>
      <c r="E367" s="1"/>
      <c r="F367" t="str">
        <f>"Risk Difference"</f>
        <v>Risk Difference</v>
      </c>
      <c r="G367" s="3">
        <v>1.1907E-3</v>
      </c>
      <c r="H367" s="3">
        <v>3.8709999999999998E-4</v>
      </c>
      <c r="I367" s="3">
        <v>1.9943999999999999E-3</v>
      </c>
      <c r="K367" s="1"/>
      <c r="L367" s="1"/>
      <c r="M367" s="1"/>
    </row>
    <row r="368" spans="1:13" x14ac:dyDescent="0.25">
      <c r="A368" t="str">
        <f>"Male Developmental --&gt; Female Substance Abuse"</f>
        <v>Male Developmental --&gt; Female Substance Abuse</v>
      </c>
      <c r="B368" s="3" t="s">
        <v>0</v>
      </c>
      <c r="C368" s="3" t="s">
        <v>0</v>
      </c>
      <c r="D368" s="3" t="s">
        <v>0</v>
      </c>
      <c r="F368" t="str">
        <f>"Female Developmental --&gt; Male Substance Abuse"</f>
        <v>Female Developmental --&gt; Male Substance Abuse</v>
      </c>
      <c r="G368" s="3" t="s">
        <v>0</v>
      </c>
      <c r="H368" s="3" t="s">
        <v>0</v>
      </c>
      <c r="I368" s="3" t="s">
        <v>0</v>
      </c>
    </row>
    <row r="369" spans="1:13" x14ac:dyDescent="0.25">
      <c r="A369" t="str">
        <f>"No"</f>
        <v>No</v>
      </c>
      <c r="B369" s="3" t="s">
        <v>0</v>
      </c>
      <c r="C369" s="3" t="s">
        <v>0</v>
      </c>
      <c r="D369" s="3" t="s">
        <v>0</v>
      </c>
      <c r="E369" s="1"/>
      <c r="F369" t="str">
        <f>"No"</f>
        <v>No</v>
      </c>
      <c r="G369" s="3">
        <v>3.2806599999999998E-2</v>
      </c>
      <c r="H369" s="3">
        <v>3.2246499999999997E-2</v>
      </c>
      <c r="I369" s="3">
        <v>3.3366699999999999E-2</v>
      </c>
      <c r="K369" s="1"/>
      <c r="L369" s="1"/>
      <c r="M369" s="1"/>
    </row>
    <row r="370" spans="1:13" x14ac:dyDescent="0.25">
      <c r="A370" t="str">
        <f>"Yes"</f>
        <v>Yes</v>
      </c>
      <c r="B370" s="3" t="s">
        <v>0</v>
      </c>
      <c r="C370" s="3" t="s">
        <v>0</v>
      </c>
      <c r="D370" s="3" t="s">
        <v>0</v>
      </c>
      <c r="E370" s="1"/>
      <c r="F370" t="str">
        <f>"Yes"</f>
        <v>Yes</v>
      </c>
      <c r="G370" s="3">
        <v>6.8294400000000005E-2</v>
      </c>
      <c r="H370" s="3">
        <v>3.37632E-2</v>
      </c>
      <c r="I370" s="3">
        <v>0.1028255</v>
      </c>
      <c r="K370" s="1"/>
      <c r="L370" s="1"/>
      <c r="M370" s="1"/>
    </row>
    <row r="371" spans="1:13" x14ac:dyDescent="0.25">
      <c r="A371" t="str">
        <f>"Risk Difference"</f>
        <v>Risk Difference</v>
      </c>
      <c r="B371" s="3" t="s">
        <v>0</v>
      </c>
      <c r="C371" s="3" t="s">
        <v>0</v>
      </c>
      <c r="D371" s="3" t="s">
        <v>0</v>
      </c>
      <c r="E371" s="1"/>
      <c r="F371" t="str">
        <f>"Risk Difference"</f>
        <v>Risk Difference</v>
      </c>
      <c r="G371" s="3">
        <v>3.54878E-2</v>
      </c>
      <c r="H371" s="3">
        <v>9.5209999999999999E-4</v>
      </c>
      <c r="I371" s="3">
        <v>7.0023500000000002E-2</v>
      </c>
      <c r="K371" s="1"/>
      <c r="L371" s="1"/>
      <c r="M371" s="1"/>
    </row>
    <row r="372" spans="1:13" x14ac:dyDescent="0.25">
      <c r="A372" t="str">
        <f>"Male Developmental --&gt; Female Externalizing"</f>
        <v>Male Developmental --&gt; Female Externalizing</v>
      </c>
      <c r="B372" s="3" t="s">
        <v>0</v>
      </c>
      <c r="C372" s="3" t="s">
        <v>0</v>
      </c>
      <c r="D372" s="3" t="s">
        <v>0</v>
      </c>
      <c r="F372" t="str">
        <f>"Female Developmental --&gt; Male Externalizing"</f>
        <v>Female Developmental --&gt; Male Externalizing</v>
      </c>
      <c r="G372" s="3" t="s">
        <v>0</v>
      </c>
      <c r="H372" s="3" t="s">
        <v>0</v>
      </c>
      <c r="I372" s="3" t="s">
        <v>0</v>
      </c>
    </row>
    <row r="373" spans="1:13" x14ac:dyDescent="0.25">
      <c r="A373" t="str">
        <f>"No"</f>
        <v>No</v>
      </c>
      <c r="B373" s="3">
        <v>3.5777000000000001E-3</v>
      </c>
      <c r="C373" s="3">
        <v>3.3899999999999998E-3</v>
      </c>
      <c r="D373" s="3">
        <v>3.7655000000000002E-3</v>
      </c>
      <c r="E373" s="1"/>
      <c r="F373" t="str">
        <f>"No"</f>
        <v>No</v>
      </c>
      <c r="G373" s="3" t="s">
        <v>0</v>
      </c>
      <c r="H373" s="3" t="s">
        <v>0</v>
      </c>
      <c r="I373" s="3" t="s">
        <v>0</v>
      </c>
    </row>
    <row r="374" spans="1:13" x14ac:dyDescent="0.25">
      <c r="A374" t="str">
        <f>"Yes"</f>
        <v>Yes</v>
      </c>
      <c r="B374" s="3">
        <v>4.1324E-2</v>
      </c>
      <c r="C374" s="3">
        <v>1.6246400000000001E-2</v>
      </c>
      <c r="D374" s="3">
        <v>6.6401600000000005E-2</v>
      </c>
      <c r="E374" s="1"/>
      <c r="F374" t="str">
        <f>"Yes"</f>
        <v>Yes</v>
      </c>
      <c r="G374" s="3" t="s">
        <v>0</v>
      </c>
      <c r="H374" s="3" t="s">
        <v>0</v>
      </c>
      <c r="I374" s="3" t="s">
        <v>0</v>
      </c>
    </row>
    <row r="375" spans="1:13" x14ac:dyDescent="0.25">
      <c r="A375" t="str">
        <f>"Risk Difference"</f>
        <v>Risk Difference</v>
      </c>
      <c r="B375" s="3">
        <v>3.7746300000000003E-2</v>
      </c>
      <c r="C375" s="3">
        <v>1.2668E-2</v>
      </c>
      <c r="D375" s="3">
        <v>6.2824599999999994E-2</v>
      </c>
      <c r="E375" s="1"/>
      <c r="F375" t="str">
        <f>"Risk Difference"</f>
        <v>Risk Difference</v>
      </c>
      <c r="G375" s="3" t="s">
        <v>0</v>
      </c>
      <c r="H375" s="3" t="s">
        <v>0</v>
      </c>
      <c r="I375" s="3" t="s">
        <v>0</v>
      </c>
    </row>
    <row r="376" spans="1:13" x14ac:dyDescent="0.25">
      <c r="A376" t="str">
        <f>"Male Developmental --&gt; Female Neurotic"</f>
        <v>Male Developmental --&gt; Female Neurotic</v>
      </c>
      <c r="B376" s="3" t="s">
        <v>0</v>
      </c>
      <c r="C376" s="3" t="s">
        <v>0</v>
      </c>
      <c r="D376" s="3" t="s">
        <v>0</v>
      </c>
      <c r="F376" t="str">
        <f>"Female Developmental --&gt; Male Neurotic"</f>
        <v>Female Developmental --&gt; Male Neurotic</v>
      </c>
      <c r="G376" s="3" t="s">
        <v>0</v>
      </c>
      <c r="H376" s="3" t="s">
        <v>0</v>
      </c>
      <c r="I376" s="3" t="s">
        <v>0</v>
      </c>
    </row>
    <row r="377" spans="1:13" x14ac:dyDescent="0.25">
      <c r="A377" t="str">
        <f>"No"</f>
        <v>No</v>
      </c>
      <c r="B377" s="3">
        <v>7.6996099999999998E-2</v>
      </c>
      <c r="C377" s="3">
        <v>7.6157900000000001E-2</v>
      </c>
      <c r="D377" s="3">
        <v>7.7834399999999998E-2</v>
      </c>
      <c r="E377" s="1"/>
      <c r="F377" t="str">
        <f>"No"</f>
        <v>No</v>
      </c>
      <c r="G377" s="3">
        <v>5.0505700000000001E-2</v>
      </c>
      <c r="H377" s="3">
        <v>4.9817199999999999E-2</v>
      </c>
      <c r="I377" s="3">
        <v>5.1194299999999998E-2</v>
      </c>
      <c r="K377" s="1"/>
      <c r="L377" s="1"/>
      <c r="M377" s="1"/>
    </row>
    <row r="378" spans="1:13" x14ac:dyDescent="0.25">
      <c r="A378" t="str">
        <f>"Yes"</f>
        <v>Yes</v>
      </c>
      <c r="B378" s="3">
        <v>0.10743809999999999</v>
      </c>
      <c r="C378" s="3">
        <v>6.8421700000000002E-2</v>
      </c>
      <c r="D378" s="3">
        <v>0.14645449999999999</v>
      </c>
      <c r="E378" s="1"/>
      <c r="F378" t="str">
        <f>"Yes"</f>
        <v>Yes</v>
      </c>
      <c r="G378" s="3">
        <v>0.15609790000000001</v>
      </c>
      <c r="H378" s="3">
        <v>0.1064131</v>
      </c>
      <c r="I378" s="3">
        <v>0.20578270000000001</v>
      </c>
      <c r="K378" s="1"/>
      <c r="L378" s="1"/>
      <c r="M378" s="1"/>
    </row>
    <row r="379" spans="1:13" x14ac:dyDescent="0.25">
      <c r="A379" t="str">
        <f>"Risk Difference"</f>
        <v>Risk Difference</v>
      </c>
      <c r="B379" s="3">
        <v>3.0442E-2</v>
      </c>
      <c r="C379" s="3">
        <v>-8.5833999999999997E-3</v>
      </c>
      <c r="D379" s="3">
        <v>6.9467299999999996E-2</v>
      </c>
      <c r="E379" s="1"/>
      <c r="F379" t="str">
        <f>"Risk Difference"</f>
        <v>Risk Difference</v>
      </c>
      <c r="G379" s="3">
        <v>0.1055922</v>
      </c>
      <c r="H379" s="3">
        <v>5.5902599999999997E-2</v>
      </c>
      <c r="I379" s="3">
        <v>0.15528169999999999</v>
      </c>
      <c r="K379" s="1"/>
      <c r="L379" s="1"/>
      <c r="M379" s="1"/>
    </row>
    <row r="380" spans="1:13" x14ac:dyDescent="0.25">
      <c r="A380" t="str">
        <f>"Male Developmental --&gt; Female Mood Disorder"</f>
        <v>Male Developmental --&gt; Female Mood Disorder</v>
      </c>
      <c r="B380" s="3" t="s">
        <v>0</v>
      </c>
      <c r="C380" s="3" t="s">
        <v>0</v>
      </c>
      <c r="D380" s="3" t="s">
        <v>0</v>
      </c>
      <c r="F380" t="str">
        <f>"Female Developmental --&gt; Male Mood Disorders"</f>
        <v>Female Developmental --&gt; Male Mood Disorders</v>
      </c>
      <c r="G380" s="3" t="s">
        <v>0</v>
      </c>
      <c r="H380" s="3" t="s">
        <v>0</v>
      </c>
      <c r="I380" s="3" t="s">
        <v>0</v>
      </c>
    </row>
    <row r="381" spans="1:13" x14ac:dyDescent="0.25">
      <c r="A381" t="str">
        <f>"No"</f>
        <v>No</v>
      </c>
      <c r="B381" s="3">
        <v>4.7506800000000002E-2</v>
      </c>
      <c r="C381" s="3">
        <v>4.6837900000000002E-2</v>
      </c>
      <c r="D381" s="3">
        <v>4.8175700000000002E-2</v>
      </c>
      <c r="E381" s="1"/>
      <c r="F381" t="str">
        <f>"No"</f>
        <v>No</v>
      </c>
      <c r="G381" s="3">
        <v>2.9409299999999999E-2</v>
      </c>
      <c r="H381" s="3">
        <v>2.88781E-2</v>
      </c>
      <c r="I381" s="3">
        <v>2.9940600000000001E-2</v>
      </c>
      <c r="K381" s="1"/>
      <c r="L381" s="1"/>
      <c r="M381" s="1"/>
    </row>
    <row r="382" spans="1:13" x14ac:dyDescent="0.25">
      <c r="A382" t="str">
        <f>"Yes"</f>
        <v>Yes</v>
      </c>
      <c r="B382" s="3">
        <v>9.5041299999999995E-2</v>
      </c>
      <c r="C382" s="3">
        <v>5.8090999999999997E-2</v>
      </c>
      <c r="D382" s="3">
        <v>0.13199169999999999</v>
      </c>
      <c r="E382" s="1"/>
      <c r="F382" t="str">
        <f>"Yes"</f>
        <v>Yes</v>
      </c>
      <c r="G382" s="3">
        <v>6.8292699999999998E-2</v>
      </c>
      <c r="H382" s="3">
        <v>3.3761899999999997E-2</v>
      </c>
      <c r="I382" s="3">
        <v>0.1028234</v>
      </c>
      <c r="K382" s="1"/>
      <c r="L382" s="1"/>
      <c r="M382" s="1"/>
    </row>
    <row r="383" spans="1:13" x14ac:dyDescent="0.25">
      <c r="A383" t="str">
        <f>"Risk Difference"</f>
        <v>Risk Difference</v>
      </c>
      <c r="B383" s="3">
        <v>4.7534600000000003E-2</v>
      </c>
      <c r="C383" s="3">
        <v>1.05781E-2</v>
      </c>
      <c r="D383" s="3">
        <v>8.4490999999999997E-2</v>
      </c>
      <c r="E383" s="1"/>
      <c r="F383" t="str">
        <f>"Risk Difference"</f>
        <v>Risk Difference</v>
      </c>
      <c r="G383" s="3">
        <v>3.8883300000000003E-2</v>
      </c>
      <c r="H383" s="3">
        <v>4.3484999999999999E-3</v>
      </c>
      <c r="I383" s="3">
        <v>7.3418200000000003E-2</v>
      </c>
      <c r="K383" s="1"/>
      <c r="L383" s="1"/>
      <c r="M383" s="1"/>
    </row>
    <row r="384" spans="1:13" x14ac:dyDescent="0.25">
      <c r="A384" t="str">
        <f>"Male Developmental --&gt; Female Eating Disorder"</f>
        <v>Male Developmental --&gt; Female Eating Disorder</v>
      </c>
      <c r="B384" s="3" t="s">
        <v>0</v>
      </c>
      <c r="C384" s="3" t="s">
        <v>0</v>
      </c>
      <c r="D384" s="3" t="s">
        <v>0</v>
      </c>
      <c r="F384" t="str">
        <f>"Female Developmental --&gt; Male Eating Disorder"</f>
        <v>Female Developmental --&gt; Male Eating Disorder</v>
      </c>
      <c r="G384" s="3" t="s">
        <v>0</v>
      </c>
      <c r="H384" s="3" t="s">
        <v>0</v>
      </c>
      <c r="I384" s="3" t="s">
        <v>0</v>
      </c>
    </row>
    <row r="385" spans="1:13" x14ac:dyDescent="0.25">
      <c r="A385" t="str">
        <f>"No"</f>
        <v>No</v>
      </c>
      <c r="B385" s="3" t="s">
        <v>0</v>
      </c>
      <c r="C385" s="3" t="s">
        <v>0</v>
      </c>
      <c r="D385" s="3" t="s">
        <v>0</v>
      </c>
      <c r="F385" t="str">
        <f>"No"</f>
        <v>No</v>
      </c>
      <c r="G385" s="3" t="s">
        <v>0</v>
      </c>
      <c r="H385" s="3" t="s">
        <v>0</v>
      </c>
      <c r="I385" s="3" t="s">
        <v>0</v>
      </c>
    </row>
    <row r="386" spans="1:13" x14ac:dyDescent="0.25">
      <c r="A386" t="str">
        <f>"Yes"</f>
        <v>Yes</v>
      </c>
      <c r="B386" s="3" t="s">
        <v>0</v>
      </c>
      <c r="C386" s="3" t="s">
        <v>0</v>
      </c>
      <c r="D386" s="3" t="s">
        <v>0</v>
      </c>
      <c r="F386" t="str">
        <f>"Yes"</f>
        <v>Yes</v>
      </c>
      <c r="G386" s="3" t="s">
        <v>0</v>
      </c>
      <c r="H386" s="3" t="s">
        <v>0</v>
      </c>
      <c r="I386" s="3" t="s">
        <v>0</v>
      </c>
    </row>
    <row r="387" spans="1:13" x14ac:dyDescent="0.25">
      <c r="A387" t="str">
        <f>"Risk Difference"</f>
        <v>Risk Difference</v>
      </c>
      <c r="B387" s="3" t="s">
        <v>0</v>
      </c>
      <c r="C387" s="3" t="s">
        <v>0</v>
      </c>
      <c r="D387" s="3" t="s">
        <v>0</v>
      </c>
      <c r="F387" t="str">
        <f>"Risk Difference"</f>
        <v>Risk Difference</v>
      </c>
      <c r="G387" s="3" t="s">
        <v>0</v>
      </c>
      <c r="H387" s="3" t="s">
        <v>0</v>
      </c>
      <c r="I387" s="3" t="s">
        <v>0</v>
      </c>
    </row>
    <row r="388" spans="1:13" x14ac:dyDescent="0.25">
      <c r="A388" t="str">
        <f>"Male Developmental --&gt; Female Schizophrenia"</f>
        <v>Male Developmental --&gt; Female Schizophrenia</v>
      </c>
      <c r="B388" s="3" t="s">
        <v>0</v>
      </c>
      <c r="C388" s="3" t="s">
        <v>0</v>
      </c>
      <c r="D388" s="3" t="s">
        <v>0</v>
      </c>
      <c r="F388" t="str">
        <f>"Female Developmental --&gt; Male Schitzophrenia"</f>
        <v>Female Developmental --&gt; Male Schitzophrenia</v>
      </c>
      <c r="G388" s="3" t="s">
        <v>0</v>
      </c>
      <c r="H388" s="3" t="s">
        <v>0</v>
      </c>
      <c r="I388" s="3" t="s">
        <v>0</v>
      </c>
    </row>
    <row r="389" spans="1:13" x14ac:dyDescent="0.25">
      <c r="A389" t="str">
        <f>"No"</f>
        <v>No</v>
      </c>
      <c r="B389" s="3">
        <v>1.25427E-2</v>
      </c>
      <c r="C389" s="3">
        <v>1.2192700000000001E-2</v>
      </c>
      <c r="D389" s="3">
        <v>1.2892600000000001E-2</v>
      </c>
      <c r="E389" s="1"/>
      <c r="F389" t="str">
        <f>"No"</f>
        <v>No</v>
      </c>
      <c r="G389" s="3">
        <v>1.05237E-2</v>
      </c>
      <c r="H389" s="3">
        <v>1.0202900000000001E-2</v>
      </c>
      <c r="I389" s="3">
        <v>1.0844599999999999E-2</v>
      </c>
      <c r="K389" s="1"/>
      <c r="L389" s="1"/>
      <c r="M389" s="1"/>
    </row>
    <row r="390" spans="1:13" x14ac:dyDescent="0.25">
      <c r="A390" t="str">
        <f>"Yes"</f>
        <v>Yes</v>
      </c>
      <c r="B390" s="3">
        <v>7.4380199999999994E-2</v>
      </c>
      <c r="C390" s="3">
        <v>4.1320900000000001E-2</v>
      </c>
      <c r="D390" s="3">
        <v>0.10743949999999999</v>
      </c>
      <c r="E390" s="1"/>
      <c r="F390" t="str">
        <f>"Yes"</f>
        <v>Yes</v>
      </c>
      <c r="G390" s="3">
        <v>6.3414600000000002E-2</v>
      </c>
      <c r="H390" s="3">
        <v>3.0053E-2</v>
      </c>
      <c r="I390" s="3">
        <v>9.6776299999999996E-2</v>
      </c>
      <c r="K390" s="1"/>
      <c r="L390" s="1"/>
      <c r="M390" s="1"/>
    </row>
    <row r="391" spans="1:13" x14ac:dyDescent="0.25">
      <c r="A391" t="str">
        <f>"Risk Difference"</f>
        <v>Risk Difference</v>
      </c>
      <c r="B391" s="3">
        <v>6.1837499999999997E-2</v>
      </c>
      <c r="C391" s="3">
        <v>2.8776400000000001E-2</v>
      </c>
      <c r="D391" s="3">
        <v>9.48986E-2</v>
      </c>
      <c r="E391" s="1"/>
      <c r="F391" t="str">
        <f>"Risk Difference"</f>
        <v>Risk Difference</v>
      </c>
      <c r="G391" s="3">
        <v>5.2890899999999998E-2</v>
      </c>
      <c r="H391" s="3">
        <v>1.9527699999999999E-2</v>
      </c>
      <c r="I391" s="3">
        <v>8.62541E-2</v>
      </c>
      <c r="K391" s="1"/>
      <c r="L391" s="1"/>
      <c r="M391" s="1"/>
    </row>
    <row r="392" spans="1:13" x14ac:dyDescent="0.25">
      <c r="A392" t="str">
        <f>"Male Developmental --&gt; Female Bipolar"</f>
        <v>Male Developmental --&gt; Female Bipolar</v>
      </c>
      <c r="B392" s="3" t="s">
        <v>0</v>
      </c>
      <c r="C392" s="3" t="s">
        <v>0</v>
      </c>
      <c r="D392" s="3" t="s">
        <v>0</v>
      </c>
      <c r="F392" t="str">
        <f>"Female Developmental --&gt; Male Bipolar"</f>
        <v>Female Developmental --&gt; Male Bipolar</v>
      </c>
      <c r="G392" s="3" t="s">
        <v>0</v>
      </c>
      <c r="H392" s="3" t="s">
        <v>0</v>
      </c>
      <c r="I392" s="3" t="s">
        <v>0</v>
      </c>
    </row>
    <row r="393" spans="1:13" x14ac:dyDescent="0.25">
      <c r="A393" t="str">
        <f>"No"</f>
        <v>No</v>
      </c>
      <c r="B393" s="3">
        <v>7.7371999999999996E-3</v>
      </c>
      <c r="C393" s="3">
        <v>7.4616999999999999E-3</v>
      </c>
      <c r="D393" s="3">
        <v>8.0126999999999993E-3</v>
      </c>
      <c r="E393" s="1"/>
      <c r="F393" t="str">
        <f>"No"</f>
        <v>No</v>
      </c>
      <c r="G393" s="3" t="s">
        <v>0</v>
      </c>
      <c r="H393" s="3" t="s">
        <v>0</v>
      </c>
      <c r="I393" s="3" t="s">
        <v>0</v>
      </c>
    </row>
    <row r="394" spans="1:13" x14ac:dyDescent="0.25">
      <c r="A394" t="str">
        <f>"Yes"</f>
        <v>Yes</v>
      </c>
      <c r="B394" s="3">
        <v>2.0662199999999999E-2</v>
      </c>
      <c r="C394" s="3">
        <v>2.7395000000000002E-3</v>
      </c>
      <c r="D394" s="3">
        <v>3.8584899999999998E-2</v>
      </c>
      <c r="E394" s="1"/>
      <c r="F394" t="str">
        <f>"Yes"</f>
        <v>Yes</v>
      </c>
      <c r="G394" s="3" t="s">
        <v>0</v>
      </c>
      <c r="H394" s="3" t="s">
        <v>0</v>
      </c>
      <c r="I394" s="3" t="s">
        <v>0</v>
      </c>
    </row>
    <row r="395" spans="1:13" x14ac:dyDescent="0.25">
      <c r="A395" t="str">
        <f>"Risk Difference"</f>
        <v>Risk Difference</v>
      </c>
      <c r="B395" s="3">
        <v>1.2925000000000001E-2</v>
      </c>
      <c r="C395" s="3">
        <v>-4.9998000000000004E-3</v>
      </c>
      <c r="D395" s="3">
        <v>3.08498E-2</v>
      </c>
      <c r="E395" s="1"/>
      <c r="F395" t="str">
        <f>"Risk Difference"</f>
        <v>Risk Difference</v>
      </c>
      <c r="G395" s="3" t="s">
        <v>0</v>
      </c>
      <c r="H395" s="3" t="s">
        <v>0</v>
      </c>
      <c r="I395" s="3" t="s">
        <v>0</v>
      </c>
    </row>
    <row r="396" spans="1:13" x14ac:dyDescent="0.25">
      <c r="A396" t="str">
        <f>"Male Developmental --&gt; Female OCD"</f>
        <v>Male Developmental --&gt; Female OCD</v>
      </c>
      <c r="B396" s="3" t="s">
        <v>0</v>
      </c>
      <c r="C396" s="3" t="s">
        <v>0</v>
      </c>
      <c r="D396" s="3" t="s">
        <v>0</v>
      </c>
      <c r="F396" t="str">
        <f>"Female Developmental --&gt; Male OCD"</f>
        <v>Female Developmental --&gt; Male OCD</v>
      </c>
      <c r="G396" s="3" t="s">
        <v>0</v>
      </c>
      <c r="H396" s="3" t="s">
        <v>0</v>
      </c>
      <c r="I396" s="3" t="s">
        <v>0</v>
      </c>
    </row>
    <row r="397" spans="1:13" x14ac:dyDescent="0.25">
      <c r="A397" t="str">
        <f>"No"</f>
        <v>No</v>
      </c>
      <c r="B397" s="3" t="s">
        <v>0</v>
      </c>
      <c r="C397" s="3" t="s">
        <v>0</v>
      </c>
      <c r="D397" s="3" t="s">
        <v>0</v>
      </c>
      <c r="F397" t="str">
        <f>"No"</f>
        <v>No</v>
      </c>
      <c r="G397" s="3" t="s">
        <v>0</v>
      </c>
      <c r="H397" s="3" t="s">
        <v>0</v>
      </c>
      <c r="I397" s="3" t="s">
        <v>0</v>
      </c>
    </row>
    <row r="398" spans="1:13" x14ac:dyDescent="0.25">
      <c r="A398" t="str">
        <f>"Yes"</f>
        <v>Yes</v>
      </c>
      <c r="B398" s="3" t="s">
        <v>0</v>
      </c>
      <c r="C398" s="3" t="s">
        <v>0</v>
      </c>
      <c r="D398" s="3" t="s">
        <v>0</v>
      </c>
      <c r="F398" t="str">
        <f>"Yes"</f>
        <v>Yes</v>
      </c>
      <c r="G398" s="3" t="s">
        <v>0</v>
      </c>
      <c r="H398" s="3" t="s">
        <v>0</v>
      </c>
      <c r="I398" s="3" t="s">
        <v>0</v>
      </c>
    </row>
    <row r="399" spans="1:13" x14ac:dyDescent="0.25">
      <c r="A399" t="str">
        <f>"Risk Difference"</f>
        <v>Risk Difference</v>
      </c>
      <c r="B399" s="3" t="s">
        <v>0</v>
      </c>
      <c r="C399" s="3" t="s">
        <v>0</v>
      </c>
      <c r="D399" s="3" t="s">
        <v>0</v>
      </c>
      <c r="F399" t="str">
        <f>"Risk Difference"</f>
        <v>Risk Difference</v>
      </c>
      <c r="G399" s="3" t="s">
        <v>0</v>
      </c>
      <c r="H399" s="3" t="s">
        <v>0</v>
      </c>
      <c r="I399" s="3" t="s">
        <v>0</v>
      </c>
    </row>
    <row r="400" spans="1:13" x14ac:dyDescent="0.25">
      <c r="A400" t="str">
        <f>"Male Developmental --&gt; Female Personality"</f>
        <v>Male Developmental --&gt; Female Personality</v>
      </c>
      <c r="B400" s="3" t="s">
        <v>0</v>
      </c>
      <c r="C400" s="3" t="s">
        <v>0</v>
      </c>
      <c r="D400" s="3" t="s">
        <v>0</v>
      </c>
      <c r="F400" t="str">
        <f>"Female Developmental --&gt; Male Personality"</f>
        <v>Female Developmental --&gt; Male Personality</v>
      </c>
      <c r="G400" s="3" t="s">
        <v>0</v>
      </c>
      <c r="H400" s="3" t="s">
        <v>0</v>
      </c>
      <c r="I400" s="3" t="s">
        <v>0</v>
      </c>
    </row>
    <row r="401" spans="1:9" x14ac:dyDescent="0.25">
      <c r="A401" t="str">
        <f>"No"</f>
        <v>No</v>
      </c>
      <c r="B401" s="3">
        <v>2.7417400000000001E-2</v>
      </c>
      <c r="C401" s="3">
        <v>2.6903900000000001E-2</v>
      </c>
      <c r="D401" s="3">
        <v>2.7930799999999999E-2</v>
      </c>
      <c r="E401" s="1"/>
      <c r="F401" t="str">
        <f>"No"</f>
        <v>No</v>
      </c>
      <c r="G401" s="3">
        <v>1.6028799999999999E-2</v>
      </c>
      <c r="H401" s="3">
        <v>1.5633899999999999E-2</v>
      </c>
      <c r="I401" s="3">
        <v>1.6423699999999999E-2</v>
      </c>
    </row>
    <row r="402" spans="1:9" x14ac:dyDescent="0.25">
      <c r="A402" t="str">
        <f>"Yes"</f>
        <v>Yes</v>
      </c>
      <c r="B402" s="3">
        <v>7.8512399999999996E-2</v>
      </c>
      <c r="C402" s="3">
        <v>4.4623099999999999E-2</v>
      </c>
      <c r="D402" s="3">
        <v>0.11240169999999999</v>
      </c>
      <c r="E402" s="1"/>
      <c r="F402" t="str">
        <f>"Yes"</f>
        <v>Yes</v>
      </c>
      <c r="G402" s="3">
        <v>3.4151000000000001E-2</v>
      </c>
      <c r="H402" s="3">
        <v>9.2890000000000004E-3</v>
      </c>
      <c r="I402" s="3">
        <v>5.90129E-2</v>
      </c>
    </row>
    <row r="403" spans="1:9" x14ac:dyDescent="0.25">
      <c r="A403" t="str">
        <f>"Risk Difference"</f>
        <v>Risk Difference</v>
      </c>
      <c r="B403" s="3">
        <v>5.1095000000000002E-2</v>
      </c>
      <c r="C403" s="3">
        <v>1.7201899999999999E-2</v>
      </c>
      <c r="D403" s="3">
        <v>8.49882E-2</v>
      </c>
      <c r="E403" s="1"/>
      <c r="F403" t="str">
        <f>"Risk Difference"</f>
        <v>Risk Difference</v>
      </c>
      <c r="G403" s="3">
        <v>1.8122099999999999E-2</v>
      </c>
      <c r="H403" s="3">
        <v>-6.7429999999999999E-3</v>
      </c>
      <c r="I403" s="3">
        <v>4.2987200000000003E-2</v>
      </c>
    </row>
    <row r="404" spans="1:9" x14ac:dyDescent="0.25">
      <c r="A404" t="str">
        <f>"Male Developmental --&gt; Female Developmental"</f>
        <v>Male Developmental --&gt; Female Developmental</v>
      </c>
      <c r="B404" s="3" t="s">
        <v>0</v>
      </c>
      <c r="C404" s="3" t="s">
        <v>0</v>
      </c>
      <c r="D404" s="3" t="s">
        <v>0</v>
      </c>
      <c r="F404" t="str">
        <f>"Female Developmental --&gt; Male Developmental"</f>
        <v>Female Developmental --&gt; Male Developmental</v>
      </c>
      <c r="G404" s="3" t="s">
        <v>0</v>
      </c>
      <c r="H404" s="3" t="s">
        <v>0</v>
      </c>
      <c r="I404" s="3" t="s">
        <v>0</v>
      </c>
    </row>
    <row r="405" spans="1:9" x14ac:dyDescent="0.25">
      <c r="A405" t="str">
        <f>"No"</f>
        <v>No</v>
      </c>
      <c r="B405" s="3" t="s">
        <v>0</v>
      </c>
      <c r="C405" s="3" t="s">
        <v>0</v>
      </c>
      <c r="D405" s="3" t="s">
        <v>0</v>
      </c>
      <c r="F405" t="str">
        <f>"No"</f>
        <v>No</v>
      </c>
      <c r="G405" s="3" t="s">
        <v>0</v>
      </c>
      <c r="H405" s="3" t="s">
        <v>0</v>
      </c>
      <c r="I405" s="3" t="s">
        <v>0</v>
      </c>
    </row>
    <row r="406" spans="1:9" x14ac:dyDescent="0.25">
      <c r="A406" t="str">
        <f>"Yes"</f>
        <v>Yes</v>
      </c>
      <c r="B406" s="3" t="s">
        <v>0</v>
      </c>
      <c r="C406" s="3" t="s">
        <v>0</v>
      </c>
      <c r="D406" s="3" t="s">
        <v>0</v>
      </c>
      <c r="F406" t="str">
        <f>"Yes"</f>
        <v>Yes</v>
      </c>
      <c r="G406" s="3" t="s">
        <v>0</v>
      </c>
      <c r="H406" s="3" t="s">
        <v>0</v>
      </c>
      <c r="I406" s="3" t="s">
        <v>0</v>
      </c>
    </row>
    <row r="407" spans="1:9" x14ac:dyDescent="0.25">
      <c r="A407" t="str">
        <f>"Risk Difference"</f>
        <v>Risk Difference</v>
      </c>
      <c r="B407" s="3" t="s">
        <v>0</v>
      </c>
      <c r="C407" s="3" t="s">
        <v>0</v>
      </c>
      <c r="D407" s="3" t="s">
        <v>0</v>
      </c>
      <c r="F407" t="str">
        <f>"Risk Difference"</f>
        <v>Risk Difference</v>
      </c>
      <c r="G407" s="3" t="s">
        <v>0</v>
      </c>
      <c r="H407" s="3" t="s">
        <v>0</v>
      </c>
      <c r="I407" s="3" t="s">
        <v>0</v>
      </c>
    </row>
  </sheetData>
  <mergeCells count="3">
    <mergeCell ref="A1:I1"/>
    <mergeCell ref="C3:D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RD_female_predicting_male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2025-04-28T07:41:59Z</dcterms:created>
  <dcterms:modified xsi:type="dcterms:W3CDTF">2025-04-28T13:14:53Z</dcterms:modified>
</cp:coreProperties>
</file>