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37155" windowHeight="17670"/>
  </bookViews>
  <sheets>
    <sheet name="RD_parent_predicting_child" sheetId="1" r:id="rId1"/>
  </sheets>
  <calcPr calcId="145621"/>
</workbook>
</file>

<file path=xl/calcChain.xml><?xml version="1.0" encoding="utf-8"?>
<calcChain xmlns="http://schemas.openxmlformats.org/spreadsheetml/2006/main">
  <c r="F405" i="1" l="1"/>
  <c r="A405" i="1"/>
  <c r="F401" i="1"/>
  <c r="A401" i="1"/>
  <c r="F397" i="1"/>
  <c r="A397" i="1"/>
  <c r="F393" i="1"/>
  <c r="A393" i="1"/>
  <c r="F389" i="1"/>
  <c r="A389" i="1"/>
  <c r="F385" i="1"/>
  <c r="A385" i="1"/>
  <c r="F381" i="1"/>
  <c r="A381" i="1"/>
  <c r="F377" i="1"/>
  <c r="A377" i="1"/>
  <c r="F373" i="1"/>
  <c r="A373" i="1"/>
  <c r="F369" i="1"/>
  <c r="A369" i="1"/>
  <c r="F365" i="1"/>
  <c r="A365" i="1"/>
  <c r="F325" i="1"/>
  <c r="A325" i="1"/>
  <c r="F285" i="1"/>
  <c r="A285" i="1"/>
  <c r="F245" i="1"/>
  <c r="A245" i="1"/>
  <c r="F205" i="1"/>
  <c r="A205" i="1"/>
  <c r="F165" i="1"/>
  <c r="A165" i="1"/>
  <c r="F125" i="1"/>
  <c r="A125" i="1"/>
  <c r="F85" i="1"/>
  <c r="A85" i="1"/>
  <c r="F45" i="1"/>
  <c r="A45" i="1"/>
  <c r="F361" i="1"/>
  <c r="A361" i="1"/>
  <c r="F357" i="1"/>
  <c r="A357" i="1"/>
  <c r="F353" i="1"/>
  <c r="A353" i="1"/>
  <c r="F349" i="1"/>
  <c r="A349" i="1"/>
  <c r="F345" i="1"/>
  <c r="A345" i="1"/>
  <c r="F341" i="1"/>
  <c r="A341" i="1"/>
  <c r="F337" i="1"/>
  <c r="A337" i="1"/>
  <c r="F333" i="1"/>
  <c r="A333" i="1"/>
  <c r="F329" i="1"/>
  <c r="A329" i="1"/>
  <c r="F321" i="1"/>
  <c r="A321" i="1"/>
  <c r="F281" i="1"/>
  <c r="A281" i="1"/>
  <c r="F241" i="1"/>
  <c r="A241" i="1"/>
  <c r="F201" i="1"/>
  <c r="A201" i="1"/>
  <c r="F161" i="1"/>
  <c r="A161" i="1"/>
  <c r="F121" i="1"/>
  <c r="A121" i="1"/>
  <c r="F81" i="1"/>
  <c r="A81" i="1"/>
  <c r="F41" i="1"/>
  <c r="A41" i="1"/>
  <c r="F317" i="1"/>
  <c r="A317" i="1"/>
  <c r="F313" i="1"/>
  <c r="A313" i="1"/>
  <c r="F309" i="1"/>
  <c r="A309" i="1"/>
  <c r="F305" i="1"/>
  <c r="A305" i="1"/>
  <c r="F301" i="1"/>
  <c r="A301" i="1"/>
  <c r="F297" i="1"/>
  <c r="A297" i="1"/>
  <c r="F293" i="1"/>
  <c r="A293" i="1"/>
  <c r="F289" i="1"/>
  <c r="A289" i="1"/>
  <c r="F277" i="1"/>
  <c r="A277" i="1"/>
  <c r="F237" i="1"/>
  <c r="A237" i="1"/>
  <c r="F197" i="1"/>
  <c r="A197" i="1"/>
  <c r="F157" i="1"/>
  <c r="A157" i="1"/>
  <c r="F117" i="1"/>
  <c r="A117" i="1"/>
  <c r="F77" i="1"/>
  <c r="A77" i="1"/>
  <c r="F37" i="1"/>
  <c r="A37" i="1"/>
  <c r="F273" i="1"/>
  <c r="A273" i="1"/>
  <c r="F269" i="1"/>
  <c r="A269" i="1"/>
  <c r="F265" i="1"/>
  <c r="A265" i="1"/>
  <c r="F261" i="1"/>
  <c r="A261" i="1"/>
  <c r="F257" i="1"/>
  <c r="A257" i="1"/>
  <c r="F253" i="1"/>
  <c r="A253" i="1"/>
  <c r="F249" i="1"/>
  <c r="A249" i="1"/>
  <c r="F233" i="1"/>
  <c r="A233" i="1"/>
  <c r="F193" i="1"/>
  <c r="A193" i="1"/>
  <c r="F153" i="1"/>
  <c r="A153" i="1"/>
  <c r="F113" i="1"/>
  <c r="A113" i="1"/>
  <c r="F73" i="1"/>
  <c r="A73" i="1"/>
  <c r="F33" i="1"/>
  <c r="A33" i="1"/>
  <c r="F229" i="1"/>
  <c r="A229" i="1"/>
  <c r="F225" i="1"/>
  <c r="A225" i="1"/>
  <c r="F221" i="1"/>
  <c r="A221" i="1"/>
  <c r="F217" i="1"/>
  <c r="A217" i="1"/>
  <c r="F213" i="1"/>
  <c r="A213" i="1"/>
  <c r="F209" i="1"/>
  <c r="A209" i="1"/>
  <c r="F189" i="1"/>
  <c r="A189" i="1"/>
  <c r="F149" i="1"/>
  <c r="A149" i="1"/>
  <c r="F109" i="1"/>
  <c r="A109" i="1"/>
  <c r="F69" i="1"/>
  <c r="A69" i="1"/>
  <c r="F29" i="1"/>
  <c r="A29" i="1"/>
  <c r="F185" i="1"/>
  <c r="A185" i="1"/>
  <c r="F181" i="1"/>
  <c r="A181" i="1"/>
  <c r="F177" i="1"/>
  <c r="A177" i="1"/>
  <c r="F173" i="1"/>
  <c r="A173" i="1"/>
  <c r="F169" i="1"/>
  <c r="A169" i="1"/>
  <c r="F145" i="1"/>
  <c r="A145" i="1"/>
  <c r="F105" i="1"/>
  <c r="A105" i="1"/>
  <c r="F65" i="1"/>
  <c r="A65" i="1"/>
  <c r="F25" i="1"/>
  <c r="A25" i="1"/>
  <c r="F141" i="1"/>
  <c r="A141" i="1"/>
  <c r="F137" i="1"/>
  <c r="A137" i="1"/>
  <c r="F133" i="1"/>
  <c r="A133" i="1"/>
  <c r="F129" i="1"/>
  <c r="A129" i="1"/>
  <c r="F101" i="1"/>
  <c r="A101" i="1"/>
  <c r="F61" i="1"/>
  <c r="A61" i="1"/>
  <c r="F21" i="1"/>
  <c r="A21" i="1"/>
  <c r="F97" i="1"/>
  <c r="A97" i="1"/>
  <c r="F93" i="1"/>
  <c r="A93" i="1"/>
  <c r="F89" i="1"/>
  <c r="A89" i="1"/>
  <c r="F57" i="1"/>
  <c r="A57" i="1"/>
  <c r="F17" i="1"/>
  <c r="A17" i="1"/>
  <c r="F53" i="1"/>
  <c r="A53" i="1"/>
  <c r="F49" i="1"/>
  <c r="A49" i="1"/>
  <c r="F13" i="1"/>
  <c r="A13" i="1"/>
  <c r="F9" i="1"/>
  <c r="A9" i="1"/>
  <c r="F408" i="1"/>
  <c r="F407" i="1"/>
  <c r="F406" i="1"/>
  <c r="F404" i="1"/>
  <c r="F403" i="1"/>
  <c r="F402" i="1"/>
  <c r="F400" i="1"/>
  <c r="F399" i="1"/>
  <c r="F398" i="1"/>
  <c r="F396" i="1"/>
  <c r="F395" i="1"/>
  <c r="F394" i="1"/>
  <c r="F392" i="1"/>
  <c r="F391" i="1"/>
  <c r="F390" i="1"/>
  <c r="F388" i="1"/>
  <c r="F387" i="1"/>
  <c r="F386" i="1"/>
  <c r="F384" i="1"/>
  <c r="F383" i="1"/>
  <c r="F382" i="1"/>
  <c r="F380" i="1"/>
  <c r="F379" i="1"/>
  <c r="F378" i="1"/>
  <c r="F376" i="1"/>
  <c r="F375" i="1"/>
  <c r="F374" i="1"/>
  <c r="F372" i="1"/>
  <c r="F371" i="1"/>
  <c r="F370" i="1"/>
  <c r="F368" i="1"/>
  <c r="F367" i="1"/>
  <c r="F366" i="1"/>
  <c r="F364" i="1"/>
  <c r="F363" i="1"/>
  <c r="F362" i="1"/>
  <c r="F360" i="1"/>
  <c r="F359" i="1"/>
  <c r="F358" i="1"/>
  <c r="F356" i="1"/>
  <c r="F355" i="1"/>
  <c r="F354" i="1"/>
  <c r="F352" i="1"/>
  <c r="F351" i="1"/>
  <c r="F350" i="1"/>
  <c r="F348" i="1"/>
  <c r="F347" i="1"/>
  <c r="F346" i="1"/>
  <c r="F344" i="1"/>
  <c r="F343" i="1"/>
  <c r="F342" i="1"/>
  <c r="F340" i="1"/>
  <c r="F339" i="1"/>
  <c r="F338" i="1"/>
  <c r="F336" i="1"/>
  <c r="F335" i="1"/>
  <c r="F334" i="1"/>
  <c r="F332" i="1"/>
  <c r="F331" i="1"/>
  <c r="F330" i="1"/>
  <c r="F328" i="1"/>
  <c r="F327" i="1"/>
  <c r="F326" i="1"/>
  <c r="F324" i="1"/>
  <c r="F323" i="1"/>
  <c r="F322" i="1"/>
  <c r="F320" i="1"/>
  <c r="F319" i="1"/>
  <c r="F318" i="1"/>
  <c r="F316" i="1"/>
  <c r="F315" i="1"/>
  <c r="F314" i="1"/>
  <c r="F312" i="1"/>
  <c r="F311" i="1"/>
  <c r="F310" i="1"/>
  <c r="F308" i="1"/>
  <c r="F307" i="1"/>
  <c r="F306" i="1"/>
  <c r="F304" i="1"/>
  <c r="F303" i="1"/>
  <c r="F302" i="1"/>
  <c r="F300" i="1"/>
  <c r="F299" i="1"/>
  <c r="F298" i="1"/>
  <c r="F296" i="1"/>
  <c r="F295" i="1"/>
  <c r="F294" i="1"/>
  <c r="F292" i="1"/>
  <c r="F291" i="1"/>
  <c r="F290" i="1"/>
  <c r="F288" i="1"/>
  <c r="F287" i="1"/>
  <c r="F286" i="1"/>
  <c r="F284" i="1"/>
  <c r="F283" i="1"/>
  <c r="F282" i="1"/>
  <c r="F280" i="1"/>
  <c r="F279" i="1"/>
  <c r="F278" i="1"/>
  <c r="F276" i="1"/>
  <c r="F275" i="1"/>
  <c r="F274" i="1"/>
  <c r="F272" i="1"/>
  <c r="F271" i="1"/>
  <c r="F270" i="1"/>
  <c r="F268" i="1"/>
  <c r="F267" i="1"/>
  <c r="F266" i="1"/>
  <c r="F264" i="1"/>
  <c r="F263" i="1"/>
  <c r="F262" i="1"/>
  <c r="F260" i="1"/>
  <c r="F259" i="1"/>
  <c r="F258" i="1"/>
  <c r="F256" i="1"/>
  <c r="F255" i="1"/>
  <c r="F254" i="1"/>
  <c r="F252" i="1"/>
  <c r="F251" i="1"/>
  <c r="F250" i="1"/>
  <c r="F248" i="1"/>
  <c r="F247" i="1"/>
  <c r="F246" i="1"/>
  <c r="F244" i="1"/>
  <c r="F243" i="1"/>
  <c r="F242" i="1"/>
  <c r="F240" i="1"/>
  <c r="F239" i="1"/>
  <c r="F238" i="1"/>
  <c r="F236" i="1"/>
  <c r="F235" i="1"/>
  <c r="F234" i="1"/>
  <c r="F232" i="1"/>
  <c r="F231" i="1"/>
  <c r="F230" i="1"/>
  <c r="F228" i="1"/>
  <c r="F227" i="1"/>
  <c r="F226" i="1"/>
  <c r="F224" i="1"/>
  <c r="F223" i="1"/>
  <c r="F222" i="1"/>
  <c r="F220" i="1"/>
  <c r="F219" i="1"/>
  <c r="F218" i="1"/>
  <c r="F216" i="1"/>
  <c r="F215" i="1"/>
  <c r="F214" i="1"/>
  <c r="F212" i="1"/>
  <c r="F211" i="1"/>
  <c r="F210" i="1"/>
  <c r="F208" i="1"/>
  <c r="F207" i="1"/>
  <c r="F206" i="1"/>
  <c r="F204" i="1"/>
  <c r="F203" i="1"/>
  <c r="F202" i="1"/>
  <c r="F200" i="1"/>
  <c r="F199" i="1"/>
  <c r="F198" i="1"/>
  <c r="F196" i="1"/>
  <c r="F195" i="1"/>
  <c r="F194" i="1"/>
  <c r="F192" i="1"/>
  <c r="F191" i="1"/>
  <c r="F190" i="1"/>
  <c r="F188" i="1"/>
  <c r="F187" i="1"/>
  <c r="F186" i="1"/>
  <c r="F184" i="1"/>
  <c r="F183" i="1"/>
  <c r="F182" i="1"/>
  <c r="F180" i="1"/>
  <c r="F179" i="1"/>
  <c r="F178" i="1"/>
  <c r="F176" i="1"/>
  <c r="F175" i="1"/>
  <c r="F174" i="1"/>
  <c r="F172" i="1"/>
  <c r="F171" i="1"/>
  <c r="F170" i="1"/>
  <c r="F168" i="1"/>
  <c r="F167" i="1"/>
  <c r="F166" i="1"/>
  <c r="F164" i="1"/>
  <c r="F163" i="1"/>
  <c r="F162" i="1"/>
  <c r="F160" i="1"/>
  <c r="F159" i="1"/>
  <c r="F158" i="1"/>
  <c r="F156" i="1"/>
  <c r="F155" i="1"/>
  <c r="F154" i="1"/>
  <c r="F152" i="1"/>
  <c r="F151" i="1"/>
  <c r="F150" i="1"/>
  <c r="F148" i="1"/>
  <c r="F147" i="1"/>
  <c r="F146" i="1"/>
  <c r="F144" i="1"/>
  <c r="F143" i="1"/>
  <c r="F142" i="1"/>
  <c r="F140" i="1"/>
  <c r="F139" i="1"/>
  <c r="F138" i="1"/>
  <c r="F136" i="1"/>
  <c r="F135" i="1"/>
  <c r="F134" i="1"/>
  <c r="F132" i="1"/>
  <c r="F131" i="1"/>
  <c r="F130" i="1"/>
  <c r="F128" i="1"/>
  <c r="F127" i="1"/>
  <c r="F126" i="1"/>
  <c r="F124" i="1"/>
  <c r="F123" i="1"/>
  <c r="F122" i="1"/>
  <c r="F120" i="1"/>
  <c r="F119" i="1"/>
  <c r="F118" i="1"/>
  <c r="F116" i="1"/>
  <c r="F115" i="1"/>
  <c r="F114" i="1"/>
  <c r="F112" i="1"/>
  <c r="F111" i="1"/>
  <c r="F110" i="1"/>
  <c r="F108" i="1"/>
  <c r="F107" i="1"/>
  <c r="F106" i="1"/>
  <c r="F104" i="1"/>
  <c r="F103" i="1"/>
  <c r="F102" i="1"/>
  <c r="F100" i="1"/>
  <c r="F99" i="1"/>
  <c r="F98" i="1"/>
  <c r="F96" i="1"/>
  <c r="F95" i="1"/>
  <c r="F94" i="1"/>
  <c r="F92" i="1"/>
  <c r="F91" i="1"/>
  <c r="F90" i="1"/>
  <c r="F88" i="1"/>
  <c r="F87" i="1"/>
  <c r="F86" i="1"/>
  <c r="F84" i="1"/>
  <c r="F83" i="1"/>
  <c r="F82" i="1"/>
  <c r="F80" i="1"/>
  <c r="F79" i="1"/>
  <c r="F78" i="1"/>
  <c r="F76" i="1"/>
  <c r="F75" i="1"/>
  <c r="F74" i="1"/>
  <c r="F72" i="1"/>
  <c r="F71" i="1"/>
  <c r="F70" i="1"/>
  <c r="F68" i="1"/>
  <c r="F67" i="1"/>
  <c r="F66" i="1"/>
  <c r="F64" i="1"/>
  <c r="F63" i="1"/>
  <c r="F62" i="1"/>
  <c r="F60" i="1"/>
  <c r="F59" i="1"/>
  <c r="F58" i="1"/>
  <c r="F56" i="1"/>
  <c r="F55" i="1"/>
  <c r="F54" i="1"/>
  <c r="F52" i="1"/>
  <c r="F51" i="1"/>
  <c r="F50" i="1"/>
  <c r="F48" i="1"/>
  <c r="F47" i="1"/>
  <c r="F46" i="1"/>
  <c r="F44" i="1"/>
  <c r="F43" i="1"/>
  <c r="F42" i="1"/>
  <c r="F40" i="1"/>
  <c r="F39" i="1"/>
  <c r="F38" i="1"/>
  <c r="F36" i="1"/>
  <c r="F35" i="1"/>
  <c r="F34" i="1"/>
  <c r="F32" i="1"/>
  <c r="F31" i="1"/>
  <c r="F30" i="1"/>
  <c r="F28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F10" i="1"/>
  <c r="F7" i="1"/>
  <c r="F6" i="1"/>
  <c r="F5" i="1"/>
  <c r="I4" i="1"/>
  <c r="H4" i="1"/>
  <c r="G4" i="1"/>
  <c r="F4" i="1"/>
  <c r="G3" i="1"/>
  <c r="F3" i="1"/>
  <c r="D4" i="1"/>
  <c r="C4" i="1"/>
  <c r="B4" i="1"/>
  <c r="A3" i="1"/>
  <c r="B3" i="1"/>
  <c r="A4" i="1"/>
  <c r="A5" i="1"/>
  <c r="A6" i="1"/>
  <c r="A7" i="1"/>
  <c r="A10" i="1"/>
  <c r="A11" i="1"/>
  <c r="A12" i="1"/>
  <c r="A14" i="1"/>
  <c r="A15" i="1"/>
  <c r="A16" i="1"/>
  <c r="A18" i="1"/>
  <c r="A19" i="1"/>
  <c r="A20" i="1"/>
  <c r="A22" i="1"/>
  <c r="A23" i="1"/>
  <c r="A24" i="1"/>
  <c r="A26" i="1"/>
  <c r="A27" i="1"/>
  <c r="A28" i="1"/>
  <c r="A30" i="1"/>
  <c r="A31" i="1"/>
  <c r="A32" i="1"/>
  <c r="A34" i="1"/>
  <c r="A35" i="1"/>
  <c r="A36" i="1"/>
  <c r="A38" i="1"/>
  <c r="A39" i="1"/>
  <c r="A40" i="1"/>
  <c r="A42" i="1"/>
  <c r="A43" i="1"/>
  <c r="A44" i="1"/>
  <c r="A46" i="1"/>
  <c r="A47" i="1"/>
  <c r="A48" i="1"/>
  <c r="A50" i="1"/>
  <c r="A51" i="1"/>
  <c r="A52" i="1"/>
  <c r="A54" i="1"/>
  <c r="A55" i="1"/>
  <c r="A56" i="1"/>
  <c r="A58" i="1"/>
  <c r="A59" i="1"/>
  <c r="A60" i="1"/>
  <c r="A62" i="1"/>
  <c r="A63" i="1"/>
  <c r="A64" i="1"/>
  <c r="A66" i="1"/>
  <c r="A67" i="1"/>
  <c r="A68" i="1"/>
  <c r="A70" i="1"/>
  <c r="A71" i="1"/>
  <c r="A72" i="1"/>
  <c r="A74" i="1"/>
  <c r="A75" i="1"/>
  <c r="A76" i="1"/>
  <c r="A78" i="1"/>
  <c r="A79" i="1"/>
  <c r="A80" i="1"/>
  <c r="A82" i="1"/>
  <c r="A83" i="1"/>
  <c r="A84" i="1"/>
  <c r="A86" i="1"/>
  <c r="A87" i="1"/>
  <c r="A88" i="1"/>
  <c r="A90" i="1"/>
  <c r="A91" i="1"/>
  <c r="A92" i="1"/>
  <c r="A94" i="1"/>
  <c r="A95" i="1"/>
  <c r="A96" i="1"/>
  <c r="A98" i="1"/>
  <c r="A99" i="1"/>
  <c r="A100" i="1"/>
  <c r="A102" i="1"/>
  <c r="A103" i="1"/>
  <c r="A104" i="1"/>
  <c r="A106" i="1"/>
  <c r="A107" i="1"/>
  <c r="A108" i="1"/>
  <c r="A110" i="1"/>
  <c r="A111" i="1"/>
  <c r="A112" i="1"/>
  <c r="A114" i="1"/>
  <c r="A115" i="1"/>
  <c r="A116" i="1"/>
  <c r="A118" i="1"/>
  <c r="A119" i="1"/>
  <c r="A120" i="1"/>
  <c r="A122" i="1"/>
  <c r="A123" i="1"/>
  <c r="A124" i="1"/>
  <c r="A126" i="1"/>
  <c r="A127" i="1"/>
  <c r="A128" i="1"/>
  <c r="A130" i="1"/>
  <c r="A131" i="1"/>
  <c r="A132" i="1"/>
  <c r="A134" i="1"/>
  <c r="A135" i="1"/>
  <c r="A136" i="1"/>
  <c r="A138" i="1"/>
  <c r="A139" i="1"/>
  <c r="A140" i="1"/>
  <c r="A142" i="1"/>
  <c r="A143" i="1"/>
  <c r="A144" i="1"/>
  <c r="A146" i="1"/>
  <c r="A147" i="1"/>
  <c r="A148" i="1"/>
  <c r="A150" i="1"/>
  <c r="A151" i="1"/>
  <c r="A152" i="1"/>
  <c r="A154" i="1"/>
  <c r="A155" i="1"/>
  <c r="A156" i="1"/>
  <c r="A158" i="1"/>
  <c r="A159" i="1"/>
  <c r="A160" i="1"/>
  <c r="A162" i="1"/>
  <c r="A163" i="1"/>
  <c r="A164" i="1"/>
  <c r="A166" i="1"/>
  <c r="A167" i="1"/>
  <c r="A168" i="1"/>
  <c r="A170" i="1"/>
  <c r="A171" i="1"/>
  <c r="A172" i="1"/>
  <c r="A174" i="1"/>
  <c r="A175" i="1"/>
  <c r="A176" i="1"/>
  <c r="A178" i="1"/>
  <c r="A179" i="1"/>
  <c r="A180" i="1"/>
  <c r="A182" i="1"/>
  <c r="A183" i="1"/>
  <c r="A184" i="1"/>
  <c r="A186" i="1"/>
  <c r="A187" i="1"/>
  <c r="A188" i="1"/>
  <c r="A190" i="1"/>
  <c r="A191" i="1"/>
  <c r="A192" i="1"/>
  <c r="A194" i="1"/>
  <c r="A195" i="1"/>
  <c r="A196" i="1"/>
  <c r="A198" i="1"/>
  <c r="A199" i="1"/>
  <c r="A200" i="1"/>
  <c r="A202" i="1"/>
  <c r="A203" i="1"/>
  <c r="A204" i="1"/>
  <c r="A206" i="1"/>
  <c r="A207" i="1"/>
  <c r="A208" i="1"/>
  <c r="A210" i="1"/>
  <c r="A211" i="1"/>
  <c r="A212" i="1"/>
  <c r="A214" i="1"/>
  <c r="A215" i="1"/>
  <c r="A216" i="1"/>
  <c r="A218" i="1"/>
  <c r="A219" i="1"/>
  <c r="A220" i="1"/>
  <c r="A222" i="1"/>
  <c r="A223" i="1"/>
  <c r="A224" i="1"/>
  <c r="A226" i="1"/>
  <c r="A227" i="1"/>
  <c r="A228" i="1"/>
  <c r="A230" i="1"/>
  <c r="A231" i="1"/>
  <c r="A232" i="1"/>
  <c r="A234" i="1"/>
  <c r="A235" i="1"/>
  <c r="A236" i="1"/>
  <c r="A238" i="1"/>
  <c r="A239" i="1"/>
  <c r="A240" i="1"/>
  <c r="A242" i="1"/>
  <c r="A243" i="1"/>
  <c r="A244" i="1"/>
  <c r="A246" i="1"/>
  <c r="A247" i="1"/>
  <c r="A248" i="1"/>
  <c r="A250" i="1"/>
  <c r="A251" i="1"/>
  <c r="A252" i="1"/>
  <c r="A254" i="1"/>
  <c r="A255" i="1"/>
  <c r="A256" i="1"/>
  <c r="A258" i="1"/>
  <c r="A259" i="1"/>
  <c r="A260" i="1"/>
  <c r="A262" i="1"/>
  <c r="A263" i="1"/>
  <c r="A264" i="1"/>
  <c r="A266" i="1"/>
  <c r="A267" i="1"/>
  <c r="A268" i="1"/>
  <c r="A270" i="1"/>
  <c r="A271" i="1"/>
  <c r="A272" i="1"/>
  <c r="A274" i="1"/>
  <c r="A275" i="1"/>
  <c r="A276" i="1"/>
  <c r="A278" i="1"/>
  <c r="A279" i="1"/>
  <c r="A280" i="1"/>
  <c r="A282" i="1"/>
  <c r="A283" i="1"/>
  <c r="A284" i="1"/>
  <c r="A286" i="1"/>
  <c r="A287" i="1"/>
  <c r="A288" i="1"/>
  <c r="A290" i="1"/>
  <c r="A291" i="1"/>
  <c r="A292" i="1"/>
  <c r="A294" i="1"/>
  <c r="A295" i="1"/>
  <c r="A296" i="1"/>
  <c r="A298" i="1"/>
  <c r="A299" i="1"/>
  <c r="A300" i="1"/>
  <c r="A302" i="1"/>
  <c r="A303" i="1"/>
  <c r="A304" i="1"/>
  <c r="A306" i="1"/>
  <c r="A307" i="1"/>
  <c r="A308" i="1"/>
  <c r="A310" i="1"/>
  <c r="A311" i="1"/>
  <c r="A312" i="1"/>
  <c r="A314" i="1"/>
  <c r="A315" i="1"/>
  <c r="A316" i="1"/>
  <c r="A318" i="1"/>
  <c r="A319" i="1"/>
  <c r="A320" i="1"/>
  <c r="A322" i="1"/>
  <c r="A323" i="1"/>
  <c r="A324" i="1"/>
  <c r="A326" i="1"/>
  <c r="A327" i="1"/>
  <c r="A328" i="1"/>
  <c r="A330" i="1"/>
  <c r="A331" i="1"/>
  <c r="A332" i="1"/>
  <c r="A334" i="1"/>
  <c r="A335" i="1"/>
  <c r="A336" i="1"/>
  <c r="A338" i="1"/>
  <c r="A339" i="1"/>
  <c r="A340" i="1"/>
  <c r="A342" i="1"/>
  <c r="A343" i="1"/>
  <c r="A344" i="1"/>
  <c r="A346" i="1"/>
  <c r="A347" i="1"/>
  <c r="A348" i="1"/>
  <c r="A350" i="1"/>
  <c r="A351" i="1"/>
  <c r="A352" i="1"/>
  <c r="A354" i="1"/>
  <c r="A355" i="1"/>
  <c r="A356" i="1"/>
  <c r="A358" i="1"/>
  <c r="A359" i="1"/>
  <c r="A360" i="1"/>
  <c r="A362" i="1"/>
  <c r="A363" i="1"/>
  <c r="A364" i="1"/>
  <c r="A366" i="1"/>
  <c r="A367" i="1"/>
  <c r="A368" i="1"/>
  <c r="A370" i="1"/>
  <c r="A371" i="1"/>
  <c r="A372" i="1"/>
  <c r="A374" i="1"/>
  <c r="A375" i="1"/>
  <c r="A376" i="1"/>
  <c r="A378" i="1"/>
  <c r="A379" i="1"/>
  <c r="A380" i="1"/>
  <c r="A382" i="1"/>
  <c r="A383" i="1"/>
  <c r="A384" i="1"/>
  <c r="A386" i="1"/>
  <c r="A387" i="1"/>
  <c r="A388" i="1"/>
  <c r="A390" i="1"/>
  <c r="A391" i="1"/>
  <c r="A392" i="1"/>
  <c r="A394" i="1"/>
  <c r="A395" i="1"/>
  <c r="A396" i="1"/>
  <c r="A398" i="1"/>
  <c r="A399" i="1"/>
  <c r="A400" i="1"/>
  <c r="A402" i="1"/>
  <c r="A403" i="1"/>
  <c r="A404" i="1"/>
  <c r="A406" i="1"/>
  <c r="A407" i="1"/>
  <c r="A408" i="1"/>
</calcChain>
</file>

<file path=xl/sharedStrings.xml><?xml version="1.0" encoding="utf-8"?>
<sst xmlns="http://schemas.openxmlformats.org/spreadsheetml/2006/main" count="603" uniqueCount="3">
  <si>
    <t/>
  </si>
  <si>
    <t>Table X: RISK DIFFERENCES - PARENT-CHILD DIAGNOSES</t>
  </si>
  <si>
    <t>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</si>
</sst>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0" xfId="0" applyFont="1" applyBorder="1" applyAlignment="1">
      <alignment horizontal="center"/>
    </xf>
    <xf numFmtId="0" fontId="0" fillId="0" borderId="11" xfId="0" applyBorder="1"/>
    <xf numFmtId="0" fontId="16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tabSelected="1" workbookViewId="0">
      <selection activeCell="Q28" sqref="Q28"/>
    </sheetView>
  </sheetViews>
  <sheetFormatPr defaultRowHeight="15" x14ac:dyDescent="0.25"/>
  <cols>
    <col min="1" max="1" width="46.85546875" bestFit="1" customWidth="1"/>
    <col min="6" max="6" width="46.85546875" bestFit="1" customWidth="1"/>
  </cols>
  <sheetData>
    <row r="1" spans="1:9" ht="15.75" thickBot="1" x14ac:dyDescent="0.3">
      <c r="A1" s="4" t="s">
        <v>1</v>
      </c>
      <c r="B1" s="4"/>
      <c r="C1" s="4"/>
      <c r="D1" s="4"/>
      <c r="E1" s="4"/>
      <c r="F1" s="4"/>
      <c r="G1" s="4"/>
      <c r="H1" s="4"/>
      <c r="I1" s="4"/>
    </row>
    <row r="2" spans="1:9" ht="15.75" thickTop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""</f>
        <v/>
      </c>
      <c r="B3" s="3" t="str">
        <f>"Risk"</f>
        <v>Risk</v>
      </c>
      <c r="C3" s="5" t="s">
        <v>2</v>
      </c>
      <c r="D3" s="5"/>
      <c r="E3" s="3"/>
      <c r="F3" s="3" t="str">
        <f>""</f>
        <v/>
      </c>
      <c r="G3" s="3" t="str">
        <f>"Risk"</f>
        <v>Risk</v>
      </c>
      <c r="H3" s="5" t="s">
        <v>2</v>
      </c>
      <c r="I3" s="5"/>
    </row>
    <row r="4" spans="1:9" x14ac:dyDescent="0.25">
      <c r="A4" t="str">
        <f>"Parent Any MH --&gt; Child Any MH"</f>
        <v>Parent Any MH --&gt; Child Any MH</v>
      </c>
      <c r="B4" t="str">
        <f>""</f>
        <v/>
      </c>
      <c r="C4" t="str">
        <f>""</f>
        <v/>
      </c>
      <c r="D4" t="str">
        <f>""</f>
        <v/>
      </c>
      <c r="F4" t="str">
        <f>"Child Any MH --&gt; Parent Any MH"</f>
        <v>Child Any MH --&gt; Parent Any MH</v>
      </c>
      <c r="G4" t="str">
        <f>""</f>
        <v/>
      </c>
      <c r="H4" t="str">
        <f>""</f>
        <v/>
      </c>
      <c r="I4" t="str">
        <f>""</f>
        <v/>
      </c>
    </row>
    <row r="5" spans="1:9" x14ac:dyDescent="0.25">
      <c r="A5" t="str">
        <f>"No"</f>
        <v>No</v>
      </c>
      <c r="B5" s="1">
        <v>0.12734480000000001</v>
      </c>
      <c r="C5" s="1">
        <v>0.12648309999999999</v>
      </c>
      <c r="D5" s="1">
        <v>0.1282065</v>
      </c>
      <c r="F5" t="str">
        <f>"No"</f>
        <v>No</v>
      </c>
      <c r="G5" s="1">
        <v>0.1689726</v>
      </c>
      <c r="H5" s="1">
        <v>0.16802729999999999</v>
      </c>
      <c r="I5" s="1">
        <v>0.16991780000000001</v>
      </c>
    </row>
    <row r="6" spans="1:9" x14ac:dyDescent="0.25">
      <c r="A6" t="str">
        <f>"Yes"</f>
        <v>Yes</v>
      </c>
      <c r="B6" s="1">
        <v>0.2615402</v>
      </c>
      <c r="C6" s="1">
        <v>0.25922279999999998</v>
      </c>
      <c r="D6" s="1">
        <v>0.26385769999999997</v>
      </c>
      <c r="F6" t="str">
        <f>"Yes"</f>
        <v>Yes</v>
      </c>
      <c r="G6" s="1">
        <v>0.33042519999999997</v>
      </c>
      <c r="H6" s="1">
        <v>0.32763720000000002</v>
      </c>
      <c r="I6" s="1">
        <v>0.33321309999999998</v>
      </c>
    </row>
    <row r="7" spans="1:9" x14ac:dyDescent="0.25">
      <c r="A7" t="str">
        <f>"Risk Difference"</f>
        <v>Risk Difference</v>
      </c>
      <c r="B7" s="1">
        <v>0.13419539999999999</v>
      </c>
      <c r="C7" s="1">
        <v>0.1317229</v>
      </c>
      <c r="D7" s="1">
        <v>0.13666800000000001</v>
      </c>
      <c r="F7" t="str">
        <f>"Risk Difference"</f>
        <v>Risk Difference</v>
      </c>
      <c r="G7" s="1">
        <v>0.1614526</v>
      </c>
      <c r="H7" s="1">
        <v>0.1585087</v>
      </c>
      <c r="I7" s="1">
        <v>0.1643965</v>
      </c>
    </row>
    <row r="8" spans="1:9" x14ac:dyDescent="0.25">
      <c r="B8" s="1"/>
      <c r="C8" s="1"/>
      <c r="D8" s="1"/>
      <c r="G8" s="1"/>
      <c r="H8" s="1"/>
      <c r="I8" s="1"/>
    </row>
    <row r="9" spans="1:9" x14ac:dyDescent="0.25">
      <c r="A9" t="str">
        <f>"Parent Substance Abuse --&gt; Child Substance Abuse"</f>
        <v>Parent Substance Abuse --&gt; Child Substance Abuse</v>
      </c>
      <c r="B9" s="1" t="s">
        <v>0</v>
      </c>
      <c r="C9" s="1" t="s">
        <v>0</v>
      </c>
      <c r="D9" s="1" t="s">
        <v>0</v>
      </c>
      <c r="F9" t="str">
        <f>"Child Substance Abuse --&gt; Parent Substance Abuse"</f>
        <v>Child Substance Abuse --&gt; Parent Substance Abuse</v>
      </c>
      <c r="G9" s="1" t="s">
        <v>0</v>
      </c>
      <c r="H9" s="1" t="s">
        <v>0</v>
      </c>
      <c r="I9" s="1" t="s">
        <v>0</v>
      </c>
    </row>
    <row r="10" spans="1:9" x14ac:dyDescent="0.25">
      <c r="A10" t="str">
        <f>"No"</f>
        <v>No</v>
      </c>
      <c r="B10" s="1">
        <v>2.1158099999999999E-2</v>
      </c>
      <c r="C10" s="1">
        <v>2.08139E-2</v>
      </c>
      <c r="D10" s="1">
        <v>2.1502199999999999E-2</v>
      </c>
      <c r="F10" t="str">
        <f>"No"</f>
        <v>No</v>
      </c>
      <c r="G10" s="1">
        <v>5.5116999999999999E-2</v>
      </c>
      <c r="H10" s="1">
        <v>5.4580799999999999E-2</v>
      </c>
      <c r="I10" s="1">
        <v>5.56532E-2</v>
      </c>
    </row>
    <row r="11" spans="1:9" x14ac:dyDescent="0.25">
      <c r="A11" t="str">
        <f>"Yes"</f>
        <v>Yes</v>
      </c>
      <c r="B11" s="1">
        <v>7.3240899999999998E-2</v>
      </c>
      <c r="C11" s="1">
        <v>7.0730699999999994E-2</v>
      </c>
      <c r="D11" s="1">
        <v>7.5750999999999999E-2</v>
      </c>
      <c r="F11" t="str">
        <f>"Yes"</f>
        <v>Yes</v>
      </c>
      <c r="G11" s="1">
        <v>0.17578150000000001</v>
      </c>
      <c r="H11" s="1">
        <v>0.1701001</v>
      </c>
      <c r="I11" s="1">
        <v>0.18146300000000001</v>
      </c>
    </row>
    <row r="12" spans="1:9" x14ac:dyDescent="0.25">
      <c r="A12" t="str">
        <f>"Risk Difference"</f>
        <v>Risk Difference</v>
      </c>
      <c r="B12" s="1">
        <v>5.2082799999999999E-2</v>
      </c>
      <c r="C12" s="1">
        <v>4.9549200000000002E-2</v>
      </c>
      <c r="D12" s="1">
        <v>5.4616400000000002E-2</v>
      </c>
      <c r="F12" t="str">
        <f>"Risk Difference"</f>
        <v>Risk Difference</v>
      </c>
      <c r="G12" s="1">
        <v>0.12066449999999999</v>
      </c>
      <c r="H12" s="1">
        <v>0.1149579</v>
      </c>
      <c r="I12" s="1">
        <v>0.12637119999999999</v>
      </c>
    </row>
    <row r="13" spans="1:9" x14ac:dyDescent="0.25">
      <c r="A13" t="str">
        <f>"Parent Substance Abuse --&gt; Child Externalizing"</f>
        <v>Parent Substance Abuse --&gt; Child Externalizing</v>
      </c>
      <c r="B13" s="1" t="s">
        <v>0</v>
      </c>
      <c r="C13" s="1" t="s">
        <v>0</v>
      </c>
      <c r="D13" s="1" t="s">
        <v>0</v>
      </c>
      <c r="F13" t="str">
        <f>"Child Substance Abuse --&gt; Parent Externalizing"</f>
        <v>Child Substance Abuse --&gt; Parent Externalizing</v>
      </c>
      <c r="G13" s="1" t="s">
        <v>0</v>
      </c>
      <c r="H13" s="1" t="s">
        <v>0</v>
      </c>
      <c r="I13" s="1" t="s">
        <v>0</v>
      </c>
    </row>
    <row r="14" spans="1:9" x14ac:dyDescent="0.25">
      <c r="A14" t="str">
        <f>"No"</f>
        <v>No</v>
      </c>
      <c r="B14" s="1">
        <v>2.8899500000000002E-2</v>
      </c>
      <c r="C14" s="1">
        <v>2.8498900000000001E-2</v>
      </c>
      <c r="D14" s="1">
        <v>2.9300199999999998E-2</v>
      </c>
      <c r="F14" t="str">
        <f>"No"</f>
        <v>No</v>
      </c>
      <c r="G14" s="1">
        <v>5.2037000000000003E-3</v>
      </c>
      <c r="H14" s="1">
        <v>5.0346999999999996E-3</v>
      </c>
      <c r="I14" s="1">
        <v>5.3727999999999996E-3</v>
      </c>
    </row>
    <row r="15" spans="1:9" x14ac:dyDescent="0.25">
      <c r="A15" t="str">
        <f>"Yes"</f>
        <v>Yes</v>
      </c>
      <c r="B15" s="1">
        <v>7.3240899999999998E-2</v>
      </c>
      <c r="C15" s="1">
        <v>7.0730699999999994E-2</v>
      </c>
      <c r="D15" s="1">
        <v>7.5750999999999999E-2</v>
      </c>
      <c r="F15" t="str">
        <f>"Yes"</f>
        <v>Yes</v>
      </c>
      <c r="G15" s="1">
        <v>2.1748E-2</v>
      </c>
      <c r="H15" s="1">
        <v>1.9570899999999999E-2</v>
      </c>
      <c r="I15" s="1">
        <v>2.3925200000000001E-2</v>
      </c>
    </row>
    <row r="16" spans="1:9" x14ac:dyDescent="0.25">
      <c r="A16" t="str">
        <f>"Risk Difference"</f>
        <v>Risk Difference</v>
      </c>
      <c r="B16" s="1">
        <v>4.43413E-2</v>
      </c>
      <c r="C16" s="1">
        <v>4.17994E-2</v>
      </c>
      <c r="D16" s="1">
        <v>4.68832E-2</v>
      </c>
      <c r="F16" t="str">
        <f>"Risk Difference"</f>
        <v>Risk Difference</v>
      </c>
      <c r="G16" s="1">
        <v>1.6544300000000001E-2</v>
      </c>
      <c r="H16" s="1">
        <v>1.4360599999999999E-2</v>
      </c>
      <c r="I16" s="1">
        <v>1.8728000000000002E-2</v>
      </c>
    </row>
    <row r="17" spans="1:9" x14ac:dyDescent="0.25">
      <c r="A17" t="str">
        <f>"Parent Substance Abuse --&gt; Child Neurotic"</f>
        <v>Parent Substance Abuse --&gt; Child Neurotic</v>
      </c>
      <c r="B17" s="1" t="s">
        <v>0</v>
      </c>
      <c r="C17" s="1" t="s">
        <v>0</v>
      </c>
      <c r="D17" s="1" t="s">
        <v>0</v>
      </c>
      <c r="F17" t="str">
        <f>"Child Substance Abuse --&gt; Parent Neurotic"</f>
        <v>Child Substance Abuse --&gt; Parent Neurotic</v>
      </c>
      <c r="G17" s="1" t="s">
        <v>0</v>
      </c>
      <c r="H17" s="1" t="s">
        <v>0</v>
      </c>
      <c r="I17" s="1" t="s">
        <v>0</v>
      </c>
    </row>
    <row r="18" spans="1:9" x14ac:dyDescent="0.25">
      <c r="A18" t="str">
        <f>"No"</f>
        <v>No</v>
      </c>
      <c r="B18" s="1">
        <v>7.6167299999999993E-2</v>
      </c>
      <c r="C18" s="1">
        <v>7.55329E-2</v>
      </c>
      <c r="D18" s="1">
        <v>7.6801599999999998E-2</v>
      </c>
      <c r="F18" t="str">
        <f>"No"</f>
        <v>No</v>
      </c>
      <c r="G18" s="1">
        <v>0.11975189999999999</v>
      </c>
      <c r="H18" s="1">
        <v>0.118989</v>
      </c>
      <c r="I18" s="1">
        <v>0.12051480000000001</v>
      </c>
    </row>
    <row r="19" spans="1:9" x14ac:dyDescent="0.25">
      <c r="A19" t="str">
        <f>"Yes"</f>
        <v>Yes</v>
      </c>
      <c r="B19" s="1">
        <v>0.1689542</v>
      </c>
      <c r="C19" s="1">
        <v>0.16534389999999999</v>
      </c>
      <c r="D19" s="1">
        <v>0.17256440000000001</v>
      </c>
      <c r="F19" t="str">
        <f>"Yes"</f>
        <v>Yes</v>
      </c>
      <c r="G19" s="1">
        <v>0.26544099999999998</v>
      </c>
      <c r="H19" s="1">
        <v>0.25885010000000003</v>
      </c>
      <c r="I19" s="1">
        <v>0.272032</v>
      </c>
    </row>
    <row r="20" spans="1:9" x14ac:dyDescent="0.25">
      <c r="A20" t="str">
        <f>"Risk Difference"</f>
        <v>Risk Difference</v>
      </c>
      <c r="B20" s="1">
        <v>9.2786900000000005E-2</v>
      </c>
      <c r="C20" s="1">
        <v>8.9121400000000003E-2</v>
      </c>
      <c r="D20" s="1">
        <v>9.6452499999999997E-2</v>
      </c>
      <c r="F20" t="str">
        <f>"Risk Difference"</f>
        <v>Risk Difference</v>
      </c>
      <c r="G20" s="1">
        <v>0.14568909999999999</v>
      </c>
      <c r="H20" s="1">
        <v>0.13905419999999999</v>
      </c>
      <c r="I20" s="1">
        <v>0.15232409999999999</v>
      </c>
    </row>
    <row r="21" spans="1:9" x14ac:dyDescent="0.25">
      <c r="A21" t="str">
        <f>"Parent Substance Abuse --&gt; Child Mood Disorder"</f>
        <v>Parent Substance Abuse --&gt; Child Mood Disorder</v>
      </c>
      <c r="B21" s="1" t="s">
        <v>0</v>
      </c>
      <c r="C21" s="1" t="s">
        <v>0</v>
      </c>
      <c r="D21" s="1" t="s">
        <v>0</v>
      </c>
      <c r="F21" t="str">
        <f>"Child Substance Abuse --&gt; Parent Mood Disorder"</f>
        <v>Child Substance Abuse --&gt; Parent Mood Disorder</v>
      </c>
      <c r="G21" s="1" t="s">
        <v>0</v>
      </c>
      <c r="H21" s="1" t="s">
        <v>0</v>
      </c>
      <c r="I21" s="1" t="s">
        <v>0</v>
      </c>
    </row>
    <row r="22" spans="1:9" x14ac:dyDescent="0.25">
      <c r="A22" t="str">
        <f>"No"</f>
        <v>No</v>
      </c>
      <c r="B22" s="1">
        <v>4.36888E-2</v>
      </c>
      <c r="C22" s="1">
        <v>4.3199899999999999E-2</v>
      </c>
      <c r="D22" s="1">
        <v>4.4177599999999997E-2</v>
      </c>
      <c r="F22" t="str">
        <f>"No"</f>
        <v>No</v>
      </c>
      <c r="G22" s="1">
        <v>7.9669799999999999E-2</v>
      </c>
      <c r="H22" s="1">
        <v>7.9033599999999996E-2</v>
      </c>
      <c r="I22" s="1">
        <v>8.0306000000000002E-2</v>
      </c>
    </row>
    <row r="23" spans="1:9" x14ac:dyDescent="0.25">
      <c r="A23" t="str">
        <f>"Yes"</f>
        <v>Yes</v>
      </c>
      <c r="B23" s="1">
        <v>7.9910099999999998E-2</v>
      </c>
      <c r="C23" s="1">
        <v>7.7297599999999994E-2</v>
      </c>
      <c r="D23" s="1">
        <v>8.2522600000000002E-2</v>
      </c>
      <c r="F23" t="str">
        <f>"Yes"</f>
        <v>Yes</v>
      </c>
      <c r="G23" s="1">
        <v>0.17305570000000001</v>
      </c>
      <c r="H23" s="1">
        <v>0.16740920000000001</v>
      </c>
      <c r="I23" s="1">
        <v>0.17870230000000001</v>
      </c>
    </row>
    <row r="24" spans="1:9" x14ac:dyDescent="0.25">
      <c r="A24" t="str">
        <f>"Risk Difference"</f>
        <v>Risk Difference</v>
      </c>
      <c r="B24" s="1">
        <v>3.6221400000000001E-2</v>
      </c>
      <c r="C24" s="1">
        <v>3.3563500000000003E-2</v>
      </c>
      <c r="D24" s="1">
        <v>3.8879200000000003E-2</v>
      </c>
      <c r="F24" t="str">
        <f>"Risk Difference"</f>
        <v>Risk Difference</v>
      </c>
      <c r="G24" s="1">
        <v>9.3385899999999994E-2</v>
      </c>
      <c r="H24" s="1">
        <v>8.7703699999999996E-2</v>
      </c>
      <c r="I24" s="1">
        <v>9.9068199999999995E-2</v>
      </c>
    </row>
    <row r="25" spans="1:9" x14ac:dyDescent="0.25">
      <c r="A25" t="str">
        <f>"Parent Substance Abuse --&gt; Child Eating Disorder"</f>
        <v>Parent Substance Abuse --&gt; Child Eating Disorder</v>
      </c>
      <c r="B25" s="1" t="s">
        <v>0</v>
      </c>
      <c r="C25" s="1" t="s">
        <v>0</v>
      </c>
      <c r="D25" s="1" t="s">
        <v>0</v>
      </c>
      <c r="F25" t="str">
        <f>"Child Substance Abuse --&gt; Parent Eating Disorder"</f>
        <v>Child Substance Abuse --&gt; Parent Eating Disorder</v>
      </c>
      <c r="G25" s="1" t="s">
        <v>0</v>
      </c>
      <c r="H25" s="1" t="s">
        <v>0</v>
      </c>
      <c r="I25" s="1" t="s">
        <v>0</v>
      </c>
    </row>
    <row r="26" spans="1:9" x14ac:dyDescent="0.25">
      <c r="A26" t="str">
        <f>"No"</f>
        <v>No</v>
      </c>
      <c r="B26" s="1">
        <v>1.336E-2</v>
      </c>
      <c r="C26" s="1">
        <v>1.3085400000000001E-2</v>
      </c>
      <c r="D26" s="1">
        <v>1.36346E-2</v>
      </c>
      <c r="F26" t="str">
        <f>"No"</f>
        <v>No</v>
      </c>
      <c r="G26" s="1">
        <v>3.1960999999999999E-3</v>
      </c>
      <c r="H26" s="1">
        <v>3.0634999999999998E-3</v>
      </c>
      <c r="I26" s="1">
        <v>3.3287E-3</v>
      </c>
    </row>
    <row r="27" spans="1:9" x14ac:dyDescent="0.25">
      <c r="A27" t="str">
        <f>"Yes"</f>
        <v>Yes</v>
      </c>
      <c r="B27" s="1">
        <v>1.8219599999999999E-2</v>
      </c>
      <c r="C27" s="1">
        <v>1.6931000000000002E-2</v>
      </c>
      <c r="D27" s="1">
        <v>1.95082E-2</v>
      </c>
      <c r="F27" t="str">
        <f>"Yes"</f>
        <v>Yes</v>
      </c>
      <c r="G27" s="1">
        <v>7.4232999999999999E-3</v>
      </c>
      <c r="H27" s="1">
        <v>6.1421000000000002E-3</v>
      </c>
      <c r="I27" s="1">
        <v>8.7045000000000004E-3</v>
      </c>
    </row>
    <row r="28" spans="1:9" x14ac:dyDescent="0.25">
      <c r="A28" t="str">
        <f>"Risk Difference"</f>
        <v>Risk Difference</v>
      </c>
      <c r="B28" s="1">
        <v>4.8596000000000004E-3</v>
      </c>
      <c r="C28" s="1">
        <v>3.5420999999999998E-3</v>
      </c>
      <c r="D28" s="1">
        <v>6.1770999999999996E-3</v>
      </c>
      <c r="F28" t="str">
        <f>"Risk Difference"</f>
        <v>Risk Difference</v>
      </c>
      <c r="G28" s="1">
        <v>4.2272000000000004E-3</v>
      </c>
      <c r="H28" s="1">
        <v>2.9391E-3</v>
      </c>
      <c r="I28" s="1">
        <v>5.5152999999999999E-3</v>
      </c>
    </row>
    <row r="29" spans="1:9" x14ac:dyDescent="0.25">
      <c r="A29" t="str">
        <f>"Parent Substance Abuse --&gt; Child Schizophrenia"</f>
        <v>Parent Substance Abuse --&gt; Child Schizophrenia</v>
      </c>
      <c r="B29" s="1" t="s">
        <v>0</v>
      </c>
      <c r="C29" s="1" t="s">
        <v>0</v>
      </c>
      <c r="D29" s="1" t="s">
        <v>0</v>
      </c>
      <c r="F29" t="str">
        <f>"Child Substance Abuse --&gt; Parent Schizophrenia"</f>
        <v>Child Substance Abuse --&gt; Parent Schizophrenia</v>
      </c>
      <c r="G29" s="1" t="s">
        <v>0</v>
      </c>
      <c r="H29" s="1" t="s">
        <v>0</v>
      </c>
      <c r="I29" s="1" t="s">
        <v>0</v>
      </c>
    </row>
    <row r="30" spans="1:9" x14ac:dyDescent="0.25">
      <c r="A30" t="str">
        <f>"No"</f>
        <v>No</v>
      </c>
      <c r="B30" s="1">
        <v>1.9038099999999999E-2</v>
      </c>
      <c r="C30" s="1">
        <v>1.87113E-2</v>
      </c>
      <c r="D30" s="1">
        <v>1.9364900000000001E-2</v>
      </c>
      <c r="F30" t="str">
        <f>"No"</f>
        <v>No</v>
      </c>
      <c r="G30" s="1">
        <v>2.2744899999999998E-2</v>
      </c>
      <c r="H30" s="1">
        <v>2.2394600000000001E-2</v>
      </c>
      <c r="I30" s="1">
        <v>2.30952E-2</v>
      </c>
    </row>
    <row r="31" spans="1:9" x14ac:dyDescent="0.25">
      <c r="A31" t="str">
        <f>"Yes"</f>
        <v>Yes</v>
      </c>
      <c r="B31" s="1">
        <v>4.5162399999999998E-2</v>
      </c>
      <c r="C31" s="1">
        <v>4.3161600000000001E-2</v>
      </c>
      <c r="D31" s="1">
        <v>4.7163099999999999E-2</v>
      </c>
      <c r="F31" t="str">
        <f>"Yes"</f>
        <v>Yes</v>
      </c>
      <c r="G31" s="1">
        <v>6.4374000000000001E-2</v>
      </c>
      <c r="H31" s="1">
        <v>6.0710800000000002E-2</v>
      </c>
      <c r="I31" s="1">
        <v>6.8037100000000003E-2</v>
      </c>
    </row>
    <row r="32" spans="1:9" x14ac:dyDescent="0.25">
      <c r="A32" t="str">
        <f>"Risk Difference"</f>
        <v>Risk Difference</v>
      </c>
      <c r="B32" s="1">
        <v>2.61243E-2</v>
      </c>
      <c r="C32" s="1">
        <v>2.4097E-2</v>
      </c>
      <c r="D32" s="1">
        <v>2.8151599999999999E-2</v>
      </c>
      <c r="F32" t="str">
        <f>"Risk Difference"</f>
        <v>Risk Difference</v>
      </c>
      <c r="G32" s="1">
        <v>4.1628999999999999E-2</v>
      </c>
      <c r="H32" s="1">
        <v>3.7949099999999999E-2</v>
      </c>
      <c r="I32" s="1">
        <v>4.5308899999999999E-2</v>
      </c>
    </row>
    <row r="33" spans="1:9" x14ac:dyDescent="0.25">
      <c r="A33" t="str">
        <f>"Parent Substance Abuse --&gt; Child Bipolar"</f>
        <v>Parent Substance Abuse --&gt; Child Bipolar</v>
      </c>
      <c r="B33" s="1" t="s">
        <v>0</v>
      </c>
      <c r="C33" s="1" t="s">
        <v>0</v>
      </c>
      <c r="D33" s="1" t="s">
        <v>0</v>
      </c>
      <c r="F33" t="str">
        <f>"Child Substance Abuse --&gt; Parent Bipolar"</f>
        <v>Child Substance Abuse --&gt; Parent Bipolar</v>
      </c>
      <c r="G33" s="1" t="s">
        <v>0</v>
      </c>
      <c r="H33" s="1" t="s">
        <v>0</v>
      </c>
      <c r="I33" s="1" t="s">
        <v>0</v>
      </c>
    </row>
    <row r="34" spans="1:9" x14ac:dyDescent="0.25">
      <c r="A34" t="str">
        <f>"No"</f>
        <v>No</v>
      </c>
      <c r="B34" s="1">
        <v>5.1079000000000003E-3</v>
      </c>
      <c r="C34" s="1">
        <v>4.9373999999999998E-3</v>
      </c>
      <c r="D34" s="1">
        <v>5.2783999999999999E-3</v>
      </c>
      <c r="F34" t="str">
        <f>"No"</f>
        <v>No</v>
      </c>
      <c r="G34" s="1">
        <v>1.3209800000000001E-2</v>
      </c>
      <c r="H34" s="1">
        <v>1.29415E-2</v>
      </c>
      <c r="I34" s="1">
        <v>1.34781E-2</v>
      </c>
    </row>
    <row r="35" spans="1:9" x14ac:dyDescent="0.25">
      <c r="A35" t="str">
        <f>"Yes"</f>
        <v>Yes</v>
      </c>
      <c r="B35" s="1">
        <v>1.1792E-2</v>
      </c>
      <c r="C35" s="1">
        <v>1.07519E-2</v>
      </c>
      <c r="D35" s="1">
        <v>1.2832100000000001E-2</v>
      </c>
      <c r="F35" t="str">
        <f>"Yes"</f>
        <v>Yes</v>
      </c>
      <c r="G35" s="1">
        <v>3.1027099999999998E-2</v>
      </c>
      <c r="H35" s="1">
        <v>2.8438999999999999E-2</v>
      </c>
      <c r="I35" s="1">
        <v>3.3615199999999998E-2</v>
      </c>
    </row>
    <row r="36" spans="1:9" x14ac:dyDescent="0.25">
      <c r="A36" t="str">
        <f>"Risk Difference"</f>
        <v>Risk Difference</v>
      </c>
      <c r="B36" s="1">
        <v>6.6841000000000001E-3</v>
      </c>
      <c r="C36" s="1">
        <v>5.6302000000000001E-3</v>
      </c>
      <c r="D36" s="1">
        <v>7.7380000000000001E-3</v>
      </c>
      <c r="F36" t="str">
        <f>"Risk Difference"</f>
        <v>Risk Difference</v>
      </c>
      <c r="G36" s="1">
        <v>1.7817300000000001E-2</v>
      </c>
      <c r="H36" s="1">
        <v>1.52154E-2</v>
      </c>
      <c r="I36" s="1">
        <v>2.0419199999999998E-2</v>
      </c>
    </row>
    <row r="37" spans="1:9" x14ac:dyDescent="0.25">
      <c r="A37" t="str">
        <f>"Parent Substance Abuse --&gt; Child OCD"</f>
        <v>Parent Substance Abuse --&gt; Child OCD</v>
      </c>
      <c r="B37" s="1" t="s">
        <v>0</v>
      </c>
      <c r="C37" s="1" t="s">
        <v>0</v>
      </c>
      <c r="D37" s="1" t="s">
        <v>0</v>
      </c>
      <c r="F37" t="str">
        <f>"Child Substance Abuse --&gt; Parent OCD"</f>
        <v>Child Substance Abuse --&gt; Parent OCD</v>
      </c>
      <c r="G37" s="1" t="s">
        <v>0</v>
      </c>
      <c r="H37" s="1" t="s">
        <v>0</v>
      </c>
      <c r="I37" s="1" t="s">
        <v>0</v>
      </c>
    </row>
    <row r="38" spans="1:9" x14ac:dyDescent="0.25">
      <c r="A38" t="str">
        <f>"No"</f>
        <v>No</v>
      </c>
      <c r="B38" s="1">
        <v>9.7944999999999994E-3</v>
      </c>
      <c r="C38" s="1">
        <v>9.5589000000000004E-3</v>
      </c>
      <c r="D38" s="1">
        <v>1.0030000000000001E-2</v>
      </c>
      <c r="F38" t="str">
        <f>"No"</f>
        <v>No</v>
      </c>
      <c r="G38" s="1">
        <v>3.0481000000000002E-3</v>
      </c>
      <c r="H38" s="1">
        <v>2.9185999999999999E-3</v>
      </c>
      <c r="I38" s="1">
        <v>3.1776E-3</v>
      </c>
    </row>
    <row r="39" spans="1:9" x14ac:dyDescent="0.25">
      <c r="A39" t="str">
        <f>"Yes"</f>
        <v>Yes</v>
      </c>
      <c r="B39" s="1">
        <v>1.6238200000000001E-2</v>
      </c>
      <c r="C39" s="1">
        <v>1.50204E-2</v>
      </c>
      <c r="D39" s="1">
        <v>1.74559E-2</v>
      </c>
      <c r="F39" t="str">
        <f>"Yes"</f>
        <v>Yes</v>
      </c>
      <c r="G39" s="1">
        <v>6.7273999999999997E-3</v>
      </c>
      <c r="H39" s="1">
        <v>5.5072000000000003E-3</v>
      </c>
      <c r="I39" s="1">
        <v>7.9474999999999997E-3</v>
      </c>
    </row>
    <row r="40" spans="1:9" x14ac:dyDescent="0.25">
      <c r="A40" t="str">
        <f>"Risk Difference"</f>
        <v>Risk Difference</v>
      </c>
      <c r="B40" s="1">
        <v>6.4437000000000001E-3</v>
      </c>
      <c r="C40" s="1">
        <v>5.2034000000000004E-3</v>
      </c>
      <c r="D40" s="1">
        <v>7.6839999999999999E-3</v>
      </c>
      <c r="F40" t="str">
        <f>"Risk Difference"</f>
        <v>Risk Difference</v>
      </c>
      <c r="G40" s="1">
        <v>3.6792999999999999E-3</v>
      </c>
      <c r="H40" s="1">
        <v>2.4523000000000001E-3</v>
      </c>
      <c r="I40" s="1">
        <v>4.9062999999999997E-3</v>
      </c>
    </row>
    <row r="41" spans="1:9" x14ac:dyDescent="0.25">
      <c r="A41" t="str">
        <f>"Parent Substance Abuse --&gt; Child Personality"</f>
        <v>Parent Substance Abuse --&gt; Child Personality</v>
      </c>
      <c r="B41" s="1" t="s">
        <v>0</v>
      </c>
      <c r="C41" s="1" t="s">
        <v>0</v>
      </c>
      <c r="D41" s="1" t="s">
        <v>0</v>
      </c>
      <c r="F41" t="str">
        <f>"Child Substance Abuse --&gt; Parent Personality"</f>
        <v>Child Substance Abuse --&gt; Parent Personality</v>
      </c>
      <c r="G41" s="1" t="s">
        <v>0</v>
      </c>
      <c r="H41" s="1" t="s">
        <v>0</v>
      </c>
      <c r="I41" s="1" t="s">
        <v>0</v>
      </c>
    </row>
    <row r="42" spans="1:9" x14ac:dyDescent="0.25">
      <c r="A42" t="str">
        <f>"No"</f>
        <v>No</v>
      </c>
      <c r="B42" s="1">
        <v>2.6984999999999999E-2</v>
      </c>
      <c r="C42" s="1">
        <v>2.65975E-2</v>
      </c>
      <c r="D42" s="1">
        <v>2.7372500000000001E-2</v>
      </c>
      <c r="F42" t="str">
        <f>"No"</f>
        <v>No</v>
      </c>
      <c r="G42" s="1">
        <v>4.1503400000000003E-2</v>
      </c>
      <c r="H42" s="1">
        <v>4.10347E-2</v>
      </c>
      <c r="I42" s="1">
        <v>4.1972000000000002E-2</v>
      </c>
    </row>
    <row r="43" spans="1:9" x14ac:dyDescent="0.25">
      <c r="A43" t="str">
        <f>"Yes"</f>
        <v>Yes</v>
      </c>
      <c r="B43" s="1">
        <v>6.9302199999999994E-2</v>
      </c>
      <c r="C43" s="1">
        <v>6.6855200000000004E-2</v>
      </c>
      <c r="D43" s="1">
        <v>7.1749099999999996E-2</v>
      </c>
      <c r="F43" t="str">
        <f>"Yes"</f>
        <v>Yes</v>
      </c>
      <c r="G43" s="1">
        <v>0.118251</v>
      </c>
      <c r="H43" s="1">
        <v>0.1134313</v>
      </c>
      <c r="I43" s="1">
        <v>0.12307079999999999</v>
      </c>
    </row>
    <row r="44" spans="1:9" x14ac:dyDescent="0.25">
      <c r="A44" t="str">
        <f>"Risk Difference"</f>
        <v>Risk Difference</v>
      </c>
      <c r="B44" s="1">
        <v>4.2317100000000003E-2</v>
      </c>
      <c r="C44" s="1">
        <v>3.9839699999999999E-2</v>
      </c>
      <c r="D44" s="1">
        <v>4.4794500000000001E-2</v>
      </c>
      <c r="F44" t="str">
        <f>"Risk Difference"</f>
        <v>Risk Difference</v>
      </c>
      <c r="G44" s="1">
        <v>7.6747599999999999E-2</v>
      </c>
      <c r="H44" s="1">
        <v>7.1905200000000002E-2</v>
      </c>
      <c r="I44" s="1">
        <v>8.1590099999999999E-2</v>
      </c>
    </row>
    <row r="45" spans="1:9" x14ac:dyDescent="0.25">
      <c r="A45" t="str">
        <f>"Parent Substance Abuse --&gt; Child Developmental"</f>
        <v>Parent Substance Abuse --&gt; Child Developmental</v>
      </c>
      <c r="B45" s="1" t="s">
        <v>0</v>
      </c>
      <c r="C45" s="1" t="s">
        <v>0</v>
      </c>
      <c r="D45" s="1" t="s">
        <v>0</v>
      </c>
      <c r="F45" t="str">
        <f>"Child Substance Abuse --&gt; Parent Developmental"</f>
        <v>Child Substance Abuse --&gt; Parent Developmental</v>
      </c>
      <c r="G45" s="1" t="s">
        <v>0</v>
      </c>
      <c r="H45" s="1" t="s">
        <v>0</v>
      </c>
      <c r="I45" s="1" t="s">
        <v>0</v>
      </c>
    </row>
    <row r="46" spans="1:9" x14ac:dyDescent="0.25">
      <c r="A46" t="str">
        <f>"No"</f>
        <v>No</v>
      </c>
      <c r="B46" s="1">
        <v>1.41729E-2</v>
      </c>
      <c r="C46" s="1">
        <v>1.38902E-2</v>
      </c>
      <c r="D46" s="1">
        <v>1.44555E-2</v>
      </c>
      <c r="F46" t="str">
        <f>"No"</f>
        <v>No</v>
      </c>
      <c r="G46" s="1">
        <v>5.1590000000000002E-4</v>
      </c>
      <c r="H46" s="1">
        <v>4.6260000000000002E-4</v>
      </c>
      <c r="I46" s="1">
        <v>5.6930000000000001E-4</v>
      </c>
    </row>
    <row r="47" spans="1:9" x14ac:dyDescent="0.25">
      <c r="A47" t="str">
        <f>"Yes"</f>
        <v>Yes</v>
      </c>
      <c r="B47" s="1">
        <v>1.8509600000000001E-2</v>
      </c>
      <c r="C47" s="1">
        <v>1.7211000000000001E-2</v>
      </c>
      <c r="D47" s="1">
        <v>1.9808200000000002E-2</v>
      </c>
      <c r="F47" t="str">
        <f>"Yes"</f>
        <v>Yes</v>
      </c>
      <c r="G47" s="1">
        <v>1.6237999999999999E-3</v>
      </c>
      <c r="H47" s="1">
        <v>1.0229E-3</v>
      </c>
      <c r="I47" s="1">
        <v>2.2247999999999999E-3</v>
      </c>
    </row>
    <row r="48" spans="1:9" x14ac:dyDescent="0.25">
      <c r="A48" t="str">
        <f>"Risk Difference"</f>
        <v>Risk Difference</v>
      </c>
      <c r="B48" s="1">
        <v>4.3366999999999998E-3</v>
      </c>
      <c r="C48" s="1">
        <v>3.0076999999999999E-3</v>
      </c>
      <c r="D48" s="1">
        <v>5.6657000000000001E-3</v>
      </c>
      <c r="F48" t="str">
        <f>"Risk Difference"</f>
        <v>Risk Difference</v>
      </c>
      <c r="G48" s="1">
        <v>1.1079E-3</v>
      </c>
      <c r="H48" s="1">
        <v>5.0460000000000001E-4</v>
      </c>
      <c r="I48" s="1">
        <v>1.7113E-3</v>
      </c>
    </row>
    <row r="49" spans="1:9" x14ac:dyDescent="0.25">
      <c r="A49" t="str">
        <f>"Parent Externalizing --&gt; Child Substance Abuse"</f>
        <v>Parent Externalizing --&gt; Child Substance Abuse</v>
      </c>
      <c r="B49" s="1" t="s">
        <v>0</v>
      </c>
      <c r="C49" s="1" t="s">
        <v>0</v>
      </c>
      <c r="D49" s="1" t="s">
        <v>0</v>
      </c>
      <c r="F49" t="str">
        <f>"Child Externalizing --&gt; Parent Substance Abuse"</f>
        <v>Child Externalizing --&gt; Parent Substance Abuse</v>
      </c>
      <c r="G49" s="1" t="s">
        <v>0</v>
      </c>
      <c r="H49" s="1" t="s">
        <v>0</v>
      </c>
      <c r="I49" s="1" t="s">
        <v>0</v>
      </c>
    </row>
    <row r="50" spans="1:9" x14ac:dyDescent="0.25">
      <c r="A50" t="str">
        <f>"No"</f>
        <v>No</v>
      </c>
      <c r="B50" s="1">
        <v>2.37881E-2</v>
      </c>
      <c r="C50" s="1">
        <v>2.34334E-2</v>
      </c>
      <c r="D50" s="1">
        <v>2.4142799999999999E-2</v>
      </c>
      <c r="F50" t="str">
        <f>"No"</f>
        <v>No</v>
      </c>
      <c r="G50" s="1">
        <v>5.5531999999999998E-2</v>
      </c>
      <c r="H50" s="1">
        <v>5.4991900000000003E-2</v>
      </c>
      <c r="I50" s="1">
        <v>5.60721E-2</v>
      </c>
    </row>
    <row r="51" spans="1:9" x14ac:dyDescent="0.25">
      <c r="A51" t="str">
        <f>"Yes"</f>
        <v>Yes</v>
      </c>
      <c r="B51" s="1">
        <v>9.3843899999999994E-2</v>
      </c>
      <c r="C51" s="1">
        <v>8.4802199999999994E-2</v>
      </c>
      <c r="D51" s="1">
        <v>0.1028855</v>
      </c>
      <c r="F51" t="str">
        <f>"Yes"</f>
        <v>Yes</v>
      </c>
      <c r="G51" s="1">
        <v>0.13505320000000001</v>
      </c>
      <c r="H51" s="1">
        <v>0.13058159999999999</v>
      </c>
      <c r="I51" s="1">
        <v>0.1395248</v>
      </c>
    </row>
    <row r="52" spans="1:9" x14ac:dyDescent="0.25">
      <c r="A52" t="str">
        <f>"Risk Difference"</f>
        <v>Risk Difference</v>
      </c>
      <c r="B52" s="1">
        <v>7.0055800000000001E-2</v>
      </c>
      <c r="C52" s="1">
        <v>6.1007199999999998E-2</v>
      </c>
      <c r="D52" s="1">
        <v>7.9104400000000005E-2</v>
      </c>
      <c r="F52" t="str">
        <f>"Risk Difference"</f>
        <v>Risk Difference</v>
      </c>
      <c r="G52" s="1">
        <v>7.9521300000000003E-2</v>
      </c>
      <c r="H52" s="1">
        <v>7.5017200000000006E-2</v>
      </c>
      <c r="I52" s="1">
        <v>8.40254E-2</v>
      </c>
    </row>
    <row r="53" spans="1:9" x14ac:dyDescent="0.25">
      <c r="A53" t="str">
        <f>"Parent Externalizing --&gt; Child Externalizing"</f>
        <v>Parent Externalizing --&gt; Child Externalizing</v>
      </c>
      <c r="B53" s="1" t="s">
        <v>0</v>
      </c>
      <c r="C53" s="1" t="s">
        <v>0</v>
      </c>
      <c r="D53" s="1" t="s">
        <v>0</v>
      </c>
      <c r="F53" t="str">
        <f>"Child Externalizing --&gt; Parent Externalizing"</f>
        <v>Child Externalizing --&gt; Parent Externalizing</v>
      </c>
      <c r="G53" s="1" t="s">
        <v>0</v>
      </c>
      <c r="H53" s="1" t="s">
        <v>0</v>
      </c>
      <c r="I53" s="1" t="s">
        <v>0</v>
      </c>
    </row>
    <row r="54" spans="1:9" x14ac:dyDescent="0.25">
      <c r="A54" t="str">
        <f>"No"</f>
        <v>No</v>
      </c>
      <c r="B54" s="1">
        <v>3.0383799999999999E-2</v>
      </c>
      <c r="C54" s="1">
        <v>2.9984299999999998E-2</v>
      </c>
      <c r="D54" s="1">
        <v>3.07833E-2</v>
      </c>
      <c r="F54" t="str">
        <f>"No"</f>
        <v>No</v>
      </c>
      <c r="G54" s="1">
        <v>4.4856000000000002E-3</v>
      </c>
      <c r="H54" s="1">
        <v>4.3280000000000002E-3</v>
      </c>
      <c r="I54" s="1">
        <v>4.6433000000000004E-3</v>
      </c>
    </row>
    <row r="55" spans="1:9" x14ac:dyDescent="0.25">
      <c r="A55" t="str">
        <f>"Yes"</f>
        <v>Yes</v>
      </c>
      <c r="B55" s="1">
        <v>0.2247247</v>
      </c>
      <c r="C55" s="1">
        <v>0.2117829</v>
      </c>
      <c r="D55" s="1">
        <v>0.23766660000000001</v>
      </c>
      <c r="F55" t="str">
        <f>"Yes"</f>
        <v>Yes</v>
      </c>
      <c r="G55" s="1">
        <v>4.0012499999999999E-2</v>
      </c>
      <c r="H55" s="1">
        <v>3.7448299999999997E-2</v>
      </c>
      <c r="I55" s="1">
        <v>4.2576599999999999E-2</v>
      </c>
    </row>
    <row r="56" spans="1:9" x14ac:dyDescent="0.25">
      <c r="A56" t="str">
        <f>"Risk Difference"</f>
        <v>Risk Difference</v>
      </c>
      <c r="B56" s="1">
        <v>0.19434090000000001</v>
      </c>
      <c r="C56" s="1">
        <v>0.1813929</v>
      </c>
      <c r="D56" s="1">
        <v>0.2072889</v>
      </c>
      <c r="F56" t="str">
        <f>"Risk Difference"</f>
        <v>Risk Difference</v>
      </c>
      <c r="G56" s="1">
        <v>3.5526799999999997E-2</v>
      </c>
      <c r="H56" s="1">
        <v>3.2957800000000002E-2</v>
      </c>
      <c r="I56" s="1">
        <v>3.8095799999999999E-2</v>
      </c>
    </row>
    <row r="57" spans="1:9" x14ac:dyDescent="0.25">
      <c r="A57" t="str">
        <f>"Parent Externalizing --&gt; Child Neurotic"</f>
        <v>Parent Externalizing --&gt; Child Neurotic</v>
      </c>
      <c r="B57" s="1" t="s">
        <v>0</v>
      </c>
      <c r="C57" s="1" t="s">
        <v>0</v>
      </c>
      <c r="D57" s="1" t="s">
        <v>0</v>
      </c>
      <c r="F57" t="str">
        <f>"Child Externalizing --&gt; Parent Neurotic"</f>
        <v>Child Externalizing --&gt; Parent Neurotic</v>
      </c>
      <c r="G57" s="1" t="s">
        <v>0</v>
      </c>
      <c r="H57" s="1" t="s">
        <v>0</v>
      </c>
      <c r="I57" s="1" t="s">
        <v>0</v>
      </c>
    </row>
    <row r="58" spans="1:9" x14ac:dyDescent="0.25">
      <c r="A58" t="str">
        <f>"No"</f>
        <v>No</v>
      </c>
      <c r="B58" s="1">
        <v>8.0828499999999998E-2</v>
      </c>
      <c r="C58" s="1">
        <v>8.0194100000000004E-2</v>
      </c>
      <c r="D58" s="1">
        <v>8.1462900000000005E-2</v>
      </c>
      <c r="F58" t="str">
        <f>"No"</f>
        <v>No</v>
      </c>
      <c r="G58" s="1">
        <v>0.1192129</v>
      </c>
      <c r="H58" s="1">
        <v>0.1184486</v>
      </c>
      <c r="I58" s="1">
        <v>0.1199771</v>
      </c>
    </row>
    <row r="59" spans="1:9" x14ac:dyDescent="0.25">
      <c r="A59" t="str">
        <f>"Yes"</f>
        <v>Yes</v>
      </c>
      <c r="B59" s="1">
        <v>0.20996190000000001</v>
      </c>
      <c r="C59" s="1">
        <v>0.1973338</v>
      </c>
      <c r="D59" s="1">
        <v>0.22258990000000001</v>
      </c>
      <c r="F59" t="str">
        <f>"Yes"</f>
        <v>Yes</v>
      </c>
      <c r="G59" s="1">
        <v>0.24827340000000001</v>
      </c>
      <c r="H59" s="1">
        <v>0.24262130000000001</v>
      </c>
      <c r="I59" s="1">
        <v>0.25392550000000003</v>
      </c>
    </row>
    <row r="60" spans="1:9" x14ac:dyDescent="0.25">
      <c r="A60" t="str">
        <f>"Risk Difference"</f>
        <v>Risk Difference</v>
      </c>
      <c r="B60" s="1">
        <v>0.12913340000000001</v>
      </c>
      <c r="C60" s="1">
        <v>0.1164893</v>
      </c>
      <c r="D60" s="1">
        <v>0.1417774</v>
      </c>
      <c r="F60" t="str">
        <f>"Risk Difference"</f>
        <v>Risk Difference</v>
      </c>
      <c r="G60" s="1">
        <v>0.12906049999999999</v>
      </c>
      <c r="H60" s="1">
        <v>0.12335699999999999</v>
      </c>
      <c r="I60" s="1">
        <v>0.1347641</v>
      </c>
    </row>
    <row r="61" spans="1:9" x14ac:dyDescent="0.25">
      <c r="A61" t="str">
        <f>"Parent Externalizing --&gt; Child Mood Disorder"</f>
        <v>Parent Externalizing --&gt; Child Mood Disorder</v>
      </c>
      <c r="B61" s="1" t="s">
        <v>0</v>
      </c>
      <c r="C61" s="1" t="s">
        <v>0</v>
      </c>
      <c r="D61" s="1" t="s">
        <v>0</v>
      </c>
      <c r="F61" t="str">
        <f>"Child Externalizing --&gt; Parent Mood Disorder"</f>
        <v>Child Externalizing --&gt; Parent Mood Disorder</v>
      </c>
      <c r="G61" s="1" t="s">
        <v>0</v>
      </c>
      <c r="H61" s="1" t="s">
        <v>0</v>
      </c>
      <c r="I61" s="1" t="s">
        <v>0</v>
      </c>
    </row>
    <row r="62" spans="1:9" x14ac:dyDescent="0.25">
      <c r="A62" t="str">
        <f>"No"</f>
        <v>No</v>
      </c>
      <c r="B62" s="1">
        <v>4.54834E-2</v>
      </c>
      <c r="C62" s="1">
        <v>4.4998400000000001E-2</v>
      </c>
      <c r="D62" s="1">
        <v>4.59684E-2</v>
      </c>
      <c r="F62" t="str">
        <f>"No"</f>
        <v>No</v>
      </c>
      <c r="G62" s="1">
        <v>7.9303899999999997E-2</v>
      </c>
      <c r="H62" s="1">
        <v>7.8666600000000003E-2</v>
      </c>
      <c r="I62" s="1">
        <v>7.9941200000000004E-2</v>
      </c>
    </row>
    <row r="63" spans="1:9" x14ac:dyDescent="0.25">
      <c r="A63" t="str">
        <f>"Yes"</f>
        <v>Yes</v>
      </c>
      <c r="B63" s="1">
        <v>0.10035040000000001</v>
      </c>
      <c r="C63" s="1">
        <v>9.1034100000000007E-2</v>
      </c>
      <c r="D63" s="1">
        <v>0.1096666</v>
      </c>
      <c r="F63" t="str">
        <f>"Yes"</f>
        <v>Yes</v>
      </c>
      <c r="G63" s="1">
        <v>0.16267880000000001</v>
      </c>
      <c r="H63" s="1">
        <v>0.15785009999999999</v>
      </c>
      <c r="I63" s="1">
        <v>0.1675075</v>
      </c>
    </row>
    <row r="64" spans="1:9" x14ac:dyDescent="0.25">
      <c r="A64" t="str">
        <f>"Risk Difference"</f>
        <v>Risk Difference</v>
      </c>
      <c r="B64" s="1">
        <v>5.4866999999999999E-2</v>
      </c>
      <c r="C64" s="1">
        <v>4.5538099999999998E-2</v>
      </c>
      <c r="D64" s="1">
        <v>6.4195799999999997E-2</v>
      </c>
      <c r="F64" t="str">
        <f>"Risk Difference"</f>
        <v>Risk Difference</v>
      </c>
      <c r="G64" s="1">
        <v>8.3374900000000002E-2</v>
      </c>
      <c r="H64" s="1">
        <v>7.8504299999999999E-2</v>
      </c>
      <c r="I64" s="1">
        <v>8.8245400000000002E-2</v>
      </c>
    </row>
    <row r="65" spans="1:9" x14ac:dyDescent="0.25">
      <c r="A65" t="str">
        <f>"Parent Externalizing --&gt; Child Eating Disorder"</f>
        <v>Parent Externalizing --&gt; Child Eating Disorder</v>
      </c>
      <c r="B65" s="1" t="s">
        <v>0</v>
      </c>
      <c r="C65" s="1" t="s">
        <v>0</v>
      </c>
      <c r="D65" s="1" t="s">
        <v>0</v>
      </c>
      <c r="F65" t="str">
        <f>"Child Externalizing --&gt; Parent Eating Disorder"</f>
        <v>Child Externalizing --&gt; Parent Eating Disorder</v>
      </c>
      <c r="G65" s="1" t="s">
        <v>0</v>
      </c>
      <c r="H65" s="1" t="s">
        <v>0</v>
      </c>
      <c r="I65" s="1" t="s">
        <v>0</v>
      </c>
    </row>
    <row r="66" spans="1:9" x14ac:dyDescent="0.25">
      <c r="A66" t="str">
        <f>"No"</f>
        <v>No</v>
      </c>
      <c r="B66" s="1">
        <v>1.3606099999999999E-2</v>
      </c>
      <c r="C66" s="1">
        <v>1.33364E-2</v>
      </c>
      <c r="D66" s="1">
        <v>1.3875699999999999E-2</v>
      </c>
      <c r="F66" t="str">
        <f>"No"</f>
        <v>No</v>
      </c>
      <c r="G66" s="1">
        <v>3.1679999999999998E-3</v>
      </c>
      <c r="H66" s="1">
        <v>3.0355E-3</v>
      </c>
      <c r="I66" s="1">
        <v>3.3005999999999999E-3</v>
      </c>
    </row>
    <row r="67" spans="1:9" x14ac:dyDescent="0.25">
      <c r="A67" t="str">
        <f>"Yes"</f>
        <v>Yes</v>
      </c>
      <c r="B67" s="1">
        <v>2.0020099999999999E-2</v>
      </c>
      <c r="C67" s="1">
        <v>1.5677199999999999E-2</v>
      </c>
      <c r="D67" s="1">
        <v>2.4363099999999999E-2</v>
      </c>
      <c r="F67" t="str">
        <f>"Yes"</f>
        <v>Yes</v>
      </c>
      <c r="G67" s="1">
        <v>7.3074000000000004E-3</v>
      </c>
      <c r="H67" s="1">
        <v>6.1931E-3</v>
      </c>
      <c r="I67" s="1">
        <v>8.4217000000000007E-3</v>
      </c>
    </row>
    <row r="68" spans="1:9" x14ac:dyDescent="0.25">
      <c r="A68" t="str">
        <f>"Risk Difference"</f>
        <v>Risk Difference</v>
      </c>
      <c r="B68" s="1">
        <v>6.4140000000000004E-3</v>
      </c>
      <c r="C68" s="1">
        <v>2.0627000000000002E-3</v>
      </c>
      <c r="D68" s="1">
        <v>1.07653E-2</v>
      </c>
      <c r="F68" t="str">
        <f>"Risk Difference"</f>
        <v>Risk Difference</v>
      </c>
      <c r="G68" s="1">
        <v>4.1393999999999997E-3</v>
      </c>
      <c r="H68" s="1">
        <v>3.0171999999999998E-3</v>
      </c>
      <c r="I68" s="1">
        <v>5.2614999999999997E-3</v>
      </c>
    </row>
    <row r="69" spans="1:9" x14ac:dyDescent="0.25">
      <c r="A69" t="str">
        <f>"Parent Externalizing --&gt; Child Schizophrenia"</f>
        <v>Parent Externalizing --&gt; Child Schizophrenia</v>
      </c>
      <c r="B69" s="1" t="s">
        <v>0</v>
      </c>
      <c r="C69" s="1" t="s">
        <v>0</v>
      </c>
      <c r="D69" s="1" t="s">
        <v>0</v>
      </c>
      <c r="F69" t="str">
        <f>"Child Externalizing --&gt; Parent Schizophrenia"</f>
        <v>Child Externalizing --&gt; Parent Schizophrenia</v>
      </c>
      <c r="G69" s="1" t="s">
        <v>0</v>
      </c>
      <c r="H69" s="1" t="s">
        <v>0</v>
      </c>
      <c r="I69" s="1" t="s">
        <v>0</v>
      </c>
    </row>
    <row r="70" spans="1:9" x14ac:dyDescent="0.25">
      <c r="A70" t="str">
        <f>"No"</f>
        <v>No</v>
      </c>
      <c r="B70" s="1">
        <v>2.0396399999999999E-2</v>
      </c>
      <c r="C70" s="1">
        <v>2.0067399999999999E-2</v>
      </c>
      <c r="D70" s="1">
        <v>2.0725500000000001E-2</v>
      </c>
      <c r="F70" t="str">
        <f>"No"</f>
        <v>No</v>
      </c>
      <c r="G70" s="1">
        <v>2.299E-2</v>
      </c>
      <c r="H70" s="1">
        <v>2.26366E-2</v>
      </c>
      <c r="I70" s="1">
        <v>2.33435E-2</v>
      </c>
    </row>
    <row r="71" spans="1:9" x14ac:dyDescent="0.25">
      <c r="A71" t="str">
        <f>"Yes"</f>
        <v>Yes</v>
      </c>
      <c r="B71" s="1">
        <v>4.8548599999999997E-2</v>
      </c>
      <c r="C71" s="1">
        <v>4.1884699999999997E-2</v>
      </c>
      <c r="D71" s="1">
        <v>5.5212400000000002E-2</v>
      </c>
      <c r="F71" t="str">
        <f>"Yes"</f>
        <v>Yes</v>
      </c>
      <c r="G71" s="1">
        <v>4.7186499999999999E-2</v>
      </c>
      <c r="H71" s="1">
        <v>4.4412300000000002E-2</v>
      </c>
      <c r="I71" s="1">
        <v>4.9960600000000001E-2</v>
      </c>
    </row>
    <row r="72" spans="1:9" x14ac:dyDescent="0.25">
      <c r="A72" t="str">
        <f>"Risk Difference"</f>
        <v>Risk Difference</v>
      </c>
      <c r="B72" s="1">
        <v>2.8152099999999999E-2</v>
      </c>
      <c r="C72" s="1">
        <v>2.1480200000000001E-2</v>
      </c>
      <c r="D72" s="1">
        <v>3.4824099999999997E-2</v>
      </c>
      <c r="F72" t="str">
        <f>"Risk Difference"</f>
        <v>Risk Difference</v>
      </c>
      <c r="G72" s="1">
        <v>2.41964E-2</v>
      </c>
      <c r="H72" s="1">
        <v>2.1399899999999999E-2</v>
      </c>
      <c r="I72" s="1">
        <v>2.6993E-2</v>
      </c>
    </row>
    <row r="73" spans="1:9" x14ac:dyDescent="0.25">
      <c r="A73" t="str">
        <f>"Parent Externalizing --&gt; Child Bipolar"</f>
        <v>Parent Externalizing --&gt; Child Bipolar</v>
      </c>
      <c r="B73" s="1" t="s">
        <v>0</v>
      </c>
      <c r="C73" s="1" t="s">
        <v>0</v>
      </c>
      <c r="D73" s="1" t="s">
        <v>0</v>
      </c>
      <c r="F73" t="str">
        <f>"Child Externalizing --&gt; Parent Bipolar"</f>
        <v>Child Externalizing --&gt; Parent Bipolar</v>
      </c>
      <c r="G73" s="1" t="s">
        <v>0</v>
      </c>
      <c r="H73" s="1" t="s">
        <v>0</v>
      </c>
      <c r="I73" s="1" t="s">
        <v>0</v>
      </c>
    </row>
    <row r="74" spans="1:9" x14ac:dyDescent="0.25">
      <c r="A74" t="str">
        <f>"No"</f>
        <v>No</v>
      </c>
      <c r="B74" s="1">
        <v>5.4422000000000003E-3</v>
      </c>
      <c r="C74" s="1">
        <v>5.2709000000000002E-3</v>
      </c>
      <c r="D74" s="1">
        <v>5.6134000000000002E-3</v>
      </c>
      <c r="F74" t="str">
        <f>"No"</f>
        <v>No</v>
      </c>
      <c r="G74" s="1">
        <v>1.32832E-2</v>
      </c>
      <c r="H74" s="1">
        <v>1.3013200000000001E-2</v>
      </c>
      <c r="I74" s="1">
        <v>1.35532E-2</v>
      </c>
    </row>
    <row r="75" spans="1:9" x14ac:dyDescent="0.25">
      <c r="A75" t="str">
        <f>"Yes"</f>
        <v>Yes</v>
      </c>
      <c r="B75" s="1">
        <v>1.5015199999999999E-2</v>
      </c>
      <c r="C75" s="1">
        <v>1.1244499999999999E-2</v>
      </c>
      <c r="D75" s="1">
        <v>1.8785900000000001E-2</v>
      </c>
      <c r="F75" t="str">
        <f>"Yes"</f>
        <v>Yes</v>
      </c>
      <c r="G75" s="1">
        <v>2.46404E-2</v>
      </c>
      <c r="H75" s="1">
        <v>2.26121E-2</v>
      </c>
      <c r="I75" s="1">
        <v>2.6668600000000001E-2</v>
      </c>
    </row>
    <row r="76" spans="1:9" x14ac:dyDescent="0.25">
      <c r="A76" t="str">
        <f>"Risk Difference"</f>
        <v>Risk Difference</v>
      </c>
      <c r="B76" s="1">
        <v>9.5730999999999993E-3</v>
      </c>
      <c r="C76" s="1">
        <v>5.7984999999999998E-3</v>
      </c>
      <c r="D76" s="1">
        <v>1.3347700000000001E-2</v>
      </c>
      <c r="F76" t="str">
        <f>"Risk Difference"</f>
        <v>Risk Difference</v>
      </c>
      <c r="G76" s="1">
        <v>1.13572E-2</v>
      </c>
      <c r="H76" s="1">
        <v>9.3109999999999998E-3</v>
      </c>
      <c r="I76" s="1">
        <v>1.34033E-2</v>
      </c>
    </row>
    <row r="77" spans="1:9" x14ac:dyDescent="0.25">
      <c r="A77" t="str">
        <f>"Parent Externalizing --&gt; Child OCD"</f>
        <v>Parent Externalizing --&gt; Child OCD</v>
      </c>
      <c r="B77" s="1" t="s">
        <v>0</v>
      </c>
      <c r="C77" s="1" t="s">
        <v>0</v>
      </c>
      <c r="D77" s="1" t="s">
        <v>0</v>
      </c>
      <c r="F77" t="str">
        <f>"Child Externalizing --&gt; Parent OCD"</f>
        <v>Child Externalizing --&gt; Parent OCD</v>
      </c>
      <c r="G77" s="1" t="s">
        <v>0</v>
      </c>
      <c r="H77" s="1" t="s">
        <v>0</v>
      </c>
      <c r="I77" s="1" t="s">
        <v>0</v>
      </c>
    </row>
    <row r="78" spans="1:9" x14ac:dyDescent="0.25">
      <c r="A78" t="str">
        <f>"No"</f>
        <v>No</v>
      </c>
      <c r="B78" s="1">
        <v>1.01256E-2</v>
      </c>
      <c r="C78" s="1">
        <v>9.8925999999999997E-3</v>
      </c>
      <c r="D78" s="1">
        <v>1.0358600000000001E-2</v>
      </c>
      <c r="F78" t="str">
        <f>"No"</f>
        <v>No</v>
      </c>
      <c r="G78" s="1">
        <v>3.0247E-3</v>
      </c>
      <c r="H78" s="1">
        <v>2.8952000000000001E-3</v>
      </c>
      <c r="I78" s="1">
        <v>3.1541999999999998E-3</v>
      </c>
    </row>
    <row r="79" spans="1:9" x14ac:dyDescent="0.25">
      <c r="A79" t="str">
        <f>"Yes"</f>
        <v>Yes</v>
      </c>
      <c r="B79" s="1">
        <v>1.7767999999999999E-2</v>
      </c>
      <c r="C79" s="1">
        <v>1.3671900000000001E-2</v>
      </c>
      <c r="D79" s="1">
        <v>2.1864100000000001E-2</v>
      </c>
      <c r="F79" t="str">
        <f>"Yes"</f>
        <v>Yes</v>
      </c>
      <c r="G79" s="1">
        <v>6.5944999999999997E-3</v>
      </c>
      <c r="H79" s="1">
        <v>5.5354999999999996E-3</v>
      </c>
      <c r="I79" s="1">
        <v>7.6534000000000003E-3</v>
      </c>
    </row>
    <row r="80" spans="1:9" x14ac:dyDescent="0.25">
      <c r="A80" t="str">
        <f>"Risk Difference"</f>
        <v>Risk Difference</v>
      </c>
      <c r="B80" s="1">
        <v>7.6423999999999997E-3</v>
      </c>
      <c r="C80" s="1">
        <v>3.5396999999999998E-3</v>
      </c>
      <c r="D80" s="1">
        <v>1.17451E-2</v>
      </c>
      <c r="F80" t="str">
        <f>"Risk Difference"</f>
        <v>Risk Difference</v>
      </c>
      <c r="G80" s="1">
        <v>3.5698000000000001E-3</v>
      </c>
      <c r="H80" s="1">
        <v>2.503E-3</v>
      </c>
      <c r="I80" s="1">
        <v>4.6366000000000003E-3</v>
      </c>
    </row>
    <row r="81" spans="1:9" x14ac:dyDescent="0.25">
      <c r="A81" t="str">
        <f>"Parent Externalizing --&gt; Child Personality"</f>
        <v>Parent Externalizing --&gt; Child Personality</v>
      </c>
      <c r="B81" s="1" t="s">
        <v>0</v>
      </c>
      <c r="C81" s="1" t="s">
        <v>0</v>
      </c>
      <c r="D81" s="1" t="s">
        <v>0</v>
      </c>
      <c r="F81" t="str">
        <f>"Child Externalizing --&gt; Parent Personality"</f>
        <v>Child Externalizing --&gt; Parent Personality</v>
      </c>
      <c r="G81" s="1" t="s">
        <v>0</v>
      </c>
      <c r="H81" s="1" t="s">
        <v>0</v>
      </c>
      <c r="I81" s="1" t="s">
        <v>0</v>
      </c>
    </row>
    <row r="82" spans="1:9" x14ac:dyDescent="0.25">
      <c r="A82" t="str">
        <f>"No"</f>
        <v>No</v>
      </c>
      <c r="B82" s="1">
        <v>2.9082199999999999E-2</v>
      </c>
      <c r="C82" s="1">
        <v>2.8691100000000001E-2</v>
      </c>
      <c r="D82" s="1">
        <v>2.9473300000000001E-2</v>
      </c>
      <c r="F82" t="str">
        <f>"No"</f>
        <v>No</v>
      </c>
      <c r="G82" s="1">
        <v>4.1084700000000002E-2</v>
      </c>
      <c r="H82" s="1">
        <v>4.06165E-2</v>
      </c>
      <c r="I82" s="1">
        <v>4.1552800000000001E-2</v>
      </c>
    </row>
    <row r="83" spans="1:9" x14ac:dyDescent="0.25">
      <c r="A83" t="str">
        <f>"Yes"</f>
        <v>Yes</v>
      </c>
      <c r="B83" s="1">
        <v>9.3093899999999993E-2</v>
      </c>
      <c r="C83" s="1">
        <v>8.4084699999999998E-2</v>
      </c>
      <c r="D83" s="1">
        <v>0.102103</v>
      </c>
      <c r="F83" t="str">
        <f>"Yes"</f>
        <v>Yes</v>
      </c>
      <c r="G83" s="1">
        <v>0.11335389999999999</v>
      </c>
      <c r="H83" s="1">
        <v>0.1092062</v>
      </c>
      <c r="I83" s="1">
        <v>0.1175016</v>
      </c>
    </row>
    <row r="84" spans="1:9" x14ac:dyDescent="0.25">
      <c r="A84" t="str">
        <f>"Risk Difference"</f>
        <v>Risk Difference</v>
      </c>
      <c r="B84" s="1">
        <v>6.4011700000000005E-2</v>
      </c>
      <c r="C84" s="1">
        <v>5.4994000000000001E-2</v>
      </c>
      <c r="D84" s="1">
        <v>7.3029300000000005E-2</v>
      </c>
      <c r="F84" t="str">
        <f>"Risk Difference"</f>
        <v>Risk Difference</v>
      </c>
      <c r="G84" s="1">
        <v>7.2269200000000006E-2</v>
      </c>
      <c r="H84" s="1">
        <v>6.8095199999999995E-2</v>
      </c>
      <c r="I84" s="1">
        <v>7.6443300000000006E-2</v>
      </c>
    </row>
    <row r="85" spans="1:9" x14ac:dyDescent="0.25">
      <c r="A85" t="str">
        <f>"Parent Externalizing --&gt; Child Developmental"</f>
        <v>Parent Externalizing --&gt; Child Developmental</v>
      </c>
      <c r="B85" s="1" t="s">
        <v>0</v>
      </c>
      <c r="C85" s="1" t="s">
        <v>0</v>
      </c>
      <c r="D85" s="1" t="s">
        <v>0</v>
      </c>
      <c r="F85" t="str">
        <f>"Child Externalizing --&gt; Parent Developmental"</f>
        <v>Child Externalizing --&gt; Parent Developmental</v>
      </c>
      <c r="G85" s="1" t="s">
        <v>0</v>
      </c>
      <c r="H85" s="1" t="s">
        <v>0</v>
      </c>
      <c r="I85" s="1" t="s">
        <v>0</v>
      </c>
    </row>
    <row r="86" spans="1:9" x14ac:dyDescent="0.25">
      <c r="A86" t="str">
        <f>"No"</f>
        <v>No</v>
      </c>
      <c r="B86" s="1">
        <v>1.42463E-2</v>
      </c>
      <c r="C86" s="1">
        <v>1.39705E-2</v>
      </c>
      <c r="D86" s="1">
        <v>1.4522200000000001E-2</v>
      </c>
      <c r="F86" t="str">
        <f>"No"</f>
        <v>No</v>
      </c>
      <c r="G86" s="1">
        <v>4.952E-4</v>
      </c>
      <c r="H86" s="1">
        <v>4.4270000000000003E-4</v>
      </c>
      <c r="I86" s="1">
        <v>5.4770000000000003E-4</v>
      </c>
    </row>
    <row r="87" spans="1:9" x14ac:dyDescent="0.25">
      <c r="A87" t="str">
        <f>"Yes"</f>
        <v>Yes</v>
      </c>
      <c r="B87" s="1">
        <v>4.6046200000000002E-2</v>
      </c>
      <c r="C87" s="1">
        <v>3.9547899999999997E-2</v>
      </c>
      <c r="D87" s="1">
        <v>5.2544599999999997E-2</v>
      </c>
      <c r="F87" t="str">
        <f>"Yes"</f>
        <v>Yes</v>
      </c>
      <c r="G87" s="1">
        <v>2.0051000000000001E-3</v>
      </c>
      <c r="H87" s="1">
        <v>1.4197999999999999E-3</v>
      </c>
      <c r="I87" s="1">
        <v>2.5902999999999998E-3</v>
      </c>
    </row>
    <row r="88" spans="1:9" x14ac:dyDescent="0.25">
      <c r="A88" t="str">
        <f>"Risk Difference"</f>
        <v>Risk Difference</v>
      </c>
      <c r="B88" s="1">
        <v>3.1799899999999999E-2</v>
      </c>
      <c r="C88" s="1">
        <v>2.5295700000000001E-2</v>
      </c>
      <c r="D88" s="1">
        <v>3.8304100000000001E-2</v>
      </c>
      <c r="F88" t="str">
        <f>"Risk Difference"</f>
        <v>Risk Difference</v>
      </c>
      <c r="G88" s="1">
        <v>1.5099E-3</v>
      </c>
      <c r="H88" s="1">
        <v>9.2230000000000003E-4</v>
      </c>
      <c r="I88" s="1">
        <v>2.0975E-3</v>
      </c>
    </row>
    <row r="89" spans="1:9" x14ac:dyDescent="0.25">
      <c r="A89" t="str">
        <f>"Parent Neurotic --&gt; Child Substance Abuse"</f>
        <v>Parent Neurotic --&gt; Child Substance Abuse</v>
      </c>
      <c r="B89" s="1" t="s">
        <v>0</v>
      </c>
      <c r="C89" s="1" t="s">
        <v>0</v>
      </c>
      <c r="D89" s="1" t="s">
        <v>0</v>
      </c>
      <c r="F89" t="str">
        <f>"Child Neurotic --&gt; Parent Substance Abuse"</f>
        <v>Child Neurotic --&gt; Parent Substance Abuse</v>
      </c>
      <c r="G89" s="1" t="s">
        <v>0</v>
      </c>
      <c r="H89" s="1" t="s">
        <v>0</v>
      </c>
      <c r="I89" s="1" t="s">
        <v>0</v>
      </c>
    </row>
    <row r="90" spans="1:9" x14ac:dyDescent="0.25">
      <c r="A90" t="str">
        <f>"No"</f>
        <v>No</v>
      </c>
      <c r="B90" s="1">
        <v>2.0259599999999999E-2</v>
      </c>
      <c r="C90" s="1">
        <v>1.9910400000000002E-2</v>
      </c>
      <c r="D90" s="1">
        <v>2.0608899999999999E-2</v>
      </c>
      <c r="F90" t="str">
        <f>"No"</f>
        <v>No</v>
      </c>
      <c r="G90" s="1">
        <v>5.2512000000000003E-2</v>
      </c>
      <c r="H90" s="1">
        <v>5.1971799999999999E-2</v>
      </c>
      <c r="I90" s="1">
        <v>5.3052200000000001E-2</v>
      </c>
    </row>
    <row r="91" spans="1:9" x14ac:dyDescent="0.25">
      <c r="A91" t="str">
        <f>"Yes"</f>
        <v>Yes</v>
      </c>
      <c r="B91" s="1">
        <v>5.2067000000000002E-2</v>
      </c>
      <c r="C91" s="1">
        <v>5.0598299999999999E-2</v>
      </c>
      <c r="D91" s="1">
        <v>5.3535600000000003E-2</v>
      </c>
      <c r="F91" t="str">
        <f>"Yes"</f>
        <v>Yes</v>
      </c>
      <c r="G91" s="1">
        <v>0.12023250000000001</v>
      </c>
      <c r="H91" s="1">
        <v>0.1175891</v>
      </c>
      <c r="I91" s="1">
        <v>0.1228759</v>
      </c>
    </row>
    <row r="92" spans="1:9" x14ac:dyDescent="0.25">
      <c r="A92" t="str">
        <f>"Risk Difference"</f>
        <v>Risk Difference</v>
      </c>
      <c r="B92" s="1">
        <v>3.1807299999999997E-2</v>
      </c>
      <c r="C92" s="1">
        <v>3.02977E-2</v>
      </c>
      <c r="D92" s="1">
        <v>3.3316900000000003E-2</v>
      </c>
      <c r="F92" t="str">
        <f>"Risk Difference"</f>
        <v>Risk Difference</v>
      </c>
      <c r="G92" s="1">
        <v>6.7720500000000003E-2</v>
      </c>
      <c r="H92" s="1">
        <v>6.5022499999999997E-2</v>
      </c>
      <c r="I92" s="1">
        <v>7.0418499999999995E-2</v>
      </c>
    </row>
    <row r="93" spans="1:9" x14ac:dyDescent="0.25">
      <c r="A93" t="str">
        <f>"Parent Neurotic --&gt; Child Externalizing"</f>
        <v>Parent Neurotic --&gt; Child Externalizing</v>
      </c>
      <c r="B93" s="1" t="s">
        <v>0</v>
      </c>
      <c r="C93" s="1" t="s">
        <v>0</v>
      </c>
      <c r="D93" s="1" t="s">
        <v>0</v>
      </c>
      <c r="F93" t="str">
        <f>"Child Neurotic --&gt; Parent Externalizing"</f>
        <v>Child Neurotic --&gt; Parent Externalizing</v>
      </c>
      <c r="G93" s="1" t="s">
        <v>0</v>
      </c>
      <c r="H93" s="1" t="s">
        <v>0</v>
      </c>
      <c r="I93" s="1" t="s">
        <v>0</v>
      </c>
    </row>
    <row r="94" spans="1:9" x14ac:dyDescent="0.25">
      <c r="A94" t="str">
        <f>"No"</f>
        <v>No</v>
      </c>
      <c r="B94" s="1">
        <v>2.6985700000000001E-2</v>
      </c>
      <c r="C94" s="1">
        <v>2.6584E-2</v>
      </c>
      <c r="D94" s="1">
        <v>2.73873E-2</v>
      </c>
      <c r="F94" t="str">
        <f>"No"</f>
        <v>No</v>
      </c>
      <c r="G94" s="1">
        <v>4.8202999999999996E-3</v>
      </c>
      <c r="H94" s="1">
        <v>4.6525999999999998E-3</v>
      </c>
      <c r="I94" s="1">
        <v>4.9880999999999997E-3</v>
      </c>
    </row>
    <row r="95" spans="1:9" x14ac:dyDescent="0.25">
      <c r="A95" t="str">
        <f>"Yes"</f>
        <v>Yes</v>
      </c>
      <c r="B95" s="1">
        <v>6.3385899999999995E-2</v>
      </c>
      <c r="C95" s="1">
        <v>6.1775200000000002E-2</v>
      </c>
      <c r="D95" s="1">
        <v>6.4996600000000002E-2</v>
      </c>
      <c r="F95" t="str">
        <f>"Yes"</f>
        <v>Yes</v>
      </c>
      <c r="G95" s="1">
        <v>1.4427199999999999E-2</v>
      </c>
      <c r="H95" s="1">
        <v>1.3457999999999999E-2</v>
      </c>
      <c r="I95" s="1">
        <v>1.5396399999999999E-2</v>
      </c>
    </row>
    <row r="96" spans="1:9" x14ac:dyDescent="0.25">
      <c r="A96" t="str">
        <f>"Risk Difference"</f>
        <v>Risk Difference</v>
      </c>
      <c r="B96" s="1">
        <v>3.6400200000000001E-2</v>
      </c>
      <c r="C96" s="1">
        <v>3.4740199999999999E-2</v>
      </c>
      <c r="D96" s="1">
        <v>3.8060299999999998E-2</v>
      </c>
      <c r="F96" t="str">
        <f>"Risk Difference"</f>
        <v>Risk Difference</v>
      </c>
      <c r="G96" s="1">
        <v>9.6068999999999998E-3</v>
      </c>
      <c r="H96" s="1">
        <v>8.6233000000000004E-3</v>
      </c>
      <c r="I96" s="1">
        <v>1.0590499999999999E-2</v>
      </c>
    </row>
    <row r="97" spans="1:9" x14ac:dyDescent="0.25">
      <c r="A97" t="str">
        <f>"Parent Neurotic --&gt; Child Neurotic"</f>
        <v>Parent Neurotic --&gt; Child Neurotic</v>
      </c>
      <c r="B97" s="1" t="s">
        <v>0</v>
      </c>
      <c r="C97" s="1" t="s">
        <v>0</v>
      </c>
      <c r="D97" s="1" t="s">
        <v>0</v>
      </c>
      <c r="F97" t="str">
        <f>"Child Neurotic --&gt; Parent Neurotic"</f>
        <v>Child Neurotic --&gt; Parent Neurotic</v>
      </c>
      <c r="G97" s="1" t="s">
        <v>0</v>
      </c>
      <c r="H97" s="1" t="s">
        <v>0</v>
      </c>
      <c r="I97" s="1" t="s">
        <v>0</v>
      </c>
    </row>
    <row r="98" spans="1:9" x14ac:dyDescent="0.25">
      <c r="A98" t="str">
        <f>"No"</f>
        <v>No</v>
      </c>
      <c r="B98" s="1">
        <v>7.0377700000000001E-2</v>
      </c>
      <c r="C98" s="1">
        <v>6.9743600000000003E-2</v>
      </c>
      <c r="D98" s="1">
        <v>7.1011699999999997E-2</v>
      </c>
      <c r="F98" t="str">
        <f>"No"</f>
        <v>No</v>
      </c>
      <c r="G98" s="1">
        <v>0.1126079</v>
      </c>
      <c r="H98" s="1">
        <v>0.11184239999999999</v>
      </c>
      <c r="I98" s="1">
        <v>0.1133735</v>
      </c>
    </row>
    <row r="99" spans="1:9" x14ac:dyDescent="0.25">
      <c r="A99" t="str">
        <f>"Yes"</f>
        <v>Yes</v>
      </c>
      <c r="B99" s="1">
        <v>0.16102430000000001</v>
      </c>
      <c r="C99" s="1">
        <v>0.1585945</v>
      </c>
      <c r="D99" s="1">
        <v>0.16345409999999999</v>
      </c>
      <c r="F99" t="str">
        <f>"Yes"</f>
        <v>Yes</v>
      </c>
      <c r="G99" s="1">
        <v>0.24340539999999999</v>
      </c>
      <c r="H99" s="1">
        <v>0.23991750000000001</v>
      </c>
      <c r="I99" s="1">
        <v>0.24689330000000001</v>
      </c>
    </row>
    <row r="100" spans="1:9" x14ac:dyDescent="0.25">
      <c r="A100" t="str">
        <f>"Risk Difference"</f>
        <v>Risk Difference</v>
      </c>
      <c r="B100" s="1">
        <v>9.0646599999999994E-2</v>
      </c>
      <c r="C100" s="1">
        <v>8.8135400000000003E-2</v>
      </c>
      <c r="D100" s="1">
        <v>9.3157699999999996E-2</v>
      </c>
      <c r="F100" t="str">
        <f>"Risk Difference"</f>
        <v>Risk Difference</v>
      </c>
      <c r="G100" s="1">
        <v>0.13079750000000001</v>
      </c>
      <c r="H100" s="1">
        <v>0.1272266</v>
      </c>
      <c r="I100" s="1">
        <v>0.1343684</v>
      </c>
    </row>
    <row r="101" spans="1:9" x14ac:dyDescent="0.25">
      <c r="A101" t="str">
        <f>"Parent Neurotic --&gt; Child Mood Disorder"</f>
        <v>Parent Neurotic --&gt; Child Mood Disorder</v>
      </c>
      <c r="B101" s="1" t="s">
        <v>0</v>
      </c>
      <c r="C101" s="1" t="s">
        <v>0</v>
      </c>
      <c r="D101" s="1" t="s">
        <v>0</v>
      </c>
      <c r="F101" t="str">
        <f>"Child Neurotic --&gt; Parent Mood Disorder"</f>
        <v>Child Neurotic --&gt; Parent Mood Disorder</v>
      </c>
      <c r="G101" s="1" t="s">
        <v>0</v>
      </c>
      <c r="H101" s="1" t="s">
        <v>0</v>
      </c>
      <c r="I101" s="1" t="s">
        <v>0</v>
      </c>
    </row>
    <row r="102" spans="1:9" x14ac:dyDescent="0.25">
      <c r="A102" t="str">
        <f>"No"</f>
        <v>No</v>
      </c>
      <c r="B102" s="1">
        <v>4.1154299999999998E-2</v>
      </c>
      <c r="C102" s="1">
        <v>4.0661900000000001E-2</v>
      </c>
      <c r="D102" s="1">
        <v>4.1646700000000002E-2</v>
      </c>
      <c r="F102" t="str">
        <f>"No"</f>
        <v>No</v>
      </c>
      <c r="G102" s="1">
        <v>7.5276099999999999E-2</v>
      </c>
      <c r="H102" s="1">
        <v>7.4637099999999998E-2</v>
      </c>
      <c r="I102" s="1">
        <v>7.5914999999999996E-2</v>
      </c>
    </row>
    <row r="103" spans="1:9" x14ac:dyDescent="0.25">
      <c r="A103" t="str">
        <f>"Yes"</f>
        <v>Yes</v>
      </c>
      <c r="B103" s="1">
        <v>7.8766000000000003E-2</v>
      </c>
      <c r="C103" s="1">
        <v>7.6985200000000004E-2</v>
      </c>
      <c r="D103" s="1">
        <v>8.0546699999999999E-2</v>
      </c>
      <c r="F103" t="str">
        <f>"Yes"</f>
        <v>Yes</v>
      </c>
      <c r="G103" s="1">
        <v>0.15684219999999999</v>
      </c>
      <c r="H103" s="1">
        <v>0.15388650000000001</v>
      </c>
      <c r="I103" s="1">
        <v>0.15979779999999999</v>
      </c>
    </row>
    <row r="104" spans="1:9" x14ac:dyDescent="0.25">
      <c r="A104" t="str">
        <f>"Risk Difference"</f>
        <v>Risk Difference</v>
      </c>
      <c r="B104" s="1">
        <v>3.7611699999999998E-2</v>
      </c>
      <c r="C104" s="1">
        <v>3.57641E-2</v>
      </c>
      <c r="D104" s="1">
        <v>3.94592E-2</v>
      </c>
      <c r="F104" t="str">
        <f>"Risk Difference"</f>
        <v>Risk Difference</v>
      </c>
      <c r="G104" s="1">
        <v>8.1566100000000002E-2</v>
      </c>
      <c r="H104" s="1">
        <v>7.8542200000000006E-2</v>
      </c>
      <c r="I104" s="1">
        <v>8.4589999999999999E-2</v>
      </c>
    </row>
    <row r="105" spans="1:9" x14ac:dyDescent="0.25">
      <c r="A105" t="str">
        <f>"Parent Neurotic --&gt; Child Eating Disorder"</f>
        <v>Parent Neurotic --&gt; Child Eating Disorder</v>
      </c>
      <c r="B105" s="1" t="s">
        <v>0</v>
      </c>
      <c r="C105" s="1" t="s">
        <v>0</v>
      </c>
      <c r="D105" s="1" t="s">
        <v>0</v>
      </c>
      <c r="F105" t="str">
        <f>"Child Neurotic --&gt; Parent Eating Disorder"</f>
        <v>Child Neurotic --&gt; Parent Eating Disorder</v>
      </c>
      <c r="G105" s="1" t="s">
        <v>0</v>
      </c>
      <c r="H105" s="1" t="s">
        <v>0</v>
      </c>
      <c r="I105" s="1" t="s">
        <v>0</v>
      </c>
    </row>
    <row r="106" spans="1:9" x14ac:dyDescent="0.25">
      <c r="A106" t="str">
        <f>"No"</f>
        <v>No</v>
      </c>
      <c r="B106" s="1">
        <v>1.2970600000000001E-2</v>
      </c>
      <c r="C106" s="1">
        <v>1.2690099999999999E-2</v>
      </c>
      <c r="D106" s="1">
        <v>1.32511E-2</v>
      </c>
      <c r="F106" t="str">
        <f>"No"</f>
        <v>No</v>
      </c>
      <c r="G106" s="1">
        <v>3.0354000000000002E-3</v>
      </c>
      <c r="H106" s="1">
        <v>2.9022000000000002E-3</v>
      </c>
      <c r="I106" s="1">
        <v>3.1686000000000001E-3</v>
      </c>
    </row>
    <row r="107" spans="1:9" x14ac:dyDescent="0.25">
      <c r="A107" t="str">
        <f>"Yes"</f>
        <v>Yes</v>
      </c>
      <c r="B107" s="1">
        <v>1.84174E-2</v>
      </c>
      <c r="C107" s="1">
        <v>1.7528599999999998E-2</v>
      </c>
      <c r="D107" s="1">
        <v>1.9306299999999998E-2</v>
      </c>
      <c r="F107" t="str">
        <f>"Yes"</f>
        <v>Yes</v>
      </c>
      <c r="G107" s="1">
        <v>6.2592999999999998E-3</v>
      </c>
      <c r="H107" s="1">
        <v>5.6182000000000003E-3</v>
      </c>
      <c r="I107" s="1">
        <v>6.9002999999999998E-3</v>
      </c>
    </row>
    <row r="108" spans="1:9" x14ac:dyDescent="0.25">
      <c r="A108" t="str">
        <f>"Risk Difference"</f>
        <v>Risk Difference</v>
      </c>
      <c r="B108" s="1">
        <v>5.4467999999999999E-3</v>
      </c>
      <c r="C108" s="1">
        <v>4.5148000000000002E-3</v>
      </c>
      <c r="D108" s="1">
        <v>6.3788999999999998E-3</v>
      </c>
      <c r="F108" t="str">
        <f>"Risk Difference"</f>
        <v>Risk Difference</v>
      </c>
      <c r="G108" s="1">
        <v>3.2238000000000002E-3</v>
      </c>
      <c r="H108" s="1">
        <v>2.5690999999999999E-3</v>
      </c>
      <c r="I108" s="1">
        <v>3.8785E-3</v>
      </c>
    </row>
    <row r="109" spans="1:9" x14ac:dyDescent="0.25">
      <c r="A109" t="str">
        <f>"Parent Neurotic --&gt; Child Schizophrenia"</f>
        <v>Parent Neurotic --&gt; Child Schizophrenia</v>
      </c>
      <c r="B109" s="1" t="s">
        <v>0</v>
      </c>
      <c r="C109" s="1" t="s">
        <v>0</v>
      </c>
      <c r="D109" s="1" t="s">
        <v>0</v>
      </c>
      <c r="F109" t="str">
        <f>"Child Neurotic --&gt; Parent Schizophrenia"</f>
        <v>Child Neurotic --&gt; Parent Schizophrenia</v>
      </c>
      <c r="G109" s="1" t="s">
        <v>0</v>
      </c>
      <c r="H109" s="1" t="s">
        <v>0</v>
      </c>
      <c r="I109" s="1" t="s">
        <v>0</v>
      </c>
    </row>
    <row r="110" spans="1:9" x14ac:dyDescent="0.25">
      <c r="A110" t="str">
        <f>"No"</f>
        <v>No</v>
      </c>
      <c r="B110" s="1">
        <v>1.7793199999999999E-2</v>
      </c>
      <c r="C110" s="1">
        <v>1.7465499999999998E-2</v>
      </c>
      <c r="D110" s="1">
        <v>1.8120899999999999E-2</v>
      </c>
      <c r="F110" t="str">
        <f>"No"</f>
        <v>No</v>
      </c>
      <c r="G110" s="1">
        <v>2.1510499999999998E-2</v>
      </c>
      <c r="H110" s="1">
        <v>2.11591E-2</v>
      </c>
      <c r="I110" s="1">
        <v>2.18619E-2</v>
      </c>
    </row>
    <row r="111" spans="1:9" x14ac:dyDescent="0.25">
      <c r="A111" t="str">
        <f>"Yes"</f>
        <v>Yes</v>
      </c>
      <c r="B111" s="1">
        <v>4.0190700000000003E-2</v>
      </c>
      <c r="C111" s="1">
        <v>3.8892299999999998E-2</v>
      </c>
      <c r="D111" s="1">
        <v>4.1488999999999998E-2</v>
      </c>
      <c r="F111" t="str">
        <f>"Yes"</f>
        <v>Yes</v>
      </c>
      <c r="G111" s="1">
        <v>4.8990600000000002E-2</v>
      </c>
      <c r="H111" s="1">
        <v>4.7236300000000002E-2</v>
      </c>
      <c r="I111" s="1">
        <v>5.0744999999999998E-2</v>
      </c>
    </row>
    <row r="112" spans="1:9" x14ac:dyDescent="0.25">
      <c r="A112" t="str">
        <f>"Risk Difference"</f>
        <v>Risk Difference</v>
      </c>
      <c r="B112" s="1">
        <v>2.2397500000000001E-2</v>
      </c>
      <c r="C112" s="1">
        <v>2.1058400000000001E-2</v>
      </c>
      <c r="D112" s="1">
        <v>2.37366E-2</v>
      </c>
      <c r="F112" t="str">
        <f>"Risk Difference"</f>
        <v>Risk Difference</v>
      </c>
      <c r="G112" s="1">
        <v>2.74801E-2</v>
      </c>
      <c r="H112" s="1">
        <v>2.5690899999999999E-2</v>
      </c>
      <c r="I112" s="1">
        <v>2.9269300000000002E-2</v>
      </c>
    </row>
    <row r="113" spans="1:9" x14ac:dyDescent="0.25">
      <c r="A113" t="str">
        <f>"Parent Neurotic --&gt; Child Bipolar"</f>
        <v>Parent Neurotic --&gt; Child Bipolar</v>
      </c>
      <c r="B113" s="1" t="s">
        <v>0</v>
      </c>
      <c r="C113" s="1" t="s">
        <v>0</v>
      </c>
      <c r="D113" s="1" t="s">
        <v>0</v>
      </c>
      <c r="F113" t="str">
        <f>"Child Neurotic --&gt; Parent Bipolar"</f>
        <v>Child Neurotic --&gt; Parent Bipolar</v>
      </c>
      <c r="G113" s="1" t="s">
        <v>0</v>
      </c>
      <c r="H113" s="1" t="s">
        <v>0</v>
      </c>
      <c r="I113" s="1" t="s">
        <v>0</v>
      </c>
    </row>
    <row r="114" spans="1:9" x14ac:dyDescent="0.25">
      <c r="A114" t="str">
        <f>"No"</f>
        <v>No</v>
      </c>
      <c r="B114" s="1">
        <v>4.9265000000000003E-3</v>
      </c>
      <c r="C114" s="1">
        <v>4.7530000000000003E-3</v>
      </c>
      <c r="D114" s="1">
        <v>5.1000999999999998E-3</v>
      </c>
      <c r="F114" t="str">
        <f>"No"</f>
        <v>No</v>
      </c>
      <c r="G114" s="1">
        <v>1.2500499999999999E-2</v>
      </c>
      <c r="H114" s="1">
        <v>1.22314E-2</v>
      </c>
      <c r="I114" s="1">
        <v>1.27695E-2</v>
      </c>
    </row>
    <row r="115" spans="1:9" x14ac:dyDescent="0.25">
      <c r="A115" t="str">
        <f>"Yes"</f>
        <v>Yes</v>
      </c>
      <c r="B115" s="1">
        <v>9.5443000000000004E-3</v>
      </c>
      <c r="C115" s="1">
        <v>8.9014999999999997E-3</v>
      </c>
      <c r="D115" s="1">
        <v>1.0187E-2</v>
      </c>
      <c r="F115" t="str">
        <f>"Yes"</f>
        <v>Yes</v>
      </c>
      <c r="G115" s="1">
        <v>2.6481399999999999E-2</v>
      </c>
      <c r="H115" s="1">
        <v>2.5176400000000002E-2</v>
      </c>
      <c r="I115" s="1">
        <v>2.7786399999999999E-2</v>
      </c>
    </row>
    <row r="116" spans="1:9" x14ac:dyDescent="0.25">
      <c r="A116" t="str">
        <f>"Risk Difference"</f>
        <v>Risk Difference</v>
      </c>
      <c r="B116" s="1">
        <v>4.6176999999999998E-3</v>
      </c>
      <c r="C116" s="1">
        <v>3.9519999999999998E-3</v>
      </c>
      <c r="D116" s="1">
        <v>5.2835E-3</v>
      </c>
      <c r="F116" t="str">
        <f>"Risk Difference"</f>
        <v>Risk Difference</v>
      </c>
      <c r="G116" s="1">
        <v>1.3981E-2</v>
      </c>
      <c r="H116" s="1">
        <v>1.26485E-2</v>
      </c>
      <c r="I116" s="1">
        <v>1.53134E-2</v>
      </c>
    </row>
    <row r="117" spans="1:9" x14ac:dyDescent="0.25">
      <c r="A117" t="str">
        <f>"Parent Neurotic --&gt; Child OCD"</f>
        <v>Parent Neurotic --&gt; Child OCD</v>
      </c>
      <c r="B117" s="1" t="s">
        <v>0</v>
      </c>
      <c r="C117" s="1" t="s">
        <v>0</v>
      </c>
      <c r="D117" s="1" t="s">
        <v>0</v>
      </c>
      <c r="F117" t="str">
        <f>"Child Neurotic --&gt; Parent OCD"</f>
        <v>Child Neurotic --&gt; Parent OCD</v>
      </c>
      <c r="G117" s="1" t="s">
        <v>0</v>
      </c>
      <c r="H117" s="1" t="s">
        <v>0</v>
      </c>
      <c r="I117" s="1" t="s">
        <v>0</v>
      </c>
    </row>
    <row r="118" spans="1:9" x14ac:dyDescent="0.25">
      <c r="A118" t="str">
        <f>"No"</f>
        <v>No</v>
      </c>
      <c r="B118" s="1">
        <v>9.2741000000000004E-3</v>
      </c>
      <c r="C118" s="1">
        <v>9.0364999999999994E-3</v>
      </c>
      <c r="D118" s="1">
        <v>9.5116999999999997E-3</v>
      </c>
      <c r="F118" t="str">
        <f>"No"</f>
        <v>No</v>
      </c>
      <c r="G118" s="1">
        <v>2.8400000000000001E-3</v>
      </c>
      <c r="H118" s="1">
        <v>2.7111000000000001E-3</v>
      </c>
      <c r="I118" s="1">
        <v>2.9689E-3</v>
      </c>
    </row>
    <row r="119" spans="1:9" x14ac:dyDescent="0.25">
      <c r="A119" t="str">
        <f>"Yes"</f>
        <v>Yes</v>
      </c>
      <c r="B119" s="1">
        <v>1.6528999999999999E-2</v>
      </c>
      <c r="C119" s="1">
        <v>1.5686200000000001E-2</v>
      </c>
      <c r="D119" s="1">
        <v>1.7371899999999999E-2</v>
      </c>
      <c r="F119" t="str">
        <f>"Yes"</f>
        <v>Yes</v>
      </c>
      <c r="G119" s="1">
        <v>6.4828000000000004E-3</v>
      </c>
      <c r="H119" s="1">
        <v>5.8304999999999997E-3</v>
      </c>
      <c r="I119" s="1">
        <v>7.1351000000000001E-3</v>
      </c>
    </row>
    <row r="120" spans="1:9" x14ac:dyDescent="0.25">
      <c r="A120" t="str">
        <f>"Risk Difference"</f>
        <v>Risk Difference</v>
      </c>
      <c r="B120" s="1">
        <v>7.2548999999999999E-3</v>
      </c>
      <c r="C120" s="1">
        <v>6.3791999999999998E-3</v>
      </c>
      <c r="D120" s="1">
        <v>8.1306999999999994E-3</v>
      </c>
      <c r="F120" t="str">
        <f>"Risk Difference"</f>
        <v>Risk Difference</v>
      </c>
      <c r="G120" s="1">
        <v>3.6427999999999999E-3</v>
      </c>
      <c r="H120" s="1">
        <v>2.9778999999999999E-3</v>
      </c>
      <c r="I120" s="1">
        <v>4.3077000000000002E-3</v>
      </c>
    </row>
    <row r="121" spans="1:9" x14ac:dyDescent="0.25">
      <c r="A121" t="str">
        <f>"Parent Neurotic --&gt; Child Personality"</f>
        <v>Parent Neurotic --&gt; Child Personality</v>
      </c>
      <c r="B121" s="1" t="s">
        <v>0</v>
      </c>
      <c r="C121" s="1" t="s">
        <v>0</v>
      </c>
      <c r="D121" s="1" t="s">
        <v>0</v>
      </c>
      <c r="F121" t="str">
        <f>"Child Neurotic --&gt; Parent Personality"</f>
        <v>Child Neurotic --&gt; Parent Personality</v>
      </c>
      <c r="G121" s="1" t="s">
        <v>0</v>
      </c>
      <c r="H121" s="1" t="s">
        <v>0</v>
      </c>
      <c r="I121" s="1" t="s">
        <v>0</v>
      </c>
    </row>
    <row r="122" spans="1:9" x14ac:dyDescent="0.25">
      <c r="A122" t="str">
        <f>"No"</f>
        <v>No</v>
      </c>
      <c r="B122" s="1">
        <v>2.49734E-2</v>
      </c>
      <c r="C122" s="1">
        <v>2.45866E-2</v>
      </c>
      <c r="D122" s="1">
        <v>2.5360299999999999E-2</v>
      </c>
      <c r="F122" t="str">
        <f>"No"</f>
        <v>No</v>
      </c>
      <c r="G122" s="1">
        <v>3.82831E-2</v>
      </c>
      <c r="H122" s="1">
        <v>3.7818400000000002E-2</v>
      </c>
      <c r="I122" s="1">
        <v>3.8747799999999999E-2</v>
      </c>
    </row>
    <row r="123" spans="1:9" x14ac:dyDescent="0.25">
      <c r="A123" t="str">
        <f>"Yes"</f>
        <v>Yes</v>
      </c>
      <c r="B123" s="1">
        <v>6.1213099999999999E-2</v>
      </c>
      <c r="C123" s="1">
        <v>5.9628399999999998E-2</v>
      </c>
      <c r="D123" s="1">
        <v>6.2797800000000001E-2</v>
      </c>
      <c r="F123" t="str">
        <f>"Yes"</f>
        <v>Yes</v>
      </c>
      <c r="G123" s="1">
        <v>0.1005262</v>
      </c>
      <c r="H123" s="1">
        <v>9.8082199999999994E-2</v>
      </c>
      <c r="I123" s="1">
        <v>0.1029702</v>
      </c>
    </row>
    <row r="124" spans="1:9" x14ac:dyDescent="0.25">
      <c r="A124" t="str">
        <f>"Risk Difference"</f>
        <v>Risk Difference</v>
      </c>
      <c r="B124" s="1">
        <v>3.62397E-2</v>
      </c>
      <c r="C124" s="1">
        <v>3.4608399999999997E-2</v>
      </c>
      <c r="D124" s="1">
        <v>3.7870899999999999E-2</v>
      </c>
      <c r="F124" t="str">
        <f>"Risk Difference"</f>
        <v>Risk Difference</v>
      </c>
      <c r="G124" s="1">
        <v>6.2243100000000003E-2</v>
      </c>
      <c r="H124" s="1">
        <v>5.9755299999999997E-2</v>
      </c>
      <c r="I124" s="1">
        <v>6.4730800000000005E-2</v>
      </c>
    </row>
    <row r="125" spans="1:9" x14ac:dyDescent="0.25">
      <c r="A125" t="str">
        <f>"Parent Neurotic --&gt; Child Developmental"</f>
        <v>Parent Neurotic --&gt; Child Developmental</v>
      </c>
      <c r="B125" s="1" t="s">
        <v>0</v>
      </c>
      <c r="C125" s="1" t="s">
        <v>0</v>
      </c>
      <c r="D125" s="1" t="s">
        <v>0</v>
      </c>
      <c r="F125" t="str">
        <f>"Child Neurotic --&gt; Parent Developmental"</f>
        <v>Child Neurotic --&gt; Parent Developmental</v>
      </c>
      <c r="G125" s="1" t="s">
        <v>0</v>
      </c>
      <c r="H125" s="1" t="s">
        <v>0</v>
      </c>
      <c r="I125" s="1" t="s">
        <v>0</v>
      </c>
    </row>
    <row r="126" spans="1:9" x14ac:dyDescent="0.25">
      <c r="A126" t="str">
        <f>"No"</f>
        <v>No</v>
      </c>
      <c r="B126" s="1">
        <v>1.3232900000000001E-2</v>
      </c>
      <c r="C126" s="1">
        <v>1.29496E-2</v>
      </c>
      <c r="D126" s="1">
        <v>1.3516200000000001E-2</v>
      </c>
      <c r="F126" t="str">
        <f>"No"</f>
        <v>No</v>
      </c>
      <c r="G126" s="1">
        <v>4.6109999999999999E-4</v>
      </c>
      <c r="H126" s="1">
        <v>4.0910000000000002E-4</v>
      </c>
      <c r="I126" s="1">
        <v>5.1309999999999995E-4</v>
      </c>
    </row>
    <row r="127" spans="1:9" x14ac:dyDescent="0.25">
      <c r="A127" t="str">
        <f>"Yes"</f>
        <v>Yes</v>
      </c>
      <c r="B127" s="1">
        <v>2.28995E-2</v>
      </c>
      <c r="C127" s="1">
        <v>2.1910599999999999E-2</v>
      </c>
      <c r="D127" s="1">
        <v>2.3888300000000001E-2</v>
      </c>
      <c r="F127" t="str">
        <f>"Yes"</f>
        <v>Yes</v>
      </c>
      <c r="G127" s="1">
        <v>1.4616E-3</v>
      </c>
      <c r="H127" s="1">
        <v>1.1511E-3</v>
      </c>
      <c r="I127" s="1">
        <v>1.7721E-3</v>
      </c>
    </row>
    <row r="128" spans="1:9" x14ac:dyDescent="0.25">
      <c r="A128" t="str">
        <f>"Risk Difference"</f>
        <v>Risk Difference</v>
      </c>
      <c r="B128" s="1">
        <v>9.6665999999999992E-3</v>
      </c>
      <c r="C128" s="1">
        <v>8.6379000000000004E-3</v>
      </c>
      <c r="D128" s="1">
        <v>1.06952E-2</v>
      </c>
      <c r="F128" t="str">
        <f>"Risk Difference"</f>
        <v>Risk Difference</v>
      </c>
      <c r="G128" s="1">
        <v>1.0005000000000001E-3</v>
      </c>
      <c r="H128" s="1">
        <v>6.8570000000000002E-4</v>
      </c>
      <c r="I128" s="1">
        <v>1.3154E-3</v>
      </c>
    </row>
    <row r="129" spans="1:9" x14ac:dyDescent="0.25">
      <c r="A129" t="str">
        <f>"Parent Mood Disorder --&gt; Child Substance Abuse"</f>
        <v>Parent Mood Disorder --&gt; Child Substance Abuse</v>
      </c>
      <c r="B129" s="1" t="s">
        <v>0</v>
      </c>
      <c r="C129" s="1" t="s">
        <v>0</v>
      </c>
      <c r="D129" s="1" t="s">
        <v>0</v>
      </c>
      <c r="F129" t="str">
        <f>"Child Mood Disorder --&gt; Parent Substance Abuse"</f>
        <v>Child Mood Disorder --&gt; Parent Substance Abuse</v>
      </c>
      <c r="G129" s="1" t="s">
        <v>0</v>
      </c>
      <c r="H129" s="1" t="s">
        <v>0</v>
      </c>
      <c r="I129" s="1" t="s">
        <v>0</v>
      </c>
    </row>
    <row r="130" spans="1:9" x14ac:dyDescent="0.25">
      <c r="A130" t="str">
        <f>"No"</f>
        <v>No</v>
      </c>
      <c r="B130" s="1">
        <v>2.1780500000000001E-2</v>
      </c>
      <c r="C130" s="1">
        <v>2.1426899999999999E-2</v>
      </c>
      <c r="D130" s="1">
        <v>2.21341E-2</v>
      </c>
      <c r="F130" t="str">
        <f>"No"</f>
        <v>No</v>
      </c>
      <c r="G130" s="1">
        <v>5.5959599999999998E-2</v>
      </c>
      <c r="H130" s="1">
        <v>5.5413499999999997E-2</v>
      </c>
      <c r="I130" s="1">
        <v>5.6505800000000002E-2</v>
      </c>
    </row>
    <row r="131" spans="1:9" x14ac:dyDescent="0.25">
      <c r="A131" t="str">
        <f>"Yes"</f>
        <v>Yes</v>
      </c>
      <c r="B131" s="1">
        <v>5.10766E-2</v>
      </c>
      <c r="C131" s="1">
        <v>4.9291399999999999E-2</v>
      </c>
      <c r="D131" s="1">
        <v>5.2861900000000003E-2</v>
      </c>
      <c r="F131" t="str">
        <f>"Yes"</f>
        <v>Yes</v>
      </c>
      <c r="G131" s="1">
        <v>0.10127709999999999</v>
      </c>
      <c r="H131" s="1">
        <v>9.80047E-2</v>
      </c>
      <c r="I131" s="1">
        <v>0.1045494</v>
      </c>
    </row>
    <row r="132" spans="1:9" x14ac:dyDescent="0.25">
      <c r="A132" t="str">
        <f>"Risk Difference"</f>
        <v>Risk Difference</v>
      </c>
      <c r="B132" s="1">
        <v>2.9296099999999999E-2</v>
      </c>
      <c r="C132" s="1">
        <v>2.7476199999999999E-2</v>
      </c>
      <c r="D132" s="1">
        <v>3.1116100000000001E-2</v>
      </c>
      <c r="F132" t="str">
        <f>"Risk Difference"</f>
        <v>Risk Difference</v>
      </c>
      <c r="G132" s="1">
        <v>4.5317400000000001E-2</v>
      </c>
      <c r="H132" s="1">
        <v>4.1999799999999997E-2</v>
      </c>
      <c r="I132" s="1">
        <v>4.8635100000000001E-2</v>
      </c>
    </row>
    <row r="133" spans="1:9" x14ac:dyDescent="0.25">
      <c r="A133" t="str">
        <f>"Parent Mood Disorder --&gt; Child Externalizing"</f>
        <v>Parent Mood Disorder --&gt; Child Externalizing</v>
      </c>
      <c r="B133" s="1" t="s">
        <v>0</v>
      </c>
      <c r="C133" s="1" t="s">
        <v>0</v>
      </c>
      <c r="D133" s="1" t="s">
        <v>0</v>
      </c>
      <c r="F133" t="str">
        <f>"Child Mood Disorder --&gt; Parent Externalizing"</f>
        <v>Child Mood Disorder --&gt; Parent Externalizing</v>
      </c>
      <c r="G133" s="1" t="s">
        <v>0</v>
      </c>
      <c r="H133" s="1" t="s">
        <v>0</v>
      </c>
      <c r="I133" s="1" t="s">
        <v>0</v>
      </c>
    </row>
    <row r="134" spans="1:9" x14ac:dyDescent="0.25">
      <c r="A134" t="str">
        <f>"No"</f>
        <v>No</v>
      </c>
      <c r="B134" s="1">
        <v>2.87046E-2</v>
      </c>
      <c r="C134" s="1">
        <v>2.8300100000000002E-2</v>
      </c>
      <c r="D134" s="1">
        <v>2.9109099999999999E-2</v>
      </c>
      <c r="F134" t="str">
        <f>"No"</f>
        <v>No</v>
      </c>
      <c r="G134" s="1">
        <v>5.2833999999999997E-3</v>
      </c>
      <c r="H134" s="1">
        <v>5.1111000000000004E-3</v>
      </c>
      <c r="I134" s="1">
        <v>5.4555999999999997E-3</v>
      </c>
    </row>
    <row r="135" spans="1:9" x14ac:dyDescent="0.25">
      <c r="A135" t="str">
        <f>"Yes"</f>
        <v>Yes</v>
      </c>
      <c r="B135" s="1">
        <v>6.2493699999999999E-2</v>
      </c>
      <c r="C135" s="1">
        <v>6.0530899999999999E-2</v>
      </c>
      <c r="D135" s="1">
        <v>6.44565E-2</v>
      </c>
      <c r="F135" t="str">
        <f>"Yes"</f>
        <v>Yes</v>
      </c>
      <c r="G135" s="1">
        <v>1.2280599999999999E-2</v>
      </c>
      <c r="H135" s="1">
        <v>1.10861E-2</v>
      </c>
      <c r="I135" s="1">
        <v>1.34752E-2</v>
      </c>
    </row>
    <row r="136" spans="1:9" x14ac:dyDescent="0.25">
      <c r="A136" t="str">
        <f>"Risk Difference"</f>
        <v>Risk Difference</v>
      </c>
      <c r="B136" s="1">
        <v>3.3789E-2</v>
      </c>
      <c r="C136" s="1">
        <v>3.1785000000000001E-2</v>
      </c>
      <c r="D136" s="1">
        <v>3.5793100000000001E-2</v>
      </c>
      <c r="F136" t="str">
        <f>"Risk Difference"</f>
        <v>Risk Difference</v>
      </c>
      <c r="G136" s="1">
        <v>6.9972999999999997E-3</v>
      </c>
      <c r="H136" s="1">
        <v>5.7903E-3</v>
      </c>
      <c r="I136" s="1">
        <v>8.2042E-3</v>
      </c>
    </row>
    <row r="137" spans="1:9" x14ac:dyDescent="0.25">
      <c r="A137" t="str">
        <f>"Parent Mood Disorder --&gt; Child Neurotic"</f>
        <v>Parent Mood Disorder --&gt; Child Neurotic</v>
      </c>
      <c r="B137" s="1" t="s">
        <v>0</v>
      </c>
      <c r="C137" s="1" t="s">
        <v>0</v>
      </c>
      <c r="D137" s="1" t="s">
        <v>0</v>
      </c>
      <c r="F137" t="str">
        <f>"Child Mood Disorder --&gt; Parent Neurotic"</f>
        <v>Child Mood Disorder --&gt; Parent Neurotic</v>
      </c>
      <c r="G137" s="1" t="s">
        <v>0</v>
      </c>
      <c r="H137" s="1" t="s">
        <v>0</v>
      </c>
      <c r="I137" s="1" t="s">
        <v>0</v>
      </c>
    </row>
    <row r="138" spans="1:9" x14ac:dyDescent="0.25">
      <c r="A138" t="str">
        <f>"No"</f>
        <v>No</v>
      </c>
      <c r="B138" s="1">
        <v>7.4897500000000006E-2</v>
      </c>
      <c r="C138" s="1">
        <v>7.4259900000000004E-2</v>
      </c>
      <c r="D138" s="1">
        <v>7.5535099999999994E-2</v>
      </c>
      <c r="F138" t="str">
        <f>"No"</f>
        <v>No</v>
      </c>
      <c r="G138" s="1">
        <v>0.1190147</v>
      </c>
      <c r="H138" s="1">
        <v>0.1182453</v>
      </c>
      <c r="I138" s="1">
        <v>0.1197841</v>
      </c>
    </row>
    <row r="139" spans="1:9" x14ac:dyDescent="0.25">
      <c r="A139" t="str">
        <f>"Yes"</f>
        <v>Yes</v>
      </c>
      <c r="B139" s="1">
        <v>0.1561227</v>
      </c>
      <c r="C139" s="1">
        <v>0.15317939999999999</v>
      </c>
      <c r="D139" s="1">
        <v>0.15906600000000001</v>
      </c>
      <c r="F139" t="str">
        <f>"Yes"</f>
        <v>Yes</v>
      </c>
      <c r="G139" s="1">
        <v>0.21204790000000001</v>
      </c>
      <c r="H139" s="1">
        <v>0.2076142</v>
      </c>
      <c r="I139" s="1">
        <v>0.21648149999999999</v>
      </c>
    </row>
    <row r="140" spans="1:9" x14ac:dyDescent="0.25">
      <c r="A140" t="str">
        <f>"Risk Difference"</f>
        <v>Risk Difference</v>
      </c>
      <c r="B140" s="1">
        <v>8.1225199999999997E-2</v>
      </c>
      <c r="C140" s="1">
        <v>7.8213599999999994E-2</v>
      </c>
      <c r="D140" s="1">
        <v>8.4236800000000001E-2</v>
      </c>
      <c r="F140" t="str">
        <f>"Risk Difference"</f>
        <v>Risk Difference</v>
      </c>
      <c r="G140" s="1">
        <v>9.3033199999999996E-2</v>
      </c>
      <c r="H140" s="1">
        <v>8.8533299999999995E-2</v>
      </c>
      <c r="I140" s="1">
        <v>9.7533099999999998E-2</v>
      </c>
    </row>
    <row r="141" spans="1:9" x14ac:dyDescent="0.25">
      <c r="A141" t="str">
        <f>"Parent Mood Disorder --&gt; Child Mood Disorder"</f>
        <v>Parent Mood Disorder --&gt; Child Mood Disorder</v>
      </c>
      <c r="B141" s="1" t="s">
        <v>0</v>
      </c>
      <c r="C141" s="1" t="s">
        <v>0</v>
      </c>
      <c r="D141" s="1" t="s">
        <v>0</v>
      </c>
      <c r="F141" t="str">
        <f>"Child Mood Disorder --&gt; Parent Mood Disorder"</f>
        <v>Child Mood Disorder --&gt; Parent Mood Disorder</v>
      </c>
      <c r="G141" s="1" t="s">
        <v>0</v>
      </c>
      <c r="H141" s="1" t="s">
        <v>0</v>
      </c>
      <c r="I141" s="1" t="s">
        <v>0</v>
      </c>
    </row>
    <row r="142" spans="1:9" x14ac:dyDescent="0.25">
      <c r="A142" t="str">
        <f>"No"</f>
        <v>No</v>
      </c>
      <c r="B142" s="1">
        <v>4.1894500000000001E-2</v>
      </c>
      <c r="C142" s="1">
        <v>4.14092E-2</v>
      </c>
      <c r="D142" s="1">
        <v>4.2379800000000002E-2</v>
      </c>
      <c r="F142" t="str">
        <f>"No"</f>
        <v>No</v>
      </c>
      <c r="G142" s="1">
        <v>7.8179200000000004E-2</v>
      </c>
      <c r="H142" s="1">
        <v>7.7541299999999994E-2</v>
      </c>
      <c r="I142" s="1">
        <v>7.8816999999999998E-2</v>
      </c>
    </row>
    <row r="143" spans="1:9" x14ac:dyDescent="0.25">
      <c r="A143" t="str">
        <f>"Yes"</f>
        <v>Yes</v>
      </c>
      <c r="B143" s="1">
        <v>8.9452599999999993E-2</v>
      </c>
      <c r="C143" s="1">
        <v>8.7138300000000002E-2</v>
      </c>
      <c r="D143" s="1">
        <v>9.1766899999999998E-2</v>
      </c>
      <c r="F143" t="str">
        <f>"Yes"</f>
        <v>Yes</v>
      </c>
      <c r="G143" s="1">
        <v>0.16004660000000001</v>
      </c>
      <c r="H143" s="1">
        <v>0.1560696</v>
      </c>
      <c r="I143" s="1">
        <v>0.16402349999999999</v>
      </c>
    </row>
    <row r="144" spans="1:9" x14ac:dyDescent="0.25">
      <c r="A144" t="str">
        <f>"Risk Difference"</f>
        <v>Risk Difference</v>
      </c>
      <c r="B144" s="1">
        <v>4.7558099999999999E-2</v>
      </c>
      <c r="C144" s="1">
        <v>4.5193499999999998E-2</v>
      </c>
      <c r="D144" s="1">
        <v>4.99227E-2</v>
      </c>
      <c r="F144" t="str">
        <f>"Risk Difference"</f>
        <v>Risk Difference</v>
      </c>
      <c r="G144" s="1">
        <v>8.1867400000000007E-2</v>
      </c>
      <c r="H144" s="1">
        <v>7.7839599999999995E-2</v>
      </c>
      <c r="I144" s="1">
        <v>8.5895100000000002E-2</v>
      </c>
    </row>
    <row r="145" spans="1:9" x14ac:dyDescent="0.25">
      <c r="A145" t="str">
        <f>"Parent Mood Disorder --&gt; Child Eating Disorder"</f>
        <v>Parent Mood Disorder --&gt; Child Eating Disorder</v>
      </c>
      <c r="B145" s="1" t="s">
        <v>0</v>
      </c>
      <c r="C145" s="1" t="s">
        <v>0</v>
      </c>
      <c r="D145" s="1" t="s">
        <v>0</v>
      </c>
      <c r="F145" t="str">
        <f>"Child Mood Disorder --&gt; Parent Eating Disorder"</f>
        <v>Child Mood Disorder --&gt; Parent Eating Disorder</v>
      </c>
      <c r="G145" s="1" t="s">
        <v>0</v>
      </c>
      <c r="H145" s="1" t="s">
        <v>0</v>
      </c>
      <c r="I145" s="1" t="s">
        <v>0</v>
      </c>
    </row>
    <row r="146" spans="1:9" x14ac:dyDescent="0.25">
      <c r="A146" t="str">
        <f>"No"</f>
        <v>No</v>
      </c>
      <c r="B146" s="1">
        <v>1.31135E-2</v>
      </c>
      <c r="C146" s="1">
        <v>1.2837899999999999E-2</v>
      </c>
      <c r="D146" s="1">
        <v>1.3389099999999999E-2</v>
      </c>
      <c r="F146" t="str">
        <f>"No"</f>
        <v>No</v>
      </c>
      <c r="G146" s="1">
        <v>3.1377000000000002E-3</v>
      </c>
      <c r="H146" s="1">
        <v>3.0048000000000002E-3</v>
      </c>
      <c r="I146" s="1">
        <v>3.2705999999999998E-3</v>
      </c>
    </row>
    <row r="147" spans="1:9" x14ac:dyDescent="0.25">
      <c r="A147" t="str">
        <f>"Yes"</f>
        <v>Yes</v>
      </c>
      <c r="B147" s="1">
        <v>1.9564600000000001E-2</v>
      </c>
      <c r="C147" s="1">
        <v>1.84415E-2</v>
      </c>
      <c r="D147" s="1">
        <v>2.06877E-2</v>
      </c>
      <c r="F147" t="str">
        <f>"Yes"</f>
        <v>Yes</v>
      </c>
      <c r="G147" s="1">
        <v>6.6455999999999998E-3</v>
      </c>
      <c r="H147" s="1">
        <v>5.7644000000000003E-3</v>
      </c>
      <c r="I147" s="1">
        <v>7.5269000000000004E-3</v>
      </c>
    </row>
    <row r="148" spans="1:9" x14ac:dyDescent="0.25">
      <c r="A148" t="str">
        <f>"Risk Difference"</f>
        <v>Risk Difference</v>
      </c>
      <c r="B148" s="1">
        <v>6.4511000000000004E-3</v>
      </c>
      <c r="C148" s="1">
        <v>5.2947000000000003E-3</v>
      </c>
      <c r="D148" s="1">
        <v>7.6074999999999997E-3</v>
      </c>
      <c r="F148" t="str">
        <f>"Risk Difference"</f>
        <v>Risk Difference</v>
      </c>
      <c r="G148" s="1">
        <v>3.5079E-3</v>
      </c>
      <c r="H148" s="1">
        <v>2.6167E-3</v>
      </c>
      <c r="I148" s="1">
        <v>4.3991999999999998E-3</v>
      </c>
    </row>
    <row r="149" spans="1:9" x14ac:dyDescent="0.25">
      <c r="A149" t="str">
        <f>"Parent Mood Disorder --&gt; Child Schizophrenia"</f>
        <v>Parent Mood Disorder --&gt; Child Schizophrenia</v>
      </c>
      <c r="B149" s="1" t="s">
        <v>0</v>
      </c>
      <c r="C149" s="1" t="s">
        <v>0</v>
      </c>
      <c r="D149" s="1" t="s">
        <v>0</v>
      </c>
      <c r="F149" t="str">
        <f>"Child Mood Disorder --&gt; Parent Schizophrenia"</f>
        <v>Child Mood Disorder --&gt; Parent Schizophrenia</v>
      </c>
      <c r="G149" s="1" t="s">
        <v>0</v>
      </c>
      <c r="H149" s="1" t="s">
        <v>0</v>
      </c>
      <c r="I149" s="1" t="s">
        <v>0</v>
      </c>
    </row>
    <row r="150" spans="1:9" x14ac:dyDescent="0.25">
      <c r="A150" t="str">
        <f>"No"</f>
        <v>No</v>
      </c>
      <c r="B150" s="1">
        <v>1.89012E-2</v>
      </c>
      <c r="C150" s="1">
        <v>1.8571299999999999E-2</v>
      </c>
      <c r="D150" s="1">
        <v>1.9231100000000001E-2</v>
      </c>
      <c r="F150" t="str">
        <f>"No"</f>
        <v>No</v>
      </c>
      <c r="G150" s="1">
        <v>2.29117E-2</v>
      </c>
      <c r="H150" s="1">
        <v>2.2556199999999998E-2</v>
      </c>
      <c r="I150" s="1">
        <v>2.3267300000000001E-2</v>
      </c>
    </row>
    <row r="151" spans="1:9" x14ac:dyDescent="0.25">
      <c r="A151" t="str">
        <f>"Yes"</f>
        <v>Yes</v>
      </c>
      <c r="B151" s="1">
        <v>3.9077800000000003E-2</v>
      </c>
      <c r="C151" s="1">
        <v>3.7506400000000002E-2</v>
      </c>
      <c r="D151" s="1">
        <v>4.0649100000000001E-2</v>
      </c>
      <c r="F151" t="str">
        <f>"Yes"</f>
        <v>Yes</v>
      </c>
      <c r="G151" s="1">
        <v>4.1251999999999997E-2</v>
      </c>
      <c r="H151" s="1">
        <v>3.9094900000000002E-2</v>
      </c>
      <c r="I151" s="1">
        <v>4.3409000000000003E-2</v>
      </c>
    </row>
    <row r="152" spans="1:9" x14ac:dyDescent="0.25">
      <c r="A152" t="str">
        <f>"Risk Difference"</f>
        <v>Risk Difference</v>
      </c>
      <c r="B152" s="1">
        <v>2.0176599999999999E-2</v>
      </c>
      <c r="C152" s="1">
        <v>1.8571000000000001E-2</v>
      </c>
      <c r="D152" s="1">
        <v>2.1782200000000002E-2</v>
      </c>
      <c r="F152" t="str">
        <f>"Risk Difference"</f>
        <v>Risk Difference</v>
      </c>
      <c r="G152" s="1">
        <v>1.8340200000000001E-2</v>
      </c>
      <c r="H152" s="1">
        <v>1.6154000000000002E-2</v>
      </c>
      <c r="I152" s="1">
        <v>2.05264E-2</v>
      </c>
    </row>
    <row r="153" spans="1:9" x14ac:dyDescent="0.25">
      <c r="A153" t="str">
        <f>"Parent Mood Disorder --&gt; Child Bipolar"</f>
        <v>Parent Mood Disorder --&gt; Child Bipolar</v>
      </c>
      <c r="B153" s="1" t="s">
        <v>0</v>
      </c>
      <c r="C153" s="1" t="s">
        <v>0</v>
      </c>
      <c r="D153" s="1" t="s">
        <v>0</v>
      </c>
      <c r="F153" t="str">
        <f>"Child Mood Disorder --&gt; Parent Bipolar"</f>
        <v>Child Mood Disorder --&gt; Parent Bipolar</v>
      </c>
      <c r="G153" s="1" t="s">
        <v>0</v>
      </c>
      <c r="H153" s="1" t="s">
        <v>0</v>
      </c>
      <c r="I153" s="1" t="s">
        <v>0</v>
      </c>
    </row>
    <row r="154" spans="1:9" x14ac:dyDescent="0.25">
      <c r="A154" t="str">
        <f>"No"</f>
        <v>No</v>
      </c>
      <c r="B154" s="1">
        <v>4.8650999999999998E-3</v>
      </c>
      <c r="C154" s="1">
        <v>4.6965000000000002E-3</v>
      </c>
      <c r="D154" s="1">
        <v>5.0336000000000001E-3</v>
      </c>
      <c r="F154" t="str">
        <f>"No"</f>
        <v>No</v>
      </c>
      <c r="G154" s="1">
        <v>1.2952E-2</v>
      </c>
      <c r="H154" s="1">
        <v>1.26833E-2</v>
      </c>
      <c r="I154" s="1">
        <v>1.3220600000000001E-2</v>
      </c>
    </row>
    <row r="155" spans="1:9" x14ac:dyDescent="0.25">
      <c r="A155" t="str">
        <f>"Yes"</f>
        <v>Yes</v>
      </c>
      <c r="B155" s="1">
        <v>1.25638E-2</v>
      </c>
      <c r="C155" s="1">
        <v>1.16606E-2</v>
      </c>
      <c r="D155" s="1">
        <v>1.3467E-2</v>
      </c>
      <c r="F155" t="str">
        <f>"Yes"</f>
        <v>Yes</v>
      </c>
      <c r="G155" s="1">
        <v>2.79913E-2</v>
      </c>
      <c r="H155" s="1">
        <v>2.6202199999999998E-2</v>
      </c>
      <c r="I155" s="1">
        <v>2.9780399999999999E-2</v>
      </c>
    </row>
    <row r="156" spans="1:9" x14ac:dyDescent="0.25">
      <c r="A156" t="str">
        <f>"Risk Difference"</f>
        <v>Risk Difference</v>
      </c>
      <c r="B156" s="1">
        <v>7.6987000000000002E-3</v>
      </c>
      <c r="C156" s="1">
        <v>6.7799000000000002E-3</v>
      </c>
      <c r="D156" s="1">
        <v>8.6175000000000002E-3</v>
      </c>
      <c r="F156" t="str">
        <f>"Risk Difference"</f>
        <v>Risk Difference</v>
      </c>
      <c r="G156" s="1">
        <v>1.50393E-2</v>
      </c>
      <c r="H156" s="1">
        <v>1.32301E-2</v>
      </c>
      <c r="I156" s="1">
        <v>1.6848499999999999E-2</v>
      </c>
    </row>
    <row r="157" spans="1:9" x14ac:dyDescent="0.25">
      <c r="A157" t="str">
        <f>"Parent Mood Disorder --&gt; Child OCD"</f>
        <v>Parent Mood Disorder --&gt; Child OCD</v>
      </c>
      <c r="B157" s="1" t="s">
        <v>0</v>
      </c>
      <c r="C157" s="1" t="s">
        <v>0</v>
      </c>
      <c r="D157" s="1" t="s">
        <v>0</v>
      </c>
      <c r="F157" t="str">
        <f>"Child Mood Disorder --&gt; Parent OCD"</f>
        <v>Child Mood Disorder --&gt; Parent OCD</v>
      </c>
      <c r="G157" s="1" t="s">
        <v>0</v>
      </c>
      <c r="H157" s="1" t="s">
        <v>0</v>
      </c>
      <c r="I157" s="1" t="s">
        <v>0</v>
      </c>
    </row>
    <row r="158" spans="1:9" x14ac:dyDescent="0.25">
      <c r="A158" t="str">
        <f>"No"</f>
        <v>No</v>
      </c>
      <c r="B158" s="1">
        <v>9.6263000000000008E-3</v>
      </c>
      <c r="C158" s="1">
        <v>9.3897000000000008E-3</v>
      </c>
      <c r="D158" s="1">
        <v>9.8627999999999997E-3</v>
      </c>
      <c r="F158" t="str">
        <f>"No"</f>
        <v>No</v>
      </c>
      <c r="G158" s="1">
        <v>3.0113000000000002E-3</v>
      </c>
      <c r="H158" s="1">
        <v>2.8811000000000002E-3</v>
      </c>
      <c r="I158" s="1">
        <v>3.1415000000000002E-3</v>
      </c>
    </row>
    <row r="159" spans="1:9" x14ac:dyDescent="0.25">
      <c r="A159" t="str">
        <f>"Yes"</f>
        <v>Yes</v>
      </c>
      <c r="B159" s="1">
        <v>1.6243899999999999E-2</v>
      </c>
      <c r="C159" s="1">
        <v>1.5218799999999999E-2</v>
      </c>
      <c r="D159" s="1">
        <v>1.7269E-2</v>
      </c>
      <c r="F159" t="str">
        <f>"Yes"</f>
        <v>Yes</v>
      </c>
      <c r="G159" s="1">
        <v>5.7574999999999996E-3</v>
      </c>
      <c r="H159" s="1">
        <v>4.9369000000000001E-3</v>
      </c>
      <c r="I159" s="1">
        <v>6.5782000000000002E-3</v>
      </c>
    </row>
    <row r="160" spans="1:9" x14ac:dyDescent="0.25">
      <c r="A160" t="str">
        <f>"Risk Difference"</f>
        <v>Risk Difference</v>
      </c>
      <c r="B160" s="1">
        <v>6.6176000000000004E-3</v>
      </c>
      <c r="C160" s="1">
        <v>5.5656000000000004E-3</v>
      </c>
      <c r="D160" s="1">
        <v>7.6696000000000004E-3</v>
      </c>
      <c r="F160" t="str">
        <f>"Risk Difference"</f>
        <v>Risk Difference</v>
      </c>
      <c r="G160" s="1">
        <v>2.7461999999999999E-3</v>
      </c>
      <c r="H160" s="1">
        <v>1.9153E-3</v>
      </c>
      <c r="I160" s="1">
        <v>3.5771000000000002E-3</v>
      </c>
    </row>
    <row r="161" spans="1:9" x14ac:dyDescent="0.25">
      <c r="A161" t="str">
        <f>"Parent Mood Disorder --&gt; Child Personality"</f>
        <v>Parent Mood Disorder --&gt; Child Personality</v>
      </c>
      <c r="B161" s="1" t="s">
        <v>0</v>
      </c>
      <c r="C161" s="1" t="s">
        <v>0</v>
      </c>
      <c r="D161" s="1" t="s">
        <v>0</v>
      </c>
      <c r="F161" t="str">
        <f>"Child Mood Disorder --&gt; Parent Personality"</f>
        <v>Child Mood Disorder --&gt; Parent Personality</v>
      </c>
      <c r="G161" s="1" t="s">
        <v>0</v>
      </c>
      <c r="H161" s="1" t="s">
        <v>0</v>
      </c>
      <c r="I161" s="1" t="s">
        <v>0</v>
      </c>
    </row>
    <row r="162" spans="1:9" x14ac:dyDescent="0.25">
      <c r="A162" t="str">
        <f>"No"</f>
        <v>No</v>
      </c>
      <c r="B162" s="1">
        <v>2.68655E-2</v>
      </c>
      <c r="C162" s="1">
        <v>2.6473900000000002E-2</v>
      </c>
      <c r="D162" s="1">
        <v>2.7257199999999999E-2</v>
      </c>
      <c r="F162" t="str">
        <f>"No"</f>
        <v>No</v>
      </c>
      <c r="G162" s="1">
        <v>4.1274900000000003E-2</v>
      </c>
      <c r="H162" s="1">
        <v>4.08023E-2</v>
      </c>
      <c r="I162" s="1">
        <v>4.1747600000000003E-2</v>
      </c>
    </row>
    <row r="163" spans="1:9" x14ac:dyDescent="0.25">
      <c r="A163" t="str">
        <f>"Yes"</f>
        <v>Yes</v>
      </c>
      <c r="B163" s="1">
        <v>5.8300100000000001E-2</v>
      </c>
      <c r="C163" s="1">
        <v>5.6399999999999999E-2</v>
      </c>
      <c r="D163" s="1">
        <v>6.0200099999999999E-2</v>
      </c>
      <c r="F163" t="str">
        <f>"Yes"</f>
        <v>Yes</v>
      </c>
      <c r="G163" s="1">
        <v>8.6791400000000005E-2</v>
      </c>
      <c r="H163" s="1">
        <v>8.3737800000000001E-2</v>
      </c>
      <c r="I163" s="1">
        <v>8.9845099999999997E-2</v>
      </c>
    </row>
    <row r="164" spans="1:9" x14ac:dyDescent="0.25">
      <c r="A164" t="str">
        <f>"Risk Difference"</f>
        <v>Risk Difference</v>
      </c>
      <c r="B164" s="1">
        <v>3.1434499999999997E-2</v>
      </c>
      <c r="C164" s="1">
        <v>2.9494599999999999E-2</v>
      </c>
      <c r="D164" s="1">
        <v>3.3374500000000001E-2</v>
      </c>
      <c r="F164" t="str">
        <f>"Risk Difference"</f>
        <v>Risk Difference</v>
      </c>
      <c r="G164" s="1">
        <v>4.5516500000000001E-2</v>
      </c>
      <c r="H164" s="1">
        <v>4.2426499999999999E-2</v>
      </c>
      <c r="I164" s="1">
        <v>4.8606499999999997E-2</v>
      </c>
    </row>
    <row r="165" spans="1:9" x14ac:dyDescent="0.25">
      <c r="A165" t="str">
        <f>"Parent Mood Disorder --&gt; Child Developmental"</f>
        <v>Parent Mood Disorder --&gt; Child Developmental</v>
      </c>
      <c r="B165" s="1" t="s">
        <v>0</v>
      </c>
      <c r="C165" s="1" t="s">
        <v>0</v>
      </c>
      <c r="D165" s="1" t="s">
        <v>0</v>
      </c>
      <c r="F165" t="str">
        <f>"Child Mood Disorder --&gt; Parent Developmental"</f>
        <v>Child Mood Disorder --&gt; Parent Developmental</v>
      </c>
      <c r="G165" s="1" t="s">
        <v>0</v>
      </c>
      <c r="H165" s="1" t="s">
        <v>0</v>
      </c>
      <c r="I165" s="1" t="s">
        <v>0</v>
      </c>
    </row>
    <row r="166" spans="1:9" x14ac:dyDescent="0.25">
      <c r="A166" t="str">
        <f>"No"</f>
        <v>No</v>
      </c>
      <c r="B166" s="1">
        <v>1.37047E-2</v>
      </c>
      <c r="C166" s="1">
        <v>1.3422999999999999E-2</v>
      </c>
      <c r="D166" s="1">
        <v>1.39863E-2</v>
      </c>
      <c r="F166" t="str">
        <f>"No"</f>
        <v>No</v>
      </c>
      <c r="G166" s="1">
        <v>5.0849999999999995E-4</v>
      </c>
      <c r="H166" s="1">
        <v>4.549E-4</v>
      </c>
      <c r="I166" s="1">
        <v>5.6209999999999995E-4</v>
      </c>
    </row>
    <row r="167" spans="1:9" x14ac:dyDescent="0.25">
      <c r="A167" t="str">
        <f>"Yes"</f>
        <v>Yes</v>
      </c>
      <c r="B167" s="1">
        <v>2.2491500000000001E-2</v>
      </c>
      <c r="C167" s="1">
        <v>2.1289200000000001E-2</v>
      </c>
      <c r="D167" s="1">
        <v>2.36939E-2</v>
      </c>
      <c r="F167" t="str">
        <f>"Yes"</f>
        <v>Yes</v>
      </c>
      <c r="G167" s="1">
        <v>1.2555999999999999E-3</v>
      </c>
      <c r="H167" s="1">
        <v>8.7149999999999999E-4</v>
      </c>
      <c r="I167" s="1">
        <v>1.6397E-3</v>
      </c>
    </row>
    <row r="168" spans="1:9" x14ac:dyDescent="0.25">
      <c r="A168" t="str">
        <f>"Risk Difference"</f>
        <v>Risk Difference</v>
      </c>
      <c r="B168" s="1">
        <v>8.7869000000000003E-3</v>
      </c>
      <c r="C168" s="1">
        <v>7.5519999999999997E-3</v>
      </c>
      <c r="D168" s="1">
        <v>1.0021800000000001E-2</v>
      </c>
      <c r="F168" t="str">
        <f>"Risk Difference"</f>
        <v>Risk Difference</v>
      </c>
      <c r="G168" s="1">
        <v>7.471E-4</v>
      </c>
      <c r="H168" s="1">
        <v>3.5930000000000001E-4</v>
      </c>
      <c r="I168" s="1">
        <v>1.1349999999999999E-3</v>
      </c>
    </row>
    <row r="169" spans="1:9" x14ac:dyDescent="0.25">
      <c r="A169" t="str">
        <f>"Parent Eating Disorder --&gt; Child Substance Abuse"</f>
        <v>Parent Eating Disorder --&gt; Child Substance Abuse</v>
      </c>
      <c r="B169" s="1" t="s">
        <v>0</v>
      </c>
      <c r="C169" s="1" t="s">
        <v>0</v>
      </c>
      <c r="D169" s="1" t="s">
        <v>0</v>
      </c>
      <c r="F169" t="str">
        <f>"Child Eating Disorder --&gt; Parent Substance Abuse"</f>
        <v>Child Eating Disorder --&gt; Parent Substance Abuse</v>
      </c>
      <c r="G169" s="1" t="s">
        <v>0</v>
      </c>
      <c r="H169" s="1" t="s">
        <v>0</v>
      </c>
      <c r="I169" s="1" t="s">
        <v>0</v>
      </c>
    </row>
    <row r="170" spans="1:9" x14ac:dyDescent="0.25">
      <c r="A170" t="str">
        <f>"No"</f>
        <v>No</v>
      </c>
      <c r="B170" s="1">
        <v>2.4080600000000001E-2</v>
      </c>
      <c r="C170" s="1">
        <v>2.3724200000000001E-2</v>
      </c>
      <c r="D170" s="1">
        <v>2.4437E-2</v>
      </c>
      <c r="F170" t="str">
        <f>"No"</f>
        <v>No</v>
      </c>
      <c r="G170" s="1">
        <v>5.7765400000000001E-2</v>
      </c>
      <c r="H170" s="1">
        <v>5.7220199999999999E-2</v>
      </c>
      <c r="I170" s="1">
        <v>5.8310599999999997E-2</v>
      </c>
    </row>
    <row r="171" spans="1:9" x14ac:dyDescent="0.25">
      <c r="A171" t="str">
        <f>"Yes"</f>
        <v>Yes</v>
      </c>
      <c r="B171" s="1">
        <v>5.4421799999999999E-2</v>
      </c>
      <c r="C171" s="1">
        <v>4.5253799999999997E-2</v>
      </c>
      <c r="D171" s="1">
        <v>6.3589699999999999E-2</v>
      </c>
      <c r="F171" t="str">
        <f>"Yes"</f>
        <v>Yes</v>
      </c>
      <c r="G171" s="1">
        <v>7.7508199999999999E-2</v>
      </c>
      <c r="H171" s="1">
        <v>7.2194499999999995E-2</v>
      </c>
      <c r="I171" s="1">
        <v>8.2822000000000007E-2</v>
      </c>
    </row>
    <row r="172" spans="1:9" x14ac:dyDescent="0.25">
      <c r="A172" t="str">
        <f>"Risk Difference"</f>
        <v>Risk Difference</v>
      </c>
      <c r="B172" s="1">
        <v>3.0341199999999999E-2</v>
      </c>
      <c r="C172" s="1">
        <v>2.1166299999999999E-2</v>
      </c>
      <c r="D172" s="1">
        <v>3.9516000000000003E-2</v>
      </c>
      <c r="F172" t="str">
        <f>"Risk Difference"</f>
        <v>Risk Difference</v>
      </c>
      <c r="G172" s="1">
        <v>1.9742800000000001E-2</v>
      </c>
      <c r="H172" s="1">
        <v>1.4401199999999999E-2</v>
      </c>
      <c r="I172" s="1">
        <v>2.5084499999999999E-2</v>
      </c>
    </row>
    <row r="173" spans="1:9" x14ac:dyDescent="0.25">
      <c r="A173" t="str">
        <f>"Parent Eating Disorder --&gt; Child Externalizing"</f>
        <v>Parent Eating Disorder --&gt; Child Externalizing</v>
      </c>
      <c r="B173" s="1" t="s">
        <v>0</v>
      </c>
      <c r="C173" s="1" t="s">
        <v>0</v>
      </c>
      <c r="D173" s="1" t="s">
        <v>0</v>
      </c>
      <c r="F173" t="str">
        <f>"Child Eating Disorder --&gt; Parent Externalizing"</f>
        <v>Child Eating Disorder --&gt; Parent Externalizing</v>
      </c>
      <c r="G173" s="1" t="s">
        <v>0</v>
      </c>
      <c r="H173" s="1" t="s">
        <v>0</v>
      </c>
      <c r="I173" s="1" t="s">
        <v>0</v>
      </c>
    </row>
    <row r="174" spans="1:9" x14ac:dyDescent="0.25">
      <c r="A174" t="str">
        <f>"No"</f>
        <v>No</v>
      </c>
      <c r="B174" s="1">
        <v>3.1346300000000001E-2</v>
      </c>
      <c r="C174" s="1">
        <v>3.0941199999999999E-2</v>
      </c>
      <c r="D174" s="1">
        <v>3.1751399999999999E-2</v>
      </c>
      <c r="F174" t="str">
        <f>"No"</f>
        <v>No</v>
      </c>
      <c r="G174" s="1">
        <v>5.5675000000000004E-3</v>
      </c>
      <c r="H174" s="1">
        <v>5.3937000000000004E-3</v>
      </c>
      <c r="I174" s="1">
        <v>5.7413999999999998E-3</v>
      </c>
    </row>
    <row r="175" spans="1:9" x14ac:dyDescent="0.25">
      <c r="A175" t="str">
        <f>"Yes"</f>
        <v>Yes</v>
      </c>
      <c r="B175" s="1">
        <v>6.9727899999999995E-2</v>
      </c>
      <c r="C175" s="1">
        <v>5.9434800000000003E-2</v>
      </c>
      <c r="D175" s="1">
        <v>8.0020999999999995E-2</v>
      </c>
      <c r="F175" t="str">
        <f>"Yes"</f>
        <v>Yes</v>
      </c>
      <c r="G175" s="1">
        <v>8.2237000000000005E-3</v>
      </c>
      <c r="H175" s="1">
        <v>6.4291000000000001E-3</v>
      </c>
      <c r="I175" s="1">
        <v>1.00184E-2</v>
      </c>
    </row>
    <row r="176" spans="1:9" x14ac:dyDescent="0.25">
      <c r="A176" t="str">
        <f>"Risk Difference"</f>
        <v>Risk Difference</v>
      </c>
      <c r="B176" s="1">
        <v>3.8381600000000002E-2</v>
      </c>
      <c r="C176" s="1">
        <v>2.8080500000000001E-2</v>
      </c>
      <c r="D176" s="1">
        <v>4.8682700000000002E-2</v>
      </c>
      <c r="F176" t="str">
        <f>"Risk Difference"</f>
        <v>Risk Difference</v>
      </c>
      <c r="G176" s="1">
        <v>2.6562000000000001E-3</v>
      </c>
      <c r="H176" s="1">
        <v>8.5309999999999997E-4</v>
      </c>
      <c r="I176" s="1">
        <v>4.4593000000000002E-3</v>
      </c>
    </row>
    <row r="177" spans="1:9" x14ac:dyDescent="0.25">
      <c r="A177" t="str">
        <f>"Parent Eating Disorder --&gt; Child Neurotic"</f>
        <v>Parent Eating Disorder --&gt; Child Neurotic</v>
      </c>
      <c r="B177" s="1" t="s">
        <v>0</v>
      </c>
      <c r="C177" s="1" t="s">
        <v>0</v>
      </c>
      <c r="D177" s="1" t="s">
        <v>0</v>
      </c>
      <c r="F177" t="str">
        <f>"Child Eating Disorder --&gt; Parent Neurotic"</f>
        <v>Child Eating Disorder --&gt; Parent Neurotic</v>
      </c>
      <c r="G177" s="1" t="s">
        <v>0</v>
      </c>
      <c r="H177" s="1" t="s">
        <v>0</v>
      </c>
      <c r="I177" s="1" t="s">
        <v>0</v>
      </c>
    </row>
    <row r="178" spans="1:9" x14ac:dyDescent="0.25">
      <c r="A178" t="str">
        <f>"No"</f>
        <v>No</v>
      </c>
      <c r="B178" s="1">
        <v>8.1309800000000002E-2</v>
      </c>
      <c r="C178" s="1">
        <v>8.0674399999999993E-2</v>
      </c>
      <c r="D178" s="1">
        <v>8.1945299999999999E-2</v>
      </c>
      <c r="F178" t="str">
        <f>"No"</f>
        <v>No</v>
      </c>
      <c r="G178" s="1">
        <v>0.12267790000000001</v>
      </c>
      <c r="H178" s="1">
        <v>0.1219112</v>
      </c>
      <c r="I178" s="1">
        <v>0.1234446</v>
      </c>
    </row>
    <row r="179" spans="1:9" x14ac:dyDescent="0.25">
      <c r="A179" t="str">
        <f>"Yes"</f>
        <v>Yes</v>
      </c>
      <c r="B179" s="1">
        <v>0.15476609999999999</v>
      </c>
      <c r="C179" s="1">
        <v>0.14014889999999999</v>
      </c>
      <c r="D179" s="1">
        <v>0.16938329999999999</v>
      </c>
      <c r="F179" t="str">
        <f>"Yes"</f>
        <v>Yes</v>
      </c>
      <c r="G179" s="1">
        <v>0.16642680000000001</v>
      </c>
      <c r="H179" s="1">
        <v>0.15902520000000001</v>
      </c>
      <c r="I179" s="1">
        <v>0.1738285</v>
      </c>
    </row>
    <row r="180" spans="1:9" x14ac:dyDescent="0.25">
      <c r="A180" t="str">
        <f>"Risk Difference"</f>
        <v>Risk Difference</v>
      </c>
      <c r="B180" s="1">
        <v>7.3456300000000002E-2</v>
      </c>
      <c r="C180" s="1">
        <v>5.8825299999999997E-2</v>
      </c>
      <c r="D180" s="1">
        <v>8.8087299999999993E-2</v>
      </c>
      <c r="F180" t="str">
        <f>"Risk Difference"</f>
        <v>Risk Difference</v>
      </c>
      <c r="G180" s="1">
        <v>4.37489E-2</v>
      </c>
      <c r="H180" s="1">
        <v>3.6307699999999998E-2</v>
      </c>
      <c r="I180" s="1">
        <v>5.1190100000000002E-2</v>
      </c>
    </row>
    <row r="181" spans="1:9" x14ac:dyDescent="0.25">
      <c r="A181" t="str">
        <f>"Parent Eating Disorder --&gt; Child Mood Disorder"</f>
        <v>Parent Eating Disorder --&gt; Child Mood Disorder</v>
      </c>
      <c r="B181" s="1" t="s">
        <v>0</v>
      </c>
      <c r="C181" s="1" t="s">
        <v>0</v>
      </c>
      <c r="D181" s="1" t="s">
        <v>0</v>
      </c>
      <c r="F181" t="str">
        <f>"Child Eating Disorder --&gt; Parent Mood Disorder"</f>
        <v>Child Eating Disorder --&gt; Parent Mood Disorder</v>
      </c>
      <c r="G181" s="1" t="s">
        <v>0</v>
      </c>
      <c r="H181" s="1" t="s">
        <v>0</v>
      </c>
      <c r="I181" s="1" t="s">
        <v>0</v>
      </c>
    </row>
    <row r="182" spans="1:9" x14ac:dyDescent="0.25">
      <c r="A182" t="str">
        <f>"No"</f>
        <v>No</v>
      </c>
      <c r="B182" s="1">
        <v>4.56371E-2</v>
      </c>
      <c r="C182" s="1">
        <v>4.5151900000000002E-2</v>
      </c>
      <c r="D182" s="1">
        <v>4.6122299999999998E-2</v>
      </c>
      <c r="F182" t="str">
        <f>"No"</f>
        <v>No</v>
      </c>
      <c r="G182" s="1">
        <v>8.1435999999999995E-2</v>
      </c>
      <c r="H182" s="1">
        <v>8.0796800000000002E-2</v>
      </c>
      <c r="I182" s="1">
        <v>8.2075200000000001E-2</v>
      </c>
    </row>
    <row r="183" spans="1:9" x14ac:dyDescent="0.25">
      <c r="A183" t="str">
        <f>"Yes"</f>
        <v>Yes</v>
      </c>
      <c r="B183" s="1">
        <v>9.2261899999999994E-2</v>
      </c>
      <c r="C183" s="1">
        <v>8.0566100000000002E-2</v>
      </c>
      <c r="D183" s="1">
        <v>0.1039577</v>
      </c>
      <c r="F183" t="str">
        <f>"Yes"</f>
        <v>Yes</v>
      </c>
      <c r="G183" s="1">
        <v>0.117496</v>
      </c>
      <c r="H183" s="1">
        <v>0.111097</v>
      </c>
      <c r="I183" s="1">
        <v>0.12389509999999999</v>
      </c>
    </row>
    <row r="184" spans="1:9" x14ac:dyDescent="0.25">
      <c r="A184" t="str">
        <f>"Risk Difference"</f>
        <v>Risk Difference</v>
      </c>
      <c r="B184" s="1">
        <v>4.6624800000000001E-2</v>
      </c>
      <c r="C184" s="1">
        <v>3.4918999999999999E-2</v>
      </c>
      <c r="D184" s="1">
        <v>5.8330699999999999E-2</v>
      </c>
      <c r="F184" t="str">
        <f>"Risk Difference"</f>
        <v>Risk Difference</v>
      </c>
      <c r="G184" s="1">
        <v>3.6060000000000002E-2</v>
      </c>
      <c r="H184" s="1">
        <v>2.9629099999999998E-2</v>
      </c>
      <c r="I184" s="1">
        <v>4.2490899999999998E-2</v>
      </c>
    </row>
    <row r="185" spans="1:9" x14ac:dyDescent="0.25">
      <c r="A185" t="str">
        <f>"Parent Eating Disorder --&gt; Child Eating Disorder"</f>
        <v>Parent Eating Disorder --&gt; Child Eating Disorder</v>
      </c>
      <c r="B185" s="1" t="s">
        <v>0</v>
      </c>
      <c r="C185" s="1" t="s">
        <v>0</v>
      </c>
      <c r="D185" s="1" t="s">
        <v>0</v>
      </c>
      <c r="F185" t="str">
        <f>"Child Eating Disorder --&gt; Parent Eating Disorder"</f>
        <v>Child Eating Disorder --&gt; Parent Eating Disorder</v>
      </c>
      <c r="G185" s="1" t="s">
        <v>0</v>
      </c>
      <c r="H185" s="1" t="s">
        <v>0</v>
      </c>
      <c r="I185" s="1" t="s">
        <v>0</v>
      </c>
    </row>
    <row r="186" spans="1:9" x14ac:dyDescent="0.25">
      <c r="A186" t="str">
        <f>"No"</f>
        <v>No</v>
      </c>
      <c r="B186" s="1">
        <v>1.3560600000000001E-2</v>
      </c>
      <c r="C186" s="1">
        <v>1.32917E-2</v>
      </c>
      <c r="D186" s="1">
        <v>1.38294E-2</v>
      </c>
      <c r="F186" t="str">
        <f>"No"</f>
        <v>No</v>
      </c>
      <c r="G186" s="1">
        <v>3.2160000000000001E-3</v>
      </c>
      <c r="H186" s="1">
        <v>3.0837E-3</v>
      </c>
      <c r="I186" s="1">
        <v>3.3482999999999998E-3</v>
      </c>
    </row>
    <row r="187" spans="1:9" x14ac:dyDescent="0.25">
      <c r="A187" t="str">
        <f>"Yes"</f>
        <v>Yes</v>
      </c>
      <c r="B187" s="1">
        <v>3.8265300000000002E-2</v>
      </c>
      <c r="C187" s="1">
        <v>3.0512299999999999E-2</v>
      </c>
      <c r="D187" s="1">
        <v>4.6018299999999998E-2</v>
      </c>
      <c r="F187" t="str">
        <f>"Yes"</f>
        <v>Yes</v>
      </c>
      <c r="G187" s="1">
        <v>9.2516000000000004E-3</v>
      </c>
      <c r="H187" s="1">
        <v>7.3490999999999999E-3</v>
      </c>
      <c r="I187" s="1">
        <v>1.11542E-2</v>
      </c>
    </row>
    <row r="188" spans="1:9" x14ac:dyDescent="0.25">
      <c r="A188" t="str">
        <f>"Risk Difference"</f>
        <v>Risk Difference</v>
      </c>
      <c r="B188" s="1">
        <v>2.4704799999999999E-2</v>
      </c>
      <c r="C188" s="1">
        <v>1.69471E-2</v>
      </c>
      <c r="D188" s="1">
        <v>3.2462400000000002E-2</v>
      </c>
      <c r="F188" t="str">
        <f>"Risk Difference"</f>
        <v>Risk Difference</v>
      </c>
      <c r="G188" s="1">
        <v>6.0356999999999997E-3</v>
      </c>
      <c r="H188" s="1">
        <v>4.1285000000000002E-3</v>
      </c>
      <c r="I188" s="1">
        <v>7.9427999999999999E-3</v>
      </c>
    </row>
    <row r="189" spans="1:9" x14ac:dyDescent="0.25">
      <c r="A189" t="str">
        <f>"Parent Eating Disorder --&gt; Child Schizophrenia"</f>
        <v>Parent Eating Disorder --&gt; Child Schizophrenia</v>
      </c>
      <c r="B189" s="1" t="s">
        <v>0</v>
      </c>
      <c r="C189" s="1" t="s">
        <v>0</v>
      </c>
      <c r="D189" s="1" t="s">
        <v>0</v>
      </c>
      <c r="F189" t="str">
        <f>"Child Eating Disorder --&gt; Parent Schizophrenia"</f>
        <v>Child Eating Disorder --&gt; Parent Schizophrenia</v>
      </c>
      <c r="G189" s="1" t="s">
        <v>0</v>
      </c>
      <c r="H189" s="1" t="s">
        <v>0</v>
      </c>
      <c r="I189" s="1" t="s">
        <v>0</v>
      </c>
    </row>
    <row r="190" spans="1:9" x14ac:dyDescent="0.25">
      <c r="A190" t="str">
        <f>"No"</f>
        <v>No</v>
      </c>
      <c r="B190" s="1">
        <v>2.0478699999999999E-2</v>
      </c>
      <c r="C190" s="1">
        <v>2.0149400000000001E-2</v>
      </c>
      <c r="D190" s="1">
        <v>2.0808E-2</v>
      </c>
      <c r="F190" t="str">
        <f>"No"</f>
        <v>No</v>
      </c>
      <c r="G190" s="1">
        <v>2.3622299999999999E-2</v>
      </c>
      <c r="H190" s="1">
        <v>2.3267300000000001E-2</v>
      </c>
      <c r="I190" s="1">
        <v>2.3977200000000001E-2</v>
      </c>
    </row>
    <row r="191" spans="1:9" x14ac:dyDescent="0.25">
      <c r="A191" t="str">
        <f>"Yes"</f>
        <v>Yes</v>
      </c>
      <c r="B191" s="1">
        <v>4.3367299999999998E-2</v>
      </c>
      <c r="C191" s="1">
        <v>3.5135600000000003E-2</v>
      </c>
      <c r="D191" s="1">
        <v>5.1599100000000002E-2</v>
      </c>
      <c r="F191" t="str">
        <f>"Yes"</f>
        <v>Yes</v>
      </c>
      <c r="G191" s="1">
        <v>3.3100400000000002E-2</v>
      </c>
      <c r="H191" s="1">
        <v>2.95453E-2</v>
      </c>
      <c r="I191" s="1">
        <v>3.6655500000000001E-2</v>
      </c>
    </row>
    <row r="192" spans="1:9" x14ac:dyDescent="0.25">
      <c r="A192" t="str">
        <f>"Risk Difference"</f>
        <v>Risk Difference</v>
      </c>
      <c r="B192" s="1">
        <v>2.2888599999999999E-2</v>
      </c>
      <c r="C192" s="1">
        <v>1.46503E-2</v>
      </c>
      <c r="D192" s="1">
        <v>3.1126999999999998E-2</v>
      </c>
      <c r="F192" t="str">
        <f>"Risk Difference"</f>
        <v>Risk Difference</v>
      </c>
      <c r="G192" s="1">
        <v>9.4780999999999997E-3</v>
      </c>
      <c r="H192" s="1">
        <v>5.9052999999999996E-3</v>
      </c>
      <c r="I192" s="1">
        <v>1.3050900000000001E-2</v>
      </c>
    </row>
    <row r="193" spans="1:9" x14ac:dyDescent="0.25">
      <c r="A193" t="str">
        <f>"Parent Eating Disorder --&gt; Child Bipolar"</f>
        <v>Parent Eating Disorder --&gt; Child Bipolar</v>
      </c>
      <c r="B193" s="1" t="s">
        <v>0</v>
      </c>
      <c r="C193" s="1" t="s">
        <v>0</v>
      </c>
      <c r="D193" s="1" t="s">
        <v>0</v>
      </c>
      <c r="F193" t="str">
        <f>"Child Eating Disorder --&gt; Parent Bipolar"</f>
        <v>Child Eating Disorder --&gt; Parent Bipolar</v>
      </c>
      <c r="G193" s="1" t="s">
        <v>0</v>
      </c>
      <c r="H193" s="1" t="s">
        <v>0</v>
      </c>
      <c r="I193" s="1" t="s">
        <v>0</v>
      </c>
    </row>
    <row r="194" spans="1:9" x14ac:dyDescent="0.25">
      <c r="A194" t="str">
        <f>"No"</f>
        <v>No</v>
      </c>
      <c r="B194" s="1">
        <v>5.4774000000000003E-3</v>
      </c>
      <c r="C194" s="1">
        <v>5.3058000000000003E-3</v>
      </c>
      <c r="D194" s="1">
        <v>5.6490000000000004E-3</v>
      </c>
      <c r="F194" t="str">
        <f>"No"</f>
        <v>No</v>
      </c>
      <c r="G194" s="1">
        <v>1.3550599999999999E-2</v>
      </c>
      <c r="H194" s="1">
        <v>1.3280399999999999E-2</v>
      </c>
      <c r="I194" s="1">
        <v>1.3820799999999999E-2</v>
      </c>
    </row>
    <row r="195" spans="1:9" x14ac:dyDescent="0.25">
      <c r="A195" t="str">
        <f>"Yes"</f>
        <v>Yes</v>
      </c>
      <c r="B195" s="1">
        <v>1.1054899999999999E-2</v>
      </c>
      <c r="C195" s="1">
        <v>6.8291999999999997E-3</v>
      </c>
      <c r="D195" s="1">
        <v>1.52806E-2</v>
      </c>
      <c r="F195" t="str">
        <f>"Yes"</f>
        <v>Yes</v>
      </c>
      <c r="G195" s="1">
        <v>2.0148099999999999E-2</v>
      </c>
      <c r="H195" s="1">
        <v>1.7356E-2</v>
      </c>
      <c r="I195" s="1">
        <v>2.29403E-2</v>
      </c>
    </row>
    <row r="196" spans="1:9" x14ac:dyDescent="0.25">
      <c r="A196" t="str">
        <f>"Risk Difference"</f>
        <v>Risk Difference</v>
      </c>
      <c r="B196" s="1">
        <v>5.5775E-3</v>
      </c>
      <c r="C196" s="1">
        <v>1.3483E-3</v>
      </c>
      <c r="D196" s="1">
        <v>9.8066999999999998E-3</v>
      </c>
      <c r="F196" t="str">
        <f>"Risk Difference"</f>
        <v>Risk Difference</v>
      </c>
      <c r="G196" s="1">
        <v>6.5975000000000001E-3</v>
      </c>
      <c r="H196" s="1">
        <v>3.7923000000000002E-3</v>
      </c>
      <c r="I196" s="1">
        <v>9.4026999999999999E-3</v>
      </c>
    </row>
    <row r="197" spans="1:9" x14ac:dyDescent="0.25">
      <c r="A197" t="str">
        <f>"Parent Eating Disorder --&gt; Child OCD"</f>
        <v>Parent Eating Disorder --&gt; Child OCD</v>
      </c>
      <c r="B197" s="1" t="s">
        <v>0</v>
      </c>
      <c r="C197" s="1" t="s">
        <v>0</v>
      </c>
      <c r="D197" s="1" t="s">
        <v>0</v>
      </c>
      <c r="F197" t="str">
        <f>"Child Eating Disorder --&gt; Parent OCD"</f>
        <v>Child Eating Disorder --&gt; Parent OCD</v>
      </c>
      <c r="G197" s="1" t="s">
        <v>0</v>
      </c>
      <c r="H197" s="1" t="s">
        <v>0</v>
      </c>
      <c r="I197" s="1" t="s">
        <v>0</v>
      </c>
    </row>
    <row r="198" spans="1:9" x14ac:dyDescent="0.25">
      <c r="A198" t="str">
        <f>"No"</f>
        <v>No</v>
      </c>
      <c r="B198" s="1">
        <v>1.01388E-2</v>
      </c>
      <c r="C198" s="1">
        <v>9.9059000000000005E-3</v>
      </c>
      <c r="D198" s="1">
        <v>1.0371699999999999E-2</v>
      </c>
      <c r="F198" t="str">
        <f>"No"</f>
        <v>No</v>
      </c>
      <c r="G198" s="1">
        <v>3.0894E-3</v>
      </c>
      <c r="H198" s="1">
        <v>2.9597E-3</v>
      </c>
      <c r="I198" s="1">
        <v>3.2190999999999999E-3</v>
      </c>
    </row>
    <row r="199" spans="1:9" x14ac:dyDescent="0.25">
      <c r="A199" t="str">
        <f>"Yes"</f>
        <v>Yes</v>
      </c>
      <c r="B199" s="1">
        <v>1.9132699999999999E-2</v>
      </c>
      <c r="C199" s="1">
        <v>1.3596199999999999E-2</v>
      </c>
      <c r="D199" s="1">
        <v>2.4669099999999999E-2</v>
      </c>
      <c r="F199" t="str">
        <f>"Yes"</f>
        <v>Yes</v>
      </c>
      <c r="G199" s="1">
        <v>6.5789000000000004E-3</v>
      </c>
      <c r="H199" s="1">
        <v>4.9724000000000001E-3</v>
      </c>
      <c r="I199" s="1">
        <v>8.1855000000000001E-3</v>
      </c>
    </row>
    <row r="200" spans="1:9" x14ac:dyDescent="0.25">
      <c r="A200" t="str">
        <f>"Risk Difference"</f>
        <v>Risk Difference</v>
      </c>
      <c r="B200" s="1">
        <v>8.9939000000000009E-3</v>
      </c>
      <c r="C200" s="1">
        <v>3.4526000000000001E-3</v>
      </c>
      <c r="D200" s="1">
        <v>1.45352E-2</v>
      </c>
      <c r="F200" t="str">
        <f>"Risk Difference"</f>
        <v>Risk Difference</v>
      </c>
      <c r="G200" s="1">
        <v>3.4895E-3</v>
      </c>
      <c r="H200" s="1">
        <v>1.8776999999999999E-3</v>
      </c>
      <c r="I200" s="1">
        <v>5.1012999999999996E-3</v>
      </c>
    </row>
    <row r="201" spans="1:9" x14ac:dyDescent="0.25">
      <c r="A201" t="str">
        <f>"Parent Eating Disorder --&gt; Child Personality"</f>
        <v>Parent Eating Disorder --&gt; Child Personality</v>
      </c>
      <c r="B201" s="1" t="s">
        <v>0</v>
      </c>
      <c r="C201" s="1" t="s">
        <v>0</v>
      </c>
      <c r="D201" s="1" t="s">
        <v>0</v>
      </c>
      <c r="F201" t="str">
        <f>"Child Eating Disorder --&gt; Parent Personality"</f>
        <v>Child Eating Disorder --&gt; Parent Personality</v>
      </c>
      <c r="G201" s="1" t="s">
        <v>0</v>
      </c>
      <c r="H201" s="1" t="s">
        <v>0</v>
      </c>
      <c r="I201" s="1" t="s">
        <v>0</v>
      </c>
    </row>
    <row r="202" spans="1:9" x14ac:dyDescent="0.25">
      <c r="A202" t="str">
        <f>"No"</f>
        <v>No</v>
      </c>
      <c r="B202" s="1">
        <v>2.9304799999999999E-2</v>
      </c>
      <c r="C202" s="1">
        <v>2.89126E-2</v>
      </c>
      <c r="D202" s="1">
        <v>2.9696899999999998E-2</v>
      </c>
      <c r="F202" t="str">
        <f>"No"</f>
        <v>No</v>
      </c>
      <c r="G202" s="1">
        <v>4.3058899999999997E-2</v>
      </c>
      <c r="H202" s="1">
        <v>4.2584499999999997E-2</v>
      </c>
      <c r="I202" s="1">
        <v>4.3533299999999997E-2</v>
      </c>
    </row>
    <row r="203" spans="1:9" x14ac:dyDescent="0.25">
      <c r="A203" t="str">
        <f>"Yes"</f>
        <v>Yes</v>
      </c>
      <c r="B203" s="1">
        <v>7.0578199999999994E-2</v>
      </c>
      <c r="C203" s="1">
        <v>6.0227299999999998E-2</v>
      </c>
      <c r="D203" s="1">
        <v>8.0929200000000007E-2</v>
      </c>
      <c r="F203" t="str">
        <f>"Yes"</f>
        <v>Yes</v>
      </c>
      <c r="G203" s="1">
        <v>6.5070299999999998E-2</v>
      </c>
      <c r="H203" s="1">
        <v>6.0168800000000001E-2</v>
      </c>
      <c r="I203" s="1">
        <v>6.9971699999999998E-2</v>
      </c>
    </row>
    <row r="204" spans="1:9" x14ac:dyDescent="0.25">
      <c r="A204" t="str">
        <f>"Risk Difference"</f>
        <v>Risk Difference</v>
      </c>
      <c r="B204" s="1">
        <v>4.1273499999999998E-2</v>
      </c>
      <c r="C204" s="1">
        <v>3.0915100000000001E-2</v>
      </c>
      <c r="D204" s="1">
        <v>5.1631799999999999E-2</v>
      </c>
      <c r="F204" t="str">
        <f>"Risk Difference"</f>
        <v>Risk Difference</v>
      </c>
      <c r="G204" s="1">
        <v>2.20114E-2</v>
      </c>
      <c r="H204" s="1">
        <v>1.7087000000000001E-2</v>
      </c>
      <c r="I204" s="1">
        <v>2.69357E-2</v>
      </c>
    </row>
    <row r="205" spans="1:9" x14ac:dyDescent="0.25">
      <c r="A205" t="str">
        <f>"Parent Eating Disorder --&gt; Child Developmental"</f>
        <v>Parent Eating Disorder --&gt; Child Developmental</v>
      </c>
      <c r="B205" s="1" t="s">
        <v>0</v>
      </c>
      <c r="C205" s="1" t="s">
        <v>0</v>
      </c>
      <c r="D205" s="1" t="s">
        <v>0</v>
      </c>
      <c r="F205" t="str">
        <f>"Child Eating Disorder --&gt; Parent Developmental"</f>
        <v>Child Eating Disorder --&gt; Parent Developmental</v>
      </c>
      <c r="G205" s="1" t="s">
        <v>0</v>
      </c>
      <c r="H205" s="1" t="s">
        <v>0</v>
      </c>
      <c r="I205" s="1" t="s">
        <v>0</v>
      </c>
    </row>
    <row r="206" spans="1:9" x14ac:dyDescent="0.25">
      <c r="A206" t="str">
        <f>"No"</f>
        <v>No</v>
      </c>
      <c r="B206" s="1">
        <v>1.4365299999999999E-2</v>
      </c>
      <c r="C206" s="1">
        <v>1.4088699999999999E-2</v>
      </c>
      <c r="D206" s="1">
        <v>1.4642000000000001E-2</v>
      </c>
      <c r="F206" t="str">
        <f>"No"</f>
        <v>No</v>
      </c>
      <c r="G206" s="1">
        <v>5.3030000000000004E-4</v>
      </c>
      <c r="H206" s="1">
        <v>4.7649999999999998E-4</v>
      </c>
      <c r="I206" s="1">
        <v>5.8410000000000005E-4</v>
      </c>
    </row>
    <row r="207" spans="1:9" x14ac:dyDescent="0.25">
      <c r="A207" t="str">
        <f>"Yes"</f>
        <v>Yes</v>
      </c>
      <c r="B207" s="1">
        <v>3.2312899999999999E-2</v>
      </c>
      <c r="C207" s="1">
        <v>2.5166399999999998E-2</v>
      </c>
      <c r="D207" s="1">
        <v>3.9459399999999999E-2</v>
      </c>
      <c r="F207" t="str">
        <f>"Yes"</f>
        <v>Yes</v>
      </c>
      <c r="G207" s="1">
        <v>1.4391E-3</v>
      </c>
      <c r="H207" s="1">
        <v>6.8579999999999997E-4</v>
      </c>
      <c r="I207" s="1">
        <v>2.1925E-3</v>
      </c>
    </row>
    <row r="208" spans="1:9" x14ac:dyDescent="0.25">
      <c r="A208" t="str">
        <f>"Risk Difference"</f>
        <v>Risk Difference</v>
      </c>
      <c r="B208" s="1">
        <v>1.7947600000000001E-2</v>
      </c>
      <c r="C208" s="1">
        <v>1.07957E-2</v>
      </c>
      <c r="D208" s="1">
        <v>2.5099400000000001E-2</v>
      </c>
      <c r="F208" t="str">
        <f>"Risk Difference"</f>
        <v>Risk Difference</v>
      </c>
      <c r="G208" s="1">
        <v>9.0879999999999997E-4</v>
      </c>
      <c r="H208" s="1">
        <v>1.5359999999999999E-4</v>
      </c>
      <c r="I208" s="1">
        <v>1.6641E-3</v>
      </c>
    </row>
    <row r="209" spans="1:9" x14ac:dyDescent="0.25">
      <c r="A209" t="str">
        <f>"Parent Schizophrenia --&gt; Child Substance Abuse"</f>
        <v>Parent Schizophrenia --&gt; Child Substance Abuse</v>
      </c>
      <c r="B209" s="1" t="s">
        <v>0</v>
      </c>
      <c r="C209" s="1" t="s">
        <v>0</v>
      </c>
      <c r="D209" s="1" t="s">
        <v>0</v>
      </c>
      <c r="F209" t="str">
        <f>"Child Schizophrenia --&gt; Parent Substance Abuse"</f>
        <v>Child Schizophrenia --&gt; Parent Substance Abuse</v>
      </c>
      <c r="G209" s="1" t="s">
        <v>0</v>
      </c>
      <c r="H209" s="1" t="s">
        <v>0</v>
      </c>
      <c r="I209" s="1" t="s">
        <v>0</v>
      </c>
    </row>
    <row r="210" spans="1:9" x14ac:dyDescent="0.25">
      <c r="A210" t="str">
        <f>"No"</f>
        <v>No</v>
      </c>
      <c r="B210" s="1">
        <v>2.3174500000000001E-2</v>
      </c>
      <c r="C210" s="1">
        <v>2.28211E-2</v>
      </c>
      <c r="D210" s="1">
        <v>2.3527900000000001E-2</v>
      </c>
      <c r="F210" t="str">
        <f>"No"</f>
        <v>No</v>
      </c>
      <c r="G210" s="1">
        <v>5.6576700000000001E-2</v>
      </c>
      <c r="H210" s="1">
        <v>5.6034800000000003E-2</v>
      </c>
      <c r="I210" s="1">
        <v>5.7118500000000003E-2</v>
      </c>
    </row>
    <row r="211" spans="1:9" x14ac:dyDescent="0.25">
      <c r="A211" t="str">
        <f>"Yes"</f>
        <v>Yes</v>
      </c>
      <c r="B211" s="1">
        <v>6.5536999999999998E-2</v>
      </c>
      <c r="C211" s="1">
        <v>6.1809999999999997E-2</v>
      </c>
      <c r="D211" s="1">
        <v>6.9264000000000006E-2</v>
      </c>
      <c r="F211" t="str">
        <f>"Yes"</f>
        <v>Yes</v>
      </c>
      <c r="G211" s="1">
        <v>0.12751589999999999</v>
      </c>
      <c r="H211" s="1">
        <v>0.1221159</v>
      </c>
      <c r="I211" s="1">
        <v>0.1329159</v>
      </c>
    </row>
    <row r="212" spans="1:9" x14ac:dyDescent="0.25">
      <c r="A212" t="str">
        <f>"Risk Difference"</f>
        <v>Risk Difference</v>
      </c>
      <c r="B212" s="1">
        <v>4.2362499999999997E-2</v>
      </c>
      <c r="C212" s="1">
        <v>3.8618800000000002E-2</v>
      </c>
      <c r="D212" s="1">
        <v>4.61062E-2</v>
      </c>
      <c r="F212" t="str">
        <f>"Risk Difference"</f>
        <v>Risk Difference</v>
      </c>
      <c r="G212" s="1">
        <v>7.0939199999999994E-2</v>
      </c>
      <c r="H212" s="1">
        <v>6.5512100000000004E-2</v>
      </c>
      <c r="I212" s="1">
        <v>7.6366299999999998E-2</v>
      </c>
    </row>
    <row r="213" spans="1:9" x14ac:dyDescent="0.25">
      <c r="A213" t="str">
        <f>"Parent Schizophrenia --&gt; Child Externalizing"</f>
        <v>Parent Schizophrenia --&gt; Child Externalizing</v>
      </c>
      <c r="B213" s="1" t="s">
        <v>0</v>
      </c>
      <c r="C213" s="1" t="s">
        <v>0</v>
      </c>
      <c r="D213" s="1" t="s">
        <v>0</v>
      </c>
      <c r="F213" t="str">
        <f>"Child Schizophrenia --&gt; Parent Externalizing"</f>
        <v>Child Schizophrenia --&gt; Parent Externalizing</v>
      </c>
      <c r="G213" s="1" t="s">
        <v>0</v>
      </c>
      <c r="H213" s="1" t="s">
        <v>0</v>
      </c>
      <c r="I213" s="1" t="s">
        <v>0</v>
      </c>
    </row>
    <row r="214" spans="1:9" x14ac:dyDescent="0.25">
      <c r="A214" t="str">
        <f>"No"</f>
        <v>No</v>
      </c>
      <c r="B214" s="1">
        <v>3.0717399999999999E-2</v>
      </c>
      <c r="C214" s="1">
        <v>3.0311999999999999E-2</v>
      </c>
      <c r="D214" s="1">
        <v>3.11227E-2</v>
      </c>
      <c r="F214" t="str">
        <f>"No"</f>
        <v>No</v>
      </c>
      <c r="G214" s="1">
        <v>5.4435999999999998E-3</v>
      </c>
      <c r="H214" s="1">
        <v>5.2709999999999996E-3</v>
      </c>
      <c r="I214" s="1">
        <v>5.6162E-3</v>
      </c>
    </row>
    <row r="215" spans="1:9" x14ac:dyDescent="0.25">
      <c r="A215" t="str">
        <f>"Yes"</f>
        <v>Yes</v>
      </c>
      <c r="B215" s="1">
        <v>6.2525899999999995E-2</v>
      </c>
      <c r="C215" s="1">
        <v>5.88797E-2</v>
      </c>
      <c r="D215" s="1">
        <v>6.61722E-2</v>
      </c>
      <c r="F215" t="str">
        <f>"Yes"</f>
        <v>Yes</v>
      </c>
      <c r="G215" s="1">
        <v>1.3236E-2</v>
      </c>
      <c r="H215" s="1">
        <v>1.13858E-2</v>
      </c>
      <c r="I215" s="1">
        <v>1.5086199999999999E-2</v>
      </c>
    </row>
    <row r="216" spans="1:9" x14ac:dyDescent="0.25">
      <c r="A216" t="str">
        <f>"Risk Difference"</f>
        <v>Risk Difference</v>
      </c>
      <c r="B216" s="1">
        <v>3.1808500000000003E-2</v>
      </c>
      <c r="C216" s="1">
        <v>2.81398E-2</v>
      </c>
      <c r="D216" s="1">
        <v>3.5477300000000003E-2</v>
      </c>
      <c r="F216" t="str">
        <f>"Risk Difference"</f>
        <v>Risk Difference</v>
      </c>
      <c r="G216" s="1">
        <v>7.7923999999999997E-3</v>
      </c>
      <c r="H216" s="1">
        <v>5.9341999999999997E-3</v>
      </c>
      <c r="I216" s="1">
        <v>9.6506000000000005E-3</v>
      </c>
    </row>
    <row r="217" spans="1:9" x14ac:dyDescent="0.25">
      <c r="A217" t="str">
        <f>"Parent Schizophrenia --&gt; Child Neurotic"</f>
        <v>Parent Schizophrenia --&gt; Child Neurotic</v>
      </c>
      <c r="B217" s="1" t="s">
        <v>0</v>
      </c>
      <c r="C217" s="1" t="s">
        <v>0</v>
      </c>
      <c r="D217" s="1" t="s">
        <v>0</v>
      </c>
      <c r="F217" t="str">
        <f>"Child Schizophrenia --&gt; Parent Neurotic"</f>
        <v>Child Schizophrenia --&gt; Parent Neurotic</v>
      </c>
      <c r="G217" s="1" t="s">
        <v>0</v>
      </c>
      <c r="H217" s="1" t="s">
        <v>0</v>
      </c>
      <c r="I217" s="1" t="s">
        <v>0</v>
      </c>
    </row>
    <row r="218" spans="1:9" x14ac:dyDescent="0.25">
      <c r="A218" t="str">
        <f>"No"</f>
        <v>No</v>
      </c>
      <c r="B218" s="1">
        <v>7.9443700000000006E-2</v>
      </c>
      <c r="C218" s="1">
        <v>7.8808500000000004E-2</v>
      </c>
      <c r="D218" s="1">
        <v>8.0078999999999997E-2</v>
      </c>
      <c r="F218" t="str">
        <f>"No"</f>
        <v>No</v>
      </c>
      <c r="G218" s="1">
        <v>0.1208033</v>
      </c>
      <c r="H218" s="1">
        <v>0.12003900000000001</v>
      </c>
      <c r="I218" s="1">
        <v>0.1215676</v>
      </c>
    </row>
    <row r="219" spans="1:9" x14ac:dyDescent="0.25">
      <c r="A219" t="str">
        <f>"Yes"</f>
        <v>Yes</v>
      </c>
      <c r="B219" s="1">
        <v>0.16821159999999999</v>
      </c>
      <c r="C219" s="1">
        <v>0.16257820000000001</v>
      </c>
      <c r="D219" s="1">
        <v>0.173845</v>
      </c>
      <c r="F219" t="str">
        <f>"Yes"</f>
        <v>Yes</v>
      </c>
      <c r="G219" s="1">
        <v>0.24104519999999999</v>
      </c>
      <c r="H219" s="1">
        <v>0.23412069999999999</v>
      </c>
      <c r="I219" s="1">
        <v>0.24796979999999999</v>
      </c>
    </row>
    <row r="220" spans="1:9" x14ac:dyDescent="0.25">
      <c r="A220" t="str">
        <f>"Risk Difference"</f>
        <v>Risk Difference</v>
      </c>
      <c r="B220" s="1">
        <v>8.8767899999999997E-2</v>
      </c>
      <c r="C220" s="1">
        <v>8.3098699999999998E-2</v>
      </c>
      <c r="D220" s="1">
        <v>9.4436999999999993E-2</v>
      </c>
      <c r="F220" t="str">
        <f>"Risk Difference"</f>
        <v>Risk Difference</v>
      </c>
      <c r="G220" s="1">
        <v>0.120242</v>
      </c>
      <c r="H220" s="1">
        <v>0.1132754</v>
      </c>
      <c r="I220" s="1">
        <v>0.1272085</v>
      </c>
    </row>
    <row r="221" spans="1:9" x14ac:dyDescent="0.25">
      <c r="A221" t="str">
        <f>"Parent Schizophrenia --&gt; Child Mood Disorder"</f>
        <v>Parent Schizophrenia --&gt; Child Mood Disorder</v>
      </c>
      <c r="B221" s="1" t="s">
        <v>0</v>
      </c>
      <c r="C221" s="1" t="s">
        <v>0</v>
      </c>
      <c r="D221" s="1" t="s">
        <v>0</v>
      </c>
      <c r="F221" t="str">
        <f>"Child Schizophrenia --&gt; Parent Mood Disorder"</f>
        <v>Child Schizophrenia --&gt; Parent Mood Disorder</v>
      </c>
      <c r="G221" s="1" t="s">
        <v>0</v>
      </c>
      <c r="H221" s="1" t="s">
        <v>0</v>
      </c>
      <c r="I221" s="1" t="s">
        <v>0</v>
      </c>
    </row>
    <row r="222" spans="1:9" x14ac:dyDescent="0.25">
      <c r="A222" t="str">
        <f>"No"</f>
        <v>No</v>
      </c>
      <c r="B222" s="1">
        <v>4.4970000000000003E-2</v>
      </c>
      <c r="C222" s="1">
        <v>4.4483200000000001E-2</v>
      </c>
      <c r="D222" s="1">
        <v>4.5456799999999999E-2</v>
      </c>
      <c r="F222" t="str">
        <f>"No"</f>
        <v>No</v>
      </c>
      <c r="G222" s="1">
        <v>8.0378500000000005E-2</v>
      </c>
      <c r="H222" s="1">
        <v>7.9740900000000003E-2</v>
      </c>
      <c r="I222" s="1">
        <v>8.1016099999999994E-2</v>
      </c>
    </row>
    <row r="223" spans="1:9" x14ac:dyDescent="0.25">
      <c r="A223" t="str">
        <f>"Yes"</f>
        <v>Yes</v>
      </c>
      <c r="B223" s="1">
        <v>7.9530000000000003E-2</v>
      </c>
      <c r="C223" s="1">
        <v>7.54552E-2</v>
      </c>
      <c r="D223" s="1">
        <v>8.3604800000000007E-2</v>
      </c>
      <c r="F223" t="str">
        <f>"Yes"</f>
        <v>Yes</v>
      </c>
      <c r="G223" s="1">
        <v>0.15576180000000001</v>
      </c>
      <c r="H223" s="1">
        <v>0.149891</v>
      </c>
      <c r="I223" s="1">
        <v>0.16163250000000001</v>
      </c>
    </row>
    <row r="224" spans="1:9" x14ac:dyDescent="0.25">
      <c r="A224" t="str">
        <f>"Risk Difference"</f>
        <v>Risk Difference</v>
      </c>
      <c r="B224" s="1">
        <v>3.456E-2</v>
      </c>
      <c r="C224" s="1">
        <v>3.0456199999999999E-2</v>
      </c>
      <c r="D224" s="1">
        <v>3.8663799999999998E-2</v>
      </c>
      <c r="F224" t="str">
        <f>"Risk Difference"</f>
        <v>Risk Difference</v>
      </c>
      <c r="G224" s="1">
        <v>7.5383199999999997E-2</v>
      </c>
      <c r="H224" s="1">
        <v>6.9477899999999995E-2</v>
      </c>
      <c r="I224" s="1">
        <v>8.1288600000000003E-2</v>
      </c>
    </row>
    <row r="225" spans="1:9" x14ac:dyDescent="0.25">
      <c r="A225" t="str">
        <f>"Parent Schizophrenia --&gt; Child Eating Disorder"</f>
        <v>Parent Schizophrenia --&gt; Child Eating Disorder</v>
      </c>
      <c r="B225" s="1" t="s">
        <v>0</v>
      </c>
      <c r="C225" s="1" t="s">
        <v>0</v>
      </c>
      <c r="D225" s="1" t="s">
        <v>0</v>
      </c>
      <c r="F225" t="str">
        <f>"Child Schizophrenia --&gt; Parent Eating Disorder"</f>
        <v>Child Schizophrenia --&gt; Parent Eating Disorder</v>
      </c>
      <c r="G225" s="1" t="s">
        <v>0</v>
      </c>
      <c r="H225" s="1" t="s">
        <v>0</v>
      </c>
      <c r="I225" s="1" t="s">
        <v>0</v>
      </c>
    </row>
    <row r="226" spans="1:9" x14ac:dyDescent="0.25">
      <c r="A226" t="str">
        <f>"No"</f>
        <v>No</v>
      </c>
      <c r="B226" s="1">
        <v>1.35114E-2</v>
      </c>
      <c r="C226" s="1">
        <v>1.3240200000000001E-2</v>
      </c>
      <c r="D226" s="1">
        <v>1.3782600000000001E-2</v>
      </c>
      <c r="F226" t="str">
        <f>"No"</f>
        <v>No</v>
      </c>
      <c r="G226" s="1">
        <v>3.2215E-3</v>
      </c>
      <c r="H226" s="1">
        <v>3.0885999999999999E-3</v>
      </c>
      <c r="I226" s="1">
        <v>3.3544E-3</v>
      </c>
    </row>
    <row r="227" spans="1:9" x14ac:dyDescent="0.25">
      <c r="A227" t="str">
        <f>"Yes"</f>
        <v>Yes</v>
      </c>
      <c r="B227" s="1">
        <v>1.9011699999999999E-2</v>
      </c>
      <c r="C227" s="1">
        <v>1.6954899999999998E-2</v>
      </c>
      <c r="D227" s="1">
        <v>2.1068400000000001E-2</v>
      </c>
      <c r="F227" t="str">
        <f>"Yes"</f>
        <v>Yes</v>
      </c>
      <c r="G227" s="1">
        <v>6.9591000000000002E-3</v>
      </c>
      <c r="H227" s="1">
        <v>5.6132999999999999E-3</v>
      </c>
      <c r="I227" s="1">
        <v>8.3049999999999999E-3</v>
      </c>
    </row>
    <row r="228" spans="1:9" x14ac:dyDescent="0.25">
      <c r="A228" t="str">
        <f>"Risk Difference"</f>
        <v>Risk Difference</v>
      </c>
      <c r="B228" s="1">
        <v>5.5002999999999996E-3</v>
      </c>
      <c r="C228" s="1">
        <v>3.4256999999999998E-3</v>
      </c>
      <c r="D228" s="1">
        <v>7.5747999999999996E-3</v>
      </c>
      <c r="F228" t="str">
        <f>"Risk Difference"</f>
        <v>Risk Difference</v>
      </c>
      <c r="G228" s="1">
        <v>3.7376000000000002E-3</v>
      </c>
      <c r="H228" s="1">
        <v>2.3852000000000001E-3</v>
      </c>
      <c r="I228" s="1">
        <v>5.0899999999999999E-3</v>
      </c>
    </row>
    <row r="229" spans="1:9" x14ac:dyDescent="0.25">
      <c r="A229" t="str">
        <f>"Parent Schizophrenia --&gt; Child Schizophrenia"</f>
        <v>Parent Schizophrenia --&gt; Child Schizophrenia</v>
      </c>
      <c r="B229" s="1" t="s">
        <v>0</v>
      </c>
      <c r="C229" s="1" t="s">
        <v>0</v>
      </c>
      <c r="D229" s="1" t="s">
        <v>0</v>
      </c>
      <c r="F229" t="str">
        <f>"Child Schizophrenia --&gt; Parent Schizophrenia"</f>
        <v>Child Schizophrenia --&gt; Parent Schizophrenia</v>
      </c>
      <c r="G229" s="1" t="s">
        <v>0</v>
      </c>
      <c r="H229" s="1" t="s">
        <v>0</v>
      </c>
      <c r="I229" s="1" t="s">
        <v>0</v>
      </c>
    </row>
    <row r="230" spans="1:9" x14ac:dyDescent="0.25">
      <c r="A230" t="str">
        <f>"No"</f>
        <v>No</v>
      </c>
      <c r="B230" s="1">
        <v>1.9445400000000002E-2</v>
      </c>
      <c r="C230" s="1">
        <v>1.9121099999999999E-2</v>
      </c>
      <c r="D230" s="1">
        <v>1.9769800000000001E-2</v>
      </c>
      <c r="F230" t="str">
        <f>"No"</f>
        <v>No</v>
      </c>
      <c r="G230" s="1">
        <v>2.2646400000000001E-2</v>
      </c>
      <c r="H230" s="1">
        <v>2.2297500000000001E-2</v>
      </c>
      <c r="I230" s="1">
        <v>2.29953E-2</v>
      </c>
    </row>
    <row r="231" spans="1:9" x14ac:dyDescent="0.25">
      <c r="A231" t="str">
        <f>"Yes"</f>
        <v>Yes</v>
      </c>
      <c r="B231" s="1">
        <v>6.6127699999999998E-2</v>
      </c>
      <c r="C231" s="1">
        <v>6.2385099999999999E-2</v>
      </c>
      <c r="D231" s="1">
        <v>6.9870299999999996E-2</v>
      </c>
      <c r="F231" t="str">
        <f>"Yes"</f>
        <v>Yes</v>
      </c>
      <c r="G231" s="1">
        <v>7.6414399999999993E-2</v>
      </c>
      <c r="H231" s="1">
        <v>7.2113399999999994E-2</v>
      </c>
      <c r="I231" s="1">
        <v>8.0715300000000004E-2</v>
      </c>
    </row>
    <row r="232" spans="1:9" x14ac:dyDescent="0.25">
      <c r="A232" t="str">
        <f>"Risk Difference"</f>
        <v>Risk Difference</v>
      </c>
      <c r="B232" s="1">
        <v>4.66822E-2</v>
      </c>
      <c r="C232" s="1">
        <v>4.2925600000000001E-2</v>
      </c>
      <c r="D232" s="1">
        <v>5.0438900000000002E-2</v>
      </c>
      <c r="F232" t="str">
        <f>"Risk Difference"</f>
        <v>Risk Difference</v>
      </c>
      <c r="G232" s="1">
        <v>5.37679E-2</v>
      </c>
      <c r="H232" s="1">
        <v>4.9452900000000001E-2</v>
      </c>
      <c r="I232" s="1">
        <v>5.8083000000000003E-2</v>
      </c>
    </row>
    <row r="233" spans="1:9" x14ac:dyDescent="0.25">
      <c r="A233" t="str">
        <f>"Parent Schizophrenia --&gt; Child Bipolar"</f>
        <v>Parent Schizophrenia --&gt; Child Bipolar</v>
      </c>
      <c r="B233" s="1" t="s">
        <v>0</v>
      </c>
      <c r="C233" s="1" t="s">
        <v>0</v>
      </c>
      <c r="D233" s="1" t="s">
        <v>0</v>
      </c>
      <c r="F233" t="str">
        <f>"Child Schizophrenia --&gt; Parent Bipolar"</f>
        <v>Child Schizophrenia --&gt; Parent Bipolar</v>
      </c>
      <c r="G233" s="1" t="s">
        <v>0</v>
      </c>
      <c r="H233" s="1" t="s">
        <v>0</v>
      </c>
      <c r="I233" s="1" t="s">
        <v>0</v>
      </c>
    </row>
    <row r="234" spans="1:9" x14ac:dyDescent="0.25">
      <c r="A234" t="str">
        <f>"No"</f>
        <v>No</v>
      </c>
      <c r="B234" s="1">
        <v>5.2833000000000003E-3</v>
      </c>
      <c r="C234" s="1">
        <v>5.1130000000000004E-3</v>
      </c>
      <c r="D234" s="1">
        <v>5.4536000000000003E-3</v>
      </c>
      <c r="F234" t="str">
        <f>"No"</f>
        <v>No</v>
      </c>
      <c r="G234" s="1">
        <v>1.32826E-2</v>
      </c>
      <c r="H234" s="1">
        <v>1.3014100000000001E-2</v>
      </c>
      <c r="I234" s="1">
        <v>1.35511E-2</v>
      </c>
    </row>
    <row r="235" spans="1:9" x14ac:dyDescent="0.25">
      <c r="A235" t="str">
        <f>"Yes"</f>
        <v>Yes</v>
      </c>
      <c r="B235" s="1">
        <v>1.4229199999999999E-2</v>
      </c>
      <c r="C235" s="1">
        <v>1.24455E-2</v>
      </c>
      <c r="D235" s="1">
        <v>1.60129E-2</v>
      </c>
      <c r="F235" t="str">
        <f>"Yes"</f>
        <v>Yes</v>
      </c>
      <c r="G235" s="1">
        <v>3.07021E-2</v>
      </c>
      <c r="H235" s="1">
        <v>2.7909199999999999E-2</v>
      </c>
      <c r="I235" s="1">
        <v>3.3494900000000001E-2</v>
      </c>
    </row>
    <row r="236" spans="1:9" x14ac:dyDescent="0.25">
      <c r="A236" t="str">
        <f>"Risk Difference"</f>
        <v>Risk Difference</v>
      </c>
      <c r="B236" s="1">
        <v>8.9458999999999997E-3</v>
      </c>
      <c r="C236" s="1">
        <v>7.1541E-3</v>
      </c>
      <c r="D236" s="1">
        <v>1.0737699999999999E-2</v>
      </c>
      <c r="F236" t="str">
        <f>"Risk Difference"</f>
        <v>Risk Difference</v>
      </c>
      <c r="G236" s="1">
        <v>1.7419500000000001E-2</v>
      </c>
      <c r="H236" s="1">
        <v>1.46138E-2</v>
      </c>
      <c r="I236" s="1">
        <v>2.0225199999999999E-2</v>
      </c>
    </row>
    <row r="237" spans="1:9" x14ac:dyDescent="0.25">
      <c r="A237" t="str">
        <f>"Parent Schizophrenia --&gt; Child OCD"</f>
        <v>Parent Schizophrenia --&gt; Child OCD</v>
      </c>
      <c r="B237" s="1" t="s">
        <v>0</v>
      </c>
      <c r="C237" s="1" t="s">
        <v>0</v>
      </c>
      <c r="D237" s="1" t="s">
        <v>0</v>
      </c>
      <c r="F237" t="str">
        <f>"Child Schizophrenia --&gt; Parent OCD"</f>
        <v>Child Schizophrenia --&gt; Parent OCD</v>
      </c>
      <c r="G237" s="1" t="s">
        <v>0</v>
      </c>
      <c r="H237" s="1" t="s">
        <v>0</v>
      </c>
      <c r="I237" s="1" t="s">
        <v>0</v>
      </c>
    </row>
    <row r="238" spans="1:9" x14ac:dyDescent="0.25">
      <c r="A238" t="str">
        <f>"No"</f>
        <v>No</v>
      </c>
      <c r="B238" s="1">
        <v>1.00193E-2</v>
      </c>
      <c r="C238" s="1">
        <v>9.7853999999999997E-3</v>
      </c>
      <c r="D238" s="1">
        <v>1.02533E-2</v>
      </c>
      <c r="F238" t="str">
        <f>"No"</f>
        <v>No</v>
      </c>
      <c r="G238" s="1">
        <v>3.0511000000000002E-3</v>
      </c>
      <c r="H238" s="1">
        <v>2.9218E-3</v>
      </c>
      <c r="I238" s="1">
        <v>3.1805000000000002E-3</v>
      </c>
    </row>
    <row r="239" spans="1:9" x14ac:dyDescent="0.25">
      <c r="A239" t="str">
        <f>"Yes"</f>
        <v>Yes</v>
      </c>
      <c r="B239" s="1">
        <v>1.62957E-2</v>
      </c>
      <c r="C239" s="1">
        <v>1.43889E-2</v>
      </c>
      <c r="D239" s="1">
        <v>1.82025E-2</v>
      </c>
      <c r="F239" t="str">
        <f>"Yes"</f>
        <v>Yes</v>
      </c>
      <c r="G239" s="1">
        <v>7.2319999999999997E-3</v>
      </c>
      <c r="H239" s="1">
        <v>5.8602999999999997E-3</v>
      </c>
      <c r="I239" s="1">
        <v>8.6038E-3</v>
      </c>
    </row>
    <row r="240" spans="1:9" x14ac:dyDescent="0.25">
      <c r="A240" t="str">
        <f>"Risk Difference"</f>
        <v>Risk Difference</v>
      </c>
      <c r="B240" s="1">
        <v>6.2763000000000003E-3</v>
      </c>
      <c r="C240" s="1">
        <v>4.3552E-3</v>
      </c>
      <c r="D240" s="1">
        <v>8.1974000000000005E-3</v>
      </c>
      <c r="F240" t="str">
        <f>"Risk Difference"</f>
        <v>Risk Difference</v>
      </c>
      <c r="G240" s="1">
        <v>4.1809000000000004E-3</v>
      </c>
      <c r="H240" s="1">
        <v>2.8031000000000002E-3</v>
      </c>
      <c r="I240" s="1">
        <v>5.5588E-3</v>
      </c>
    </row>
    <row r="241" spans="1:9" x14ac:dyDescent="0.25">
      <c r="A241" t="str">
        <f>"Parent Schizophrenia --&gt; Child Personality"</f>
        <v>Parent Schizophrenia --&gt; Child Personality</v>
      </c>
      <c r="B241" s="1" t="s">
        <v>0</v>
      </c>
      <c r="C241" s="1" t="s">
        <v>0</v>
      </c>
      <c r="D241" s="1" t="s">
        <v>0</v>
      </c>
      <c r="F241" t="str">
        <f>"Child Schizophrenia --&gt; Parent Personality"</f>
        <v>Child Schizophrenia --&gt; Parent Personality</v>
      </c>
      <c r="G241" s="1" t="s">
        <v>0</v>
      </c>
      <c r="H241" s="1" t="s">
        <v>0</v>
      </c>
      <c r="I241" s="1" t="s">
        <v>0</v>
      </c>
    </row>
    <row r="242" spans="1:9" x14ac:dyDescent="0.25">
      <c r="A242" t="str">
        <f>"No"</f>
        <v>No</v>
      </c>
      <c r="B242" s="1">
        <v>2.8602900000000001E-2</v>
      </c>
      <c r="C242" s="1">
        <v>2.8211300000000002E-2</v>
      </c>
      <c r="D242" s="1">
        <v>2.8994499999999999E-2</v>
      </c>
      <c r="F242" t="str">
        <f>"No"</f>
        <v>No</v>
      </c>
      <c r="G242" s="1">
        <v>4.1971099999999997E-2</v>
      </c>
      <c r="H242" s="1">
        <v>4.1500799999999997E-2</v>
      </c>
      <c r="I242" s="1">
        <v>4.2441399999999997E-2</v>
      </c>
    </row>
    <row r="243" spans="1:9" x14ac:dyDescent="0.25">
      <c r="A243" t="str">
        <f>"Yes"</f>
        <v>Yes</v>
      </c>
      <c r="B243" s="1">
        <v>6.3883800000000004E-2</v>
      </c>
      <c r="C243" s="1">
        <v>6.0200799999999999E-2</v>
      </c>
      <c r="D243" s="1">
        <v>6.7566799999999996E-2</v>
      </c>
      <c r="F243" t="str">
        <f>"Yes"</f>
        <v>Yes</v>
      </c>
      <c r="G243" s="1">
        <v>0.109504</v>
      </c>
      <c r="H243" s="1">
        <v>0.1044485</v>
      </c>
      <c r="I243" s="1">
        <v>0.11455949999999999</v>
      </c>
    </row>
    <row r="244" spans="1:9" x14ac:dyDescent="0.25">
      <c r="A244" t="str">
        <f>"Risk Difference"</f>
        <v>Risk Difference</v>
      </c>
      <c r="B244" s="1">
        <v>3.5280899999999997E-2</v>
      </c>
      <c r="C244" s="1">
        <v>3.15772E-2</v>
      </c>
      <c r="D244" s="1">
        <v>3.8984600000000001E-2</v>
      </c>
      <c r="F244" t="str">
        <f>"Risk Difference"</f>
        <v>Risk Difference</v>
      </c>
      <c r="G244" s="1">
        <v>6.7532900000000007E-2</v>
      </c>
      <c r="H244" s="1">
        <v>6.24556E-2</v>
      </c>
      <c r="I244" s="1">
        <v>7.26102E-2</v>
      </c>
    </row>
    <row r="245" spans="1:9" x14ac:dyDescent="0.25">
      <c r="A245" t="str">
        <f>"Parent Schizophrenia --&gt; Child Developmental"</f>
        <v>Parent Schizophrenia --&gt; Child Developmental</v>
      </c>
      <c r="B245" s="1" t="s">
        <v>0</v>
      </c>
      <c r="C245" s="1" t="s">
        <v>0</v>
      </c>
      <c r="D245" s="1" t="s">
        <v>0</v>
      </c>
      <c r="F245" t="str">
        <f>"Child Schizophrenia --&gt; Parent Developmental"</f>
        <v>Child Schizophrenia --&gt; Parent Developmental</v>
      </c>
      <c r="G245" s="1" t="s">
        <v>0</v>
      </c>
      <c r="H245" s="1" t="s">
        <v>0</v>
      </c>
      <c r="I245" s="1" t="s">
        <v>0</v>
      </c>
    </row>
    <row r="246" spans="1:9" x14ac:dyDescent="0.25">
      <c r="A246" t="str">
        <f>"No"</f>
        <v>No</v>
      </c>
      <c r="B246" s="1">
        <v>1.41478E-2</v>
      </c>
      <c r="C246" s="1">
        <v>1.38703E-2</v>
      </c>
      <c r="D246" s="1">
        <v>1.4425199999999999E-2</v>
      </c>
      <c r="F246" t="str">
        <f>"No"</f>
        <v>No</v>
      </c>
      <c r="G246" s="1">
        <v>5.1110000000000001E-4</v>
      </c>
      <c r="H246" s="1">
        <v>4.5810000000000002E-4</v>
      </c>
      <c r="I246" s="1">
        <v>5.6420000000000005E-4</v>
      </c>
    </row>
    <row r="247" spans="1:9" x14ac:dyDescent="0.25">
      <c r="A247" t="str">
        <f>"Yes"</f>
        <v>Yes</v>
      </c>
      <c r="B247" s="1">
        <v>2.58018E-2</v>
      </c>
      <c r="C247" s="1">
        <v>2.3414000000000001E-2</v>
      </c>
      <c r="D247" s="1">
        <v>2.8189499999999999E-2</v>
      </c>
      <c r="F247" t="str">
        <f>"Yes"</f>
        <v>Yes</v>
      </c>
      <c r="G247" s="1">
        <v>2.0468000000000001E-3</v>
      </c>
      <c r="H247" s="1">
        <v>1.3151E-3</v>
      </c>
      <c r="I247" s="1">
        <v>2.7785000000000002E-3</v>
      </c>
    </row>
    <row r="248" spans="1:9" x14ac:dyDescent="0.25">
      <c r="A248" t="str">
        <f>"Risk Difference"</f>
        <v>Risk Difference</v>
      </c>
      <c r="B248" s="1">
        <v>1.1653999999999999E-2</v>
      </c>
      <c r="C248" s="1">
        <v>9.2502000000000001E-3</v>
      </c>
      <c r="D248" s="1">
        <v>1.4057800000000001E-2</v>
      </c>
      <c r="F248" t="str">
        <f>"Risk Difference"</f>
        <v>Risk Difference</v>
      </c>
      <c r="G248" s="1">
        <v>1.5357000000000001E-3</v>
      </c>
      <c r="H248" s="1">
        <v>8.0210000000000004E-4</v>
      </c>
      <c r="I248" s="1">
        <v>2.2693000000000001E-3</v>
      </c>
    </row>
    <row r="249" spans="1:9" x14ac:dyDescent="0.25">
      <c r="A249" t="str">
        <f>"Parent Bipolar --&gt; Child Substance Abuse"</f>
        <v>Parent Bipolar --&gt; Child Substance Abuse</v>
      </c>
      <c r="B249" s="1" t="s">
        <v>0</v>
      </c>
      <c r="C249" s="1" t="s">
        <v>0</v>
      </c>
      <c r="D249" s="1" t="s">
        <v>0</v>
      </c>
      <c r="F249" t="str">
        <f>"Child Bipolar --&gt; Parent Substance Abuse"</f>
        <v>Child Bipolar --&gt; Parent Substance Abuse</v>
      </c>
      <c r="G249" s="1" t="s">
        <v>0</v>
      </c>
      <c r="H249" s="1" t="s">
        <v>0</v>
      </c>
      <c r="I249" s="1" t="s">
        <v>0</v>
      </c>
    </row>
    <row r="250" spans="1:9" x14ac:dyDescent="0.25">
      <c r="A250" t="str">
        <f>"No"</f>
        <v>No</v>
      </c>
      <c r="B250" s="1">
        <v>2.3754399999999998E-2</v>
      </c>
      <c r="C250" s="1">
        <v>2.3398599999999999E-2</v>
      </c>
      <c r="D250" s="1">
        <v>2.4110300000000001E-2</v>
      </c>
      <c r="F250" t="str">
        <f>"No"</f>
        <v>No</v>
      </c>
      <c r="G250" s="1">
        <v>5.7667299999999998E-2</v>
      </c>
      <c r="H250" s="1">
        <v>5.7124800000000003E-2</v>
      </c>
      <c r="I250" s="1">
        <v>5.8209900000000002E-2</v>
      </c>
    </row>
    <row r="251" spans="1:9" x14ac:dyDescent="0.25">
      <c r="A251" t="str">
        <f>"Yes"</f>
        <v>Yes</v>
      </c>
      <c r="B251" s="1">
        <v>5.5001500000000002E-2</v>
      </c>
      <c r="C251" s="1">
        <v>5.0470800000000003E-2</v>
      </c>
      <c r="D251" s="1">
        <v>5.9532300000000003E-2</v>
      </c>
      <c r="F251" t="str">
        <f>"Yes"</f>
        <v>Yes</v>
      </c>
      <c r="G251" s="1">
        <v>0.1245222</v>
      </c>
      <c r="H251" s="1">
        <v>0.1141847</v>
      </c>
      <c r="I251" s="1">
        <v>0.1348596</v>
      </c>
    </row>
    <row r="252" spans="1:9" x14ac:dyDescent="0.25">
      <c r="A252" t="str">
        <f>"Risk Difference"</f>
        <v>Risk Difference</v>
      </c>
      <c r="B252" s="1">
        <v>3.12471E-2</v>
      </c>
      <c r="C252" s="1">
        <v>2.6702400000000001E-2</v>
      </c>
      <c r="D252" s="1">
        <v>3.5791799999999999E-2</v>
      </c>
      <c r="F252" t="str">
        <f>"Risk Difference"</f>
        <v>Risk Difference</v>
      </c>
      <c r="G252" s="1">
        <v>6.6854800000000006E-2</v>
      </c>
      <c r="H252" s="1">
        <v>5.6503100000000001E-2</v>
      </c>
      <c r="I252" s="1">
        <v>7.7206499999999997E-2</v>
      </c>
    </row>
    <row r="253" spans="1:9" x14ac:dyDescent="0.25">
      <c r="A253" t="str">
        <f>"Parent Bipolar --&gt; Child Externalizing"</f>
        <v>Parent Bipolar --&gt; Child Externalizing</v>
      </c>
      <c r="B253" s="1" t="s">
        <v>0</v>
      </c>
      <c r="C253" s="1" t="s">
        <v>0</v>
      </c>
      <c r="D253" s="1" t="s">
        <v>0</v>
      </c>
      <c r="F253" t="str">
        <f>"Child Bipolar --&gt; Parent Externalizing"</f>
        <v>Child Bipolar --&gt; Parent Externalizing</v>
      </c>
      <c r="G253" s="1" t="s">
        <v>0</v>
      </c>
      <c r="H253" s="1" t="s">
        <v>0</v>
      </c>
      <c r="I253" s="1" t="s">
        <v>0</v>
      </c>
    </row>
    <row r="254" spans="1:9" x14ac:dyDescent="0.25">
      <c r="A254" t="str">
        <f>"No"</f>
        <v>No</v>
      </c>
      <c r="B254" s="1">
        <v>3.1121900000000001E-2</v>
      </c>
      <c r="C254" s="1">
        <v>3.07161E-2</v>
      </c>
      <c r="D254" s="1">
        <v>3.1527699999999999E-2</v>
      </c>
      <c r="F254" t="str">
        <f>"No"</f>
        <v>No</v>
      </c>
      <c r="G254" s="1">
        <v>5.5500999999999997E-3</v>
      </c>
      <c r="H254" s="1">
        <v>5.3772000000000004E-3</v>
      </c>
      <c r="I254" s="1">
        <v>5.7231000000000001E-3</v>
      </c>
    </row>
    <row r="255" spans="1:9" x14ac:dyDescent="0.25">
      <c r="A255" t="str">
        <f>"Yes"</f>
        <v>Yes</v>
      </c>
      <c r="B255" s="1">
        <v>5.6852800000000002E-2</v>
      </c>
      <c r="C255" s="1">
        <v>5.2250999999999999E-2</v>
      </c>
      <c r="D255" s="1">
        <v>6.1454700000000001E-2</v>
      </c>
      <c r="F255" t="str">
        <f>"Yes"</f>
        <v>Yes</v>
      </c>
      <c r="G255" s="1">
        <v>1.53102E-2</v>
      </c>
      <c r="H255" s="1">
        <v>1.1466E-2</v>
      </c>
      <c r="I255" s="1">
        <v>1.9154399999999999E-2</v>
      </c>
    </row>
    <row r="256" spans="1:9" x14ac:dyDescent="0.25">
      <c r="A256" t="str">
        <f>"Risk Difference"</f>
        <v>Risk Difference</v>
      </c>
      <c r="B256" s="1">
        <v>2.5730900000000001E-2</v>
      </c>
      <c r="C256" s="1">
        <v>2.11112E-2</v>
      </c>
      <c r="D256" s="1">
        <v>3.0350599999999998E-2</v>
      </c>
      <c r="F256" t="str">
        <f>"Risk Difference"</f>
        <v>Risk Difference</v>
      </c>
      <c r="G256" s="1">
        <v>9.7601000000000007E-3</v>
      </c>
      <c r="H256" s="1">
        <v>5.9119999999999997E-3</v>
      </c>
      <c r="I256" s="1">
        <v>1.3608200000000001E-2</v>
      </c>
    </row>
    <row r="257" spans="1:9" x14ac:dyDescent="0.25">
      <c r="A257" t="str">
        <f>"Parent Bipolar --&gt; Child Neurotic"</f>
        <v>Parent Bipolar --&gt; Child Neurotic</v>
      </c>
      <c r="B257" s="1" t="s">
        <v>0</v>
      </c>
      <c r="C257" s="1" t="s">
        <v>0</v>
      </c>
      <c r="D257" s="1" t="s">
        <v>0</v>
      </c>
      <c r="F257" t="str">
        <f>"Child Bipolar --&gt; Parent Neurotic"</f>
        <v>Child Bipolar --&gt; Parent Neurotic</v>
      </c>
      <c r="G257" s="1" t="s">
        <v>0</v>
      </c>
      <c r="H257" s="1" t="s">
        <v>0</v>
      </c>
      <c r="I257" s="1" t="s">
        <v>0</v>
      </c>
    </row>
    <row r="258" spans="1:9" x14ac:dyDescent="0.25">
      <c r="A258" t="str">
        <f>"No"</f>
        <v>No</v>
      </c>
      <c r="B258" s="1">
        <v>8.0490400000000004E-2</v>
      </c>
      <c r="C258" s="1">
        <v>7.9854599999999998E-2</v>
      </c>
      <c r="D258" s="1">
        <v>8.1126199999999996E-2</v>
      </c>
      <c r="F258" t="str">
        <f>"No"</f>
        <v>No</v>
      </c>
      <c r="G258" s="1">
        <v>0.1227729</v>
      </c>
      <c r="H258" s="1">
        <v>0.1220091</v>
      </c>
      <c r="I258" s="1">
        <v>0.1235367</v>
      </c>
    </row>
    <row r="259" spans="1:9" x14ac:dyDescent="0.25">
      <c r="A259" t="str">
        <f>"Yes"</f>
        <v>Yes</v>
      </c>
      <c r="B259" s="1">
        <v>0.1583222</v>
      </c>
      <c r="C259" s="1">
        <v>0.1510676</v>
      </c>
      <c r="D259" s="1">
        <v>0.16557669999999999</v>
      </c>
      <c r="F259" t="str">
        <f>"Yes"</f>
        <v>Yes</v>
      </c>
      <c r="G259" s="1">
        <v>0.21408849999999999</v>
      </c>
      <c r="H259" s="1">
        <v>0.20124590000000001</v>
      </c>
      <c r="I259" s="1">
        <v>0.22693099999999999</v>
      </c>
    </row>
    <row r="260" spans="1:9" x14ac:dyDescent="0.25">
      <c r="A260" t="str">
        <f>"Risk Difference"</f>
        <v>Risk Difference</v>
      </c>
      <c r="B260" s="1">
        <v>7.7831800000000007E-2</v>
      </c>
      <c r="C260" s="1">
        <v>7.0549399999999998E-2</v>
      </c>
      <c r="D260" s="1">
        <v>8.5114099999999998E-2</v>
      </c>
      <c r="F260" t="str">
        <f>"Risk Difference"</f>
        <v>Risk Difference</v>
      </c>
      <c r="G260" s="1">
        <v>9.1315499999999994E-2</v>
      </c>
      <c r="H260" s="1">
        <v>7.8450300000000001E-2</v>
      </c>
      <c r="I260" s="1">
        <v>0.1041808</v>
      </c>
    </row>
    <row r="261" spans="1:9" x14ac:dyDescent="0.25">
      <c r="A261" t="str">
        <f>"Parent Bipolar --&gt; Child Mood Disorder"</f>
        <v>Parent Bipolar --&gt; Child Mood Disorder</v>
      </c>
      <c r="B261" s="1" t="s">
        <v>0</v>
      </c>
      <c r="C261" s="1" t="s">
        <v>0</v>
      </c>
      <c r="D261" s="1" t="s">
        <v>0</v>
      </c>
      <c r="F261" t="str">
        <f>"Child Bipolar --&gt; Parent Mood Disorder"</f>
        <v>Child Bipolar --&gt; Parent Mood Disorder</v>
      </c>
      <c r="G261" s="1" t="s">
        <v>0</v>
      </c>
      <c r="H261" s="1" t="s">
        <v>0</v>
      </c>
      <c r="I261" s="1" t="s">
        <v>0</v>
      </c>
    </row>
    <row r="262" spans="1:9" x14ac:dyDescent="0.25">
      <c r="A262" t="str">
        <f>"No"</f>
        <v>No</v>
      </c>
      <c r="B262" s="1">
        <v>4.5124600000000001E-2</v>
      </c>
      <c r="C262" s="1">
        <v>4.4639499999999999E-2</v>
      </c>
      <c r="D262" s="1">
        <v>4.5609799999999999E-2</v>
      </c>
      <c r="F262" t="str">
        <f>"No"</f>
        <v>No</v>
      </c>
      <c r="G262" s="1">
        <v>8.1345700000000007E-2</v>
      </c>
      <c r="H262" s="1">
        <v>8.0709400000000001E-2</v>
      </c>
      <c r="I262" s="1">
        <v>8.1981899999999996E-2</v>
      </c>
    </row>
    <row r="263" spans="1:9" x14ac:dyDescent="0.25">
      <c r="A263" t="str">
        <f>"Yes"</f>
        <v>Yes</v>
      </c>
      <c r="B263" s="1">
        <v>9.3965499999999993E-2</v>
      </c>
      <c r="C263" s="1">
        <v>8.8166900000000006E-2</v>
      </c>
      <c r="D263" s="1">
        <v>9.9764000000000005E-2</v>
      </c>
      <c r="F263" t="str">
        <f>"Yes"</f>
        <v>Yes</v>
      </c>
      <c r="G263" s="1">
        <v>0.18729270000000001</v>
      </c>
      <c r="H263" s="1">
        <v>0.1750776</v>
      </c>
      <c r="I263" s="1">
        <v>0.19950780000000001</v>
      </c>
    </row>
    <row r="264" spans="1:9" x14ac:dyDescent="0.25">
      <c r="A264" t="str">
        <f>"Risk Difference"</f>
        <v>Risk Difference</v>
      </c>
      <c r="B264" s="1">
        <v>4.8840799999999997E-2</v>
      </c>
      <c r="C264" s="1">
        <v>4.3021999999999998E-2</v>
      </c>
      <c r="D264" s="1">
        <v>5.4659699999999999E-2</v>
      </c>
      <c r="F264" t="str">
        <f>"Risk Difference"</f>
        <v>Risk Difference</v>
      </c>
      <c r="G264" s="1">
        <v>0.105947</v>
      </c>
      <c r="H264" s="1">
        <v>9.3715400000000004E-2</v>
      </c>
      <c r="I264" s="1">
        <v>0.1181787</v>
      </c>
    </row>
    <row r="265" spans="1:9" x14ac:dyDescent="0.25">
      <c r="A265" t="str">
        <f>"Parent Bipolar --&gt; Child Eating Disorder"</f>
        <v>Parent Bipolar --&gt; Child Eating Disorder</v>
      </c>
      <c r="B265" s="1" t="s">
        <v>0</v>
      </c>
      <c r="C265" s="1" t="s">
        <v>0</v>
      </c>
      <c r="D265" s="1" t="s">
        <v>0</v>
      </c>
      <c r="F265" t="str">
        <f>"Child Bipolar --&gt; Parent Eating Disorder"</f>
        <v>Child Bipolar --&gt; Parent Eating Disorder</v>
      </c>
      <c r="G265" s="1" t="s">
        <v>0</v>
      </c>
      <c r="H265" s="1" t="s">
        <v>0</v>
      </c>
      <c r="I265" s="1" t="s">
        <v>0</v>
      </c>
    </row>
    <row r="266" spans="1:9" x14ac:dyDescent="0.25">
      <c r="A266" t="str">
        <f>"No"</f>
        <v>No</v>
      </c>
      <c r="B266" s="1">
        <v>1.3552E-2</v>
      </c>
      <c r="C266" s="1">
        <v>1.32818E-2</v>
      </c>
      <c r="D266" s="1">
        <v>1.38222E-2</v>
      </c>
      <c r="F266" t="str">
        <f>"No"</f>
        <v>No</v>
      </c>
      <c r="G266" s="1">
        <v>3.2799000000000001E-3</v>
      </c>
      <c r="H266" s="1">
        <v>3.1467999999999999E-3</v>
      </c>
      <c r="I266" s="1">
        <v>3.4129999999999998E-3</v>
      </c>
    </row>
    <row r="267" spans="1:9" x14ac:dyDescent="0.25">
      <c r="A267" t="str">
        <f>"Yes"</f>
        <v>Yes</v>
      </c>
      <c r="B267" s="1">
        <v>2.01502E-2</v>
      </c>
      <c r="C267" s="1">
        <v>1.73578E-2</v>
      </c>
      <c r="D267" s="1">
        <v>2.29427E-2</v>
      </c>
      <c r="F267" t="str">
        <f>"Yes"</f>
        <v>Yes</v>
      </c>
      <c r="G267" s="1">
        <v>6.6347000000000003E-3</v>
      </c>
      <c r="H267" s="1">
        <v>4.0929E-3</v>
      </c>
      <c r="I267" s="1">
        <v>9.1763999999999995E-3</v>
      </c>
    </row>
    <row r="268" spans="1:9" x14ac:dyDescent="0.25">
      <c r="A268" t="str">
        <f>"Risk Difference"</f>
        <v>Risk Difference</v>
      </c>
      <c r="B268" s="1">
        <v>6.5982000000000002E-3</v>
      </c>
      <c r="C268" s="1">
        <v>3.7927E-3</v>
      </c>
      <c r="D268" s="1">
        <v>9.4036999999999992E-3</v>
      </c>
      <c r="F268" t="str">
        <f>"Risk Difference"</f>
        <v>Risk Difference</v>
      </c>
      <c r="G268" s="1">
        <v>3.3547999999999998E-3</v>
      </c>
      <c r="H268" s="1">
        <v>8.095E-4</v>
      </c>
      <c r="I268" s="1">
        <v>5.8999999999999999E-3</v>
      </c>
    </row>
    <row r="269" spans="1:9" x14ac:dyDescent="0.25">
      <c r="A269" t="str">
        <f>"Parent Bipolar --&gt; Child Schizophrenia"</f>
        <v>Parent Bipolar --&gt; Child Schizophrenia</v>
      </c>
      <c r="B269" s="1" t="s">
        <v>0</v>
      </c>
      <c r="C269" s="1" t="s">
        <v>0</v>
      </c>
      <c r="D269" s="1" t="s">
        <v>0</v>
      </c>
      <c r="F269" t="str">
        <f>"Child Bipolar --&gt; Parent Schizophrenia"</f>
        <v>Child Bipolar --&gt; Parent Schizophrenia</v>
      </c>
      <c r="G269" s="1" t="s">
        <v>0</v>
      </c>
      <c r="H269" s="1" t="s">
        <v>0</v>
      </c>
      <c r="I269" s="1" t="s">
        <v>0</v>
      </c>
    </row>
    <row r="270" spans="1:9" x14ac:dyDescent="0.25">
      <c r="A270" t="str">
        <f>"No"</f>
        <v>No</v>
      </c>
      <c r="B270" s="1">
        <v>2.01987E-2</v>
      </c>
      <c r="C270" s="1">
        <v>1.9869899999999999E-2</v>
      </c>
      <c r="D270" s="1">
        <v>2.0527400000000001E-2</v>
      </c>
      <c r="F270" t="str">
        <f>"No"</f>
        <v>No</v>
      </c>
      <c r="G270" s="1">
        <v>2.3543000000000001E-2</v>
      </c>
      <c r="H270" s="1">
        <v>2.3190100000000002E-2</v>
      </c>
      <c r="I270" s="1">
        <v>2.3895900000000001E-2</v>
      </c>
    </row>
    <row r="271" spans="1:9" x14ac:dyDescent="0.25">
      <c r="A271" t="str">
        <f>"Yes"</f>
        <v>Yes</v>
      </c>
      <c r="B271" s="1">
        <v>4.6262999999999999E-2</v>
      </c>
      <c r="C271" s="1">
        <v>4.2088500000000001E-2</v>
      </c>
      <c r="D271" s="1">
        <v>5.04374E-2</v>
      </c>
      <c r="F271" t="str">
        <f>"Yes"</f>
        <v>Yes</v>
      </c>
      <c r="G271" s="1">
        <v>6.1495300000000003E-2</v>
      </c>
      <c r="H271" s="1">
        <v>5.3973699999999999E-2</v>
      </c>
      <c r="I271" s="1">
        <v>6.9016900000000006E-2</v>
      </c>
    </row>
    <row r="272" spans="1:9" x14ac:dyDescent="0.25">
      <c r="A272" t="str">
        <f>"Risk Difference"</f>
        <v>Risk Difference</v>
      </c>
      <c r="B272" s="1">
        <v>2.6064299999999999E-2</v>
      </c>
      <c r="C272" s="1">
        <v>2.1876900000000001E-2</v>
      </c>
      <c r="D272" s="1">
        <v>3.0251699999999999E-2</v>
      </c>
      <c r="F272" t="str">
        <f>"Risk Difference"</f>
        <v>Risk Difference</v>
      </c>
      <c r="G272" s="1">
        <v>3.7952300000000001E-2</v>
      </c>
      <c r="H272" s="1">
        <v>3.0422500000000002E-2</v>
      </c>
      <c r="I272" s="1">
        <v>4.5482099999999998E-2</v>
      </c>
    </row>
    <row r="273" spans="1:9" x14ac:dyDescent="0.25">
      <c r="A273" t="str">
        <f>"Parent Bipolar --&gt; Child Bipolar"</f>
        <v>Parent Bipolar --&gt; Child Bipolar</v>
      </c>
      <c r="B273" s="1" t="s">
        <v>0</v>
      </c>
      <c r="C273" s="1" t="s">
        <v>0</v>
      </c>
      <c r="D273" s="1" t="s">
        <v>0</v>
      </c>
      <c r="F273" t="str">
        <f>"Child Bipolar --&gt; Parent Bipolar"</f>
        <v>Child Bipolar --&gt; Parent Bipolar</v>
      </c>
      <c r="G273" s="1" t="s">
        <v>0</v>
      </c>
      <c r="H273" s="1" t="s">
        <v>0</v>
      </c>
      <c r="I273" s="1" t="s">
        <v>0</v>
      </c>
    </row>
    <row r="274" spans="1:9" x14ac:dyDescent="0.25">
      <c r="A274" t="str">
        <f>"No"</f>
        <v>No</v>
      </c>
      <c r="B274" s="1">
        <v>5.0641999999999996E-3</v>
      </c>
      <c r="C274" s="1">
        <v>4.8983999999999998E-3</v>
      </c>
      <c r="D274" s="1">
        <v>5.2300999999999997E-3</v>
      </c>
      <c r="F274" t="str">
        <f>"No"</f>
        <v>No</v>
      </c>
      <c r="G274" s="1">
        <v>1.32126E-2</v>
      </c>
      <c r="H274" s="1">
        <v>1.2946900000000001E-2</v>
      </c>
      <c r="I274" s="1">
        <v>1.34784E-2</v>
      </c>
    </row>
    <row r="275" spans="1:9" x14ac:dyDescent="0.25">
      <c r="A275" t="str">
        <f>"Yes"</f>
        <v>Yes</v>
      </c>
      <c r="B275" s="1">
        <v>3.6701999999999999E-2</v>
      </c>
      <c r="C275" s="1">
        <v>3.2965300000000003E-2</v>
      </c>
      <c r="D275" s="1">
        <v>4.0438700000000001E-2</v>
      </c>
      <c r="F275" t="str">
        <f>"Yes"</f>
        <v>Yes</v>
      </c>
      <c r="G275" s="1">
        <v>9.1094700000000001E-2</v>
      </c>
      <c r="H275" s="1">
        <v>8.2085699999999998E-2</v>
      </c>
      <c r="I275" s="1">
        <v>0.1001036</v>
      </c>
    </row>
    <row r="276" spans="1:9" x14ac:dyDescent="0.25">
      <c r="A276" t="str">
        <f>"Risk Difference"</f>
        <v>Risk Difference</v>
      </c>
      <c r="B276" s="1">
        <v>3.1637699999999998E-2</v>
      </c>
      <c r="C276" s="1">
        <v>2.78973E-2</v>
      </c>
      <c r="D276" s="1">
        <v>3.5378199999999999E-2</v>
      </c>
      <c r="F276" t="str">
        <f>"Risk Difference"</f>
        <v>Risk Difference</v>
      </c>
      <c r="G276" s="1">
        <v>7.7882099999999996E-2</v>
      </c>
      <c r="H276" s="1">
        <v>6.8869200000000005E-2</v>
      </c>
      <c r="I276" s="1">
        <v>8.6894899999999997E-2</v>
      </c>
    </row>
    <row r="277" spans="1:9" x14ac:dyDescent="0.25">
      <c r="A277" t="str">
        <f>"Parent Bipolar --&gt; Child OCD"</f>
        <v>Parent Bipolar --&gt; Child OCD</v>
      </c>
      <c r="B277" s="1" t="s">
        <v>0</v>
      </c>
      <c r="C277" s="1" t="s">
        <v>0</v>
      </c>
      <c r="D277" s="1" t="s">
        <v>0</v>
      </c>
      <c r="F277" t="str">
        <f>"Child Bipolar --&gt; Parent OCD"</f>
        <v>Child Bipolar --&gt; Parent OCD</v>
      </c>
      <c r="G277" s="1" t="s">
        <v>0</v>
      </c>
      <c r="H277" s="1" t="s">
        <v>0</v>
      </c>
      <c r="I277" s="1" t="s">
        <v>0</v>
      </c>
    </row>
    <row r="278" spans="1:9" x14ac:dyDescent="0.25">
      <c r="A278" t="str">
        <f>"No"</f>
        <v>No</v>
      </c>
      <c r="B278" s="1">
        <v>1.0077300000000001E-2</v>
      </c>
      <c r="C278" s="1">
        <v>9.8438999999999992E-3</v>
      </c>
      <c r="D278" s="1">
        <v>1.0310700000000001E-2</v>
      </c>
      <c r="F278" t="str">
        <f>"No"</f>
        <v>No</v>
      </c>
      <c r="G278" s="1">
        <v>3.1148999999999999E-3</v>
      </c>
      <c r="H278" s="1">
        <v>2.9851999999999999E-3</v>
      </c>
      <c r="I278" s="1">
        <v>3.2445999999999998E-3</v>
      </c>
    </row>
    <row r="279" spans="1:9" x14ac:dyDescent="0.25">
      <c r="A279" t="str">
        <f>"Yes"</f>
        <v>Yes</v>
      </c>
      <c r="B279" s="1">
        <v>1.6757500000000002E-2</v>
      </c>
      <c r="C279" s="1">
        <v>1.42065E-2</v>
      </c>
      <c r="D279" s="1">
        <v>1.93084E-2</v>
      </c>
      <c r="F279" t="str">
        <f>"Yes"</f>
        <v>Yes</v>
      </c>
      <c r="G279" s="1">
        <v>7.1447000000000004E-3</v>
      </c>
      <c r="H279" s="1">
        <v>4.5076999999999999E-3</v>
      </c>
      <c r="I279" s="1">
        <v>9.7815999999999997E-3</v>
      </c>
    </row>
    <row r="280" spans="1:9" x14ac:dyDescent="0.25">
      <c r="A280" t="str">
        <f>"Risk Difference"</f>
        <v>Risk Difference</v>
      </c>
      <c r="B280" s="1">
        <v>6.6801999999999999E-3</v>
      </c>
      <c r="C280" s="1">
        <v>4.1186E-3</v>
      </c>
      <c r="D280" s="1">
        <v>9.2417999999999997E-3</v>
      </c>
      <c r="F280" t="str">
        <f>"Risk Difference"</f>
        <v>Risk Difference</v>
      </c>
      <c r="G280" s="1">
        <v>4.0298E-3</v>
      </c>
      <c r="H280" s="1">
        <v>1.3895999999999999E-3</v>
      </c>
      <c r="I280" s="1">
        <v>6.6699000000000003E-3</v>
      </c>
    </row>
    <row r="281" spans="1:9" x14ac:dyDescent="0.25">
      <c r="A281" t="str">
        <f>"Parent Bipolar --&gt; Child Personality"</f>
        <v>Parent Bipolar --&gt; Child Personality</v>
      </c>
      <c r="B281" s="1" t="s">
        <v>0</v>
      </c>
      <c r="C281" s="1" t="s">
        <v>0</v>
      </c>
      <c r="D281" s="1" t="s">
        <v>0</v>
      </c>
      <c r="F281" t="str">
        <f>"Child Bipolar --&gt; Parent Personality"</f>
        <v>Child Bipolar --&gt; Parent Personality</v>
      </c>
      <c r="G281" s="1" t="s">
        <v>0</v>
      </c>
      <c r="H281" s="1" t="s">
        <v>0</v>
      </c>
      <c r="I281" s="1" t="s">
        <v>0</v>
      </c>
    </row>
    <row r="282" spans="1:9" x14ac:dyDescent="0.25">
      <c r="A282" t="str">
        <f>"No"</f>
        <v>No</v>
      </c>
      <c r="B282" s="1">
        <v>2.9064699999999999E-2</v>
      </c>
      <c r="C282" s="1">
        <v>2.8672099999999999E-2</v>
      </c>
      <c r="D282" s="1">
        <v>2.9457199999999999E-2</v>
      </c>
      <c r="F282" t="str">
        <f>"No"</f>
        <v>No</v>
      </c>
      <c r="G282" s="1">
        <v>4.3006599999999999E-2</v>
      </c>
      <c r="H282" s="1">
        <v>4.25344E-2</v>
      </c>
      <c r="I282" s="1">
        <v>4.3478700000000002E-2</v>
      </c>
    </row>
    <row r="283" spans="1:9" x14ac:dyDescent="0.25">
      <c r="A283" t="str">
        <f>"Yes"</f>
        <v>Yes</v>
      </c>
      <c r="B283" s="1">
        <v>5.6646500000000002E-2</v>
      </c>
      <c r="C283" s="1">
        <v>5.2052500000000002E-2</v>
      </c>
      <c r="D283" s="1">
        <v>6.1240500000000003E-2</v>
      </c>
      <c r="F283" t="str">
        <f>"Yes"</f>
        <v>Yes</v>
      </c>
      <c r="G283" s="1">
        <v>0.10717019999999999</v>
      </c>
      <c r="H283" s="1">
        <v>9.74854E-2</v>
      </c>
      <c r="I283" s="1">
        <v>0.116855</v>
      </c>
    </row>
    <row r="284" spans="1:9" x14ac:dyDescent="0.25">
      <c r="A284" t="str">
        <f>"Risk Difference"</f>
        <v>Risk Difference</v>
      </c>
      <c r="B284" s="1">
        <v>2.75818E-2</v>
      </c>
      <c r="C284" s="1">
        <v>2.2971100000000001E-2</v>
      </c>
      <c r="D284" s="1">
        <v>3.2192600000000002E-2</v>
      </c>
      <c r="F284" t="str">
        <f>"Risk Difference"</f>
        <v>Risk Difference</v>
      </c>
      <c r="G284" s="1">
        <v>6.4163700000000004E-2</v>
      </c>
      <c r="H284" s="1">
        <v>5.4467399999999999E-2</v>
      </c>
      <c r="I284" s="1">
        <v>7.3859900000000006E-2</v>
      </c>
    </row>
    <row r="285" spans="1:9" x14ac:dyDescent="0.25">
      <c r="A285" t="str">
        <f>"Parent Bipolar --&gt; Child Developmental"</f>
        <v>Parent Bipolar --&gt; Child Developmental</v>
      </c>
      <c r="B285" s="1" t="s">
        <v>0</v>
      </c>
      <c r="C285" s="1" t="s">
        <v>0</v>
      </c>
      <c r="D285" s="1" t="s">
        <v>0</v>
      </c>
      <c r="F285" t="str">
        <f>"Child Bipolar --&gt; Parent Developmental"</f>
        <v>Child Bipolar --&gt; Parent Developmental</v>
      </c>
      <c r="G285" s="1" t="s">
        <v>0</v>
      </c>
      <c r="H285" s="1" t="s">
        <v>0</v>
      </c>
      <c r="I285" s="1" t="s">
        <v>0</v>
      </c>
    </row>
    <row r="286" spans="1:9" x14ac:dyDescent="0.25">
      <c r="A286" t="str">
        <f>"No"</f>
        <v>No</v>
      </c>
      <c r="B286" s="1">
        <v>1.43255E-2</v>
      </c>
      <c r="C286" s="1">
        <v>1.4047799999999999E-2</v>
      </c>
      <c r="D286" s="1">
        <v>1.46032E-2</v>
      </c>
      <c r="F286" t="str">
        <f>"No"</f>
        <v>No</v>
      </c>
      <c r="G286" s="1">
        <v>5.3580000000000001E-4</v>
      </c>
      <c r="H286" s="1">
        <v>4.8200000000000001E-4</v>
      </c>
      <c r="I286" s="1">
        <v>5.8969999999999997E-4</v>
      </c>
    </row>
    <row r="287" spans="1:9" x14ac:dyDescent="0.25">
      <c r="A287" t="str">
        <f>"Yes"</f>
        <v>Yes</v>
      </c>
      <c r="B287" s="1">
        <v>2.15896E-2</v>
      </c>
      <c r="C287" s="1">
        <v>1.8701200000000001E-2</v>
      </c>
      <c r="D287" s="1">
        <v>2.44779E-2</v>
      </c>
      <c r="F287" t="str">
        <f>"Yes"</f>
        <v>Yes</v>
      </c>
      <c r="G287" s="1">
        <v>1.7861999999999999E-3</v>
      </c>
      <c r="H287" s="1">
        <v>4.6410000000000001E-4</v>
      </c>
      <c r="I287" s="1">
        <v>3.1082000000000002E-3</v>
      </c>
    </row>
    <row r="288" spans="1:9" x14ac:dyDescent="0.25">
      <c r="A288" t="str">
        <f>"Risk Difference"</f>
        <v>Risk Difference</v>
      </c>
      <c r="B288" s="1">
        <v>7.2640999999999999E-3</v>
      </c>
      <c r="C288" s="1">
        <v>4.3623999999999998E-3</v>
      </c>
      <c r="D288" s="1">
        <v>1.0165799999999999E-2</v>
      </c>
      <c r="F288" t="str">
        <f>"Risk Difference"</f>
        <v>Risk Difference</v>
      </c>
      <c r="G288" s="1">
        <v>1.2503E-3</v>
      </c>
      <c r="H288" s="1">
        <v>-7.2799999999999994E-5</v>
      </c>
      <c r="I288" s="1">
        <v>2.5734999999999998E-3</v>
      </c>
    </row>
    <row r="289" spans="1:9" x14ac:dyDescent="0.25">
      <c r="A289" t="str">
        <f>"Parent OCD --&gt; Child Substance Abuse"</f>
        <v>Parent OCD --&gt; Child Substance Abuse</v>
      </c>
      <c r="B289" s="1" t="s">
        <v>0</v>
      </c>
      <c r="C289" s="1" t="s">
        <v>0</v>
      </c>
      <c r="D289" s="1" t="s">
        <v>0</v>
      </c>
      <c r="F289" t="str">
        <f>"Child OCD --&gt; Parent Substance Abuse"</f>
        <v>Child OCD --&gt; Parent Substance Abuse</v>
      </c>
      <c r="G289" s="1" t="s">
        <v>0</v>
      </c>
      <c r="H289" s="1" t="s">
        <v>0</v>
      </c>
      <c r="I289" s="1" t="s">
        <v>0</v>
      </c>
    </row>
    <row r="290" spans="1:9" x14ac:dyDescent="0.25">
      <c r="A290" t="str">
        <f>"No"</f>
        <v>No</v>
      </c>
      <c r="B290" s="1">
        <v>2.40936E-2</v>
      </c>
      <c r="C290" s="1">
        <v>2.3737100000000001E-2</v>
      </c>
      <c r="D290" s="1">
        <v>2.4450099999999999E-2</v>
      </c>
      <c r="F290" t="str">
        <f>"No"</f>
        <v>No</v>
      </c>
      <c r="G290" s="1">
        <v>5.7678899999999998E-2</v>
      </c>
      <c r="H290" s="1">
        <v>5.7134999999999998E-2</v>
      </c>
      <c r="I290" s="1">
        <v>5.8222799999999998E-2</v>
      </c>
    </row>
    <row r="291" spans="1:9" x14ac:dyDescent="0.25">
      <c r="A291" t="str">
        <f>"Yes"</f>
        <v>Yes</v>
      </c>
      <c r="B291" s="1">
        <v>5.1855199999999997E-2</v>
      </c>
      <c r="C291" s="1">
        <v>4.26664E-2</v>
      </c>
      <c r="D291" s="1">
        <v>6.1043899999999998E-2</v>
      </c>
      <c r="F291" t="str">
        <f>"Yes"</f>
        <v>Yes</v>
      </c>
      <c r="G291" s="1">
        <v>9.2678200000000002E-2</v>
      </c>
      <c r="H291" s="1">
        <v>8.6003599999999999E-2</v>
      </c>
      <c r="I291" s="1">
        <v>9.9352899999999994E-2</v>
      </c>
    </row>
    <row r="292" spans="1:9" x14ac:dyDescent="0.25">
      <c r="A292" t="str">
        <f>"Risk Difference"</f>
        <v>Risk Difference</v>
      </c>
      <c r="B292" s="1">
        <v>2.7761600000000001E-2</v>
      </c>
      <c r="C292" s="1">
        <v>1.85659E-2</v>
      </c>
      <c r="D292" s="1">
        <v>3.6957200000000003E-2</v>
      </c>
      <c r="F292" t="str">
        <f>"Risk Difference"</f>
        <v>Risk Difference</v>
      </c>
      <c r="G292" s="1">
        <v>3.49994E-2</v>
      </c>
      <c r="H292" s="1">
        <v>2.8302600000000001E-2</v>
      </c>
      <c r="I292" s="1">
        <v>4.16961E-2</v>
      </c>
    </row>
    <row r="293" spans="1:9" x14ac:dyDescent="0.25">
      <c r="A293" t="str">
        <f>"Parent OCD --&gt; Child Externalizing"</f>
        <v>Parent OCD --&gt; Child Externalizing</v>
      </c>
      <c r="B293" s="1" t="s">
        <v>0</v>
      </c>
      <c r="C293" s="1" t="s">
        <v>0</v>
      </c>
      <c r="D293" s="1" t="s">
        <v>0</v>
      </c>
      <c r="F293" t="str">
        <f>"Child OCD --&gt; Parent Externalizing"</f>
        <v>Child OCD --&gt; Parent Externalizing</v>
      </c>
      <c r="G293" s="1" t="s">
        <v>0</v>
      </c>
      <c r="H293" s="1" t="s">
        <v>0</v>
      </c>
      <c r="I293" s="1" t="s">
        <v>0</v>
      </c>
    </row>
    <row r="294" spans="1:9" x14ac:dyDescent="0.25">
      <c r="A294" t="str">
        <f>"No"</f>
        <v>No</v>
      </c>
      <c r="B294" s="1">
        <v>3.1363700000000001E-2</v>
      </c>
      <c r="C294" s="1">
        <v>3.09585E-2</v>
      </c>
      <c r="D294" s="1">
        <v>3.1768900000000003E-2</v>
      </c>
      <c r="F294" t="str">
        <f>"No"</f>
        <v>No</v>
      </c>
      <c r="G294" s="1">
        <v>5.5608000000000003E-3</v>
      </c>
      <c r="H294" s="1">
        <v>5.3873000000000002E-3</v>
      </c>
      <c r="I294" s="1">
        <v>5.7342000000000001E-3</v>
      </c>
    </row>
    <row r="295" spans="1:9" x14ac:dyDescent="0.25">
      <c r="A295" t="str">
        <f>"Yes"</f>
        <v>Yes</v>
      </c>
      <c r="B295" s="1">
        <v>6.6162700000000005E-2</v>
      </c>
      <c r="C295" s="1">
        <v>5.5862000000000002E-2</v>
      </c>
      <c r="D295" s="1">
        <v>7.6463299999999998E-2</v>
      </c>
      <c r="F295" t="str">
        <f>"Yes"</f>
        <v>Yes</v>
      </c>
      <c r="G295" s="1">
        <v>9.7918999999999992E-3</v>
      </c>
      <c r="H295" s="1">
        <v>7.5253999999999998E-3</v>
      </c>
      <c r="I295" s="1">
        <v>1.20584E-2</v>
      </c>
    </row>
    <row r="296" spans="1:9" x14ac:dyDescent="0.25">
      <c r="A296" t="str">
        <f>"Risk Difference"</f>
        <v>Risk Difference</v>
      </c>
      <c r="B296" s="1">
        <v>3.4798900000000001E-2</v>
      </c>
      <c r="C296" s="1">
        <v>2.44903E-2</v>
      </c>
      <c r="D296" s="1">
        <v>4.5107599999999998E-2</v>
      </c>
      <c r="F296" t="str">
        <f>"Risk Difference"</f>
        <v>Risk Difference</v>
      </c>
      <c r="G296" s="1">
        <v>4.2310999999999998E-3</v>
      </c>
      <c r="H296" s="1">
        <v>1.9580000000000001E-3</v>
      </c>
      <c r="I296" s="1">
        <v>6.5041999999999999E-3</v>
      </c>
    </row>
    <row r="297" spans="1:9" x14ac:dyDescent="0.25">
      <c r="A297" t="str">
        <f>"Parent OCD --&gt; Child Neurotic"</f>
        <v>Parent OCD --&gt; Child Neurotic</v>
      </c>
      <c r="B297" s="1" t="s">
        <v>0</v>
      </c>
      <c r="C297" s="1" t="s">
        <v>0</v>
      </c>
      <c r="D297" s="1" t="s">
        <v>0</v>
      </c>
      <c r="F297" t="str">
        <f>"Child OCD --&gt; Parent Neurotic"</f>
        <v>Child OCD --&gt; Parent Neurotic</v>
      </c>
      <c r="G297" s="1" t="s">
        <v>0</v>
      </c>
      <c r="H297" s="1" t="s">
        <v>0</v>
      </c>
      <c r="I297" s="1" t="s">
        <v>0</v>
      </c>
    </row>
    <row r="298" spans="1:9" x14ac:dyDescent="0.25">
      <c r="A298" t="str">
        <f>"No"</f>
        <v>No</v>
      </c>
      <c r="B298" s="1">
        <v>8.1278400000000001E-2</v>
      </c>
      <c r="C298" s="1">
        <v>8.0643199999999998E-2</v>
      </c>
      <c r="D298" s="1">
        <v>8.1913700000000006E-2</v>
      </c>
      <c r="F298" t="str">
        <f>"No"</f>
        <v>No</v>
      </c>
      <c r="G298" s="1">
        <v>0.1224826</v>
      </c>
      <c r="H298" s="1">
        <v>0.1217178</v>
      </c>
      <c r="I298" s="1">
        <v>0.12324739999999999</v>
      </c>
    </row>
    <row r="299" spans="1:9" x14ac:dyDescent="0.25">
      <c r="A299" t="str">
        <f>"Yes"</f>
        <v>Yes</v>
      </c>
      <c r="B299" s="1">
        <v>0.1685314</v>
      </c>
      <c r="C299" s="1">
        <v>0.15301870000000001</v>
      </c>
      <c r="D299" s="1">
        <v>0.18404400000000001</v>
      </c>
      <c r="F299" t="str">
        <f>"Yes"</f>
        <v>Yes</v>
      </c>
      <c r="G299" s="1">
        <v>0.20038739999999999</v>
      </c>
      <c r="H299" s="1">
        <v>0.1911737</v>
      </c>
      <c r="I299" s="1">
        <v>0.20960110000000001</v>
      </c>
    </row>
    <row r="300" spans="1:9" x14ac:dyDescent="0.25">
      <c r="A300" t="str">
        <f>"Risk Difference"</f>
        <v>Risk Difference</v>
      </c>
      <c r="B300" s="1">
        <v>8.7252899999999994E-2</v>
      </c>
      <c r="C300" s="1">
        <v>7.1727299999999994E-2</v>
      </c>
      <c r="D300" s="1">
        <v>0.1027786</v>
      </c>
      <c r="F300" t="str">
        <f>"Risk Difference"</f>
        <v>Risk Difference</v>
      </c>
      <c r="G300" s="1">
        <v>7.7904799999999996E-2</v>
      </c>
      <c r="H300" s="1">
        <v>6.8659399999999995E-2</v>
      </c>
      <c r="I300" s="1">
        <v>8.7150099999999994E-2</v>
      </c>
    </row>
    <row r="301" spans="1:9" x14ac:dyDescent="0.25">
      <c r="A301" t="str">
        <f>"Parent OCD --&gt; Child Mood Disorder"</f>
        <v>Parent OCD --&gt; Child Mood Disorder</v>
      </c>
      <c r="B301" s="1" t="s">
        <v>0</v>
      </c>
      <c r="C301" s="1" t="s">
        <v>0</v>
      </c>
      <c r="D301" s="1" t="s">
        <v>0</v>
      </c>
      <c r="F301" t="str">
        <f>"Child OCD --&gt; Parent Mood Disorder"</f>
        <v>Child OCD --&gt; Parent Mood Disorder</v>
      </c>
      <c r="G301" s="1" t="s">
        <v>0</v>
      </c>
      <c r="H301" s="1" t="s">
        <v>0</v>
      </c>
      <c r="I301" s="1" t="s">
        <v>0</v>
      </c>
    </row>
    <row r="302" spans="1:9" x14ac:dyDescent="0.25">
      <c r="A302" t="str">
        <f>"No"</f>
        <v>No</v>
      </c>
      <c r="B302" s="1">
        <v>4.5670500000000003E-2</v>
      </c>
      <c r="C302" s="1">
        <v>4.5185200000000002E-2</v>
      </c>
      <c r="D302" s="1">
        <v>4.6155799999999997E-2</v>
      </c>
      <c r="F302" t="str">
        <f>"No"</f>
        <v>No</v>
      </c>
      <c r="G302" s="1">
        <v>8.14251E-2</v>
      </c>
      <c r="H302" s="1">
        <v>8.0787100000000001E-2</v>
      </c>
      <c r="I302" s="1">
        <v>8.20631E-2</v>
      </c>
    </row>
    <row r="303" spans="1:9" x14ac:dyDescent="0.25">
      <c r="A303" t="str">
        <f>"Yes"</f>
        <v>Yes</v>
      </c>
      <c r="B303" s="1">
        <v>8.4042400000000003E-2</v>
      </c>
      <c r="C303" s="1">
        <v>7.2544700000000004E-2</v>
      </c>
      <c r="D303" s="1">
        <v>9.5540100000000003E-2</v>
      </c>
      <c r="F303" t="str">
        <f>"Yes"</f>
        <v>Yes</v>
      </c>
      <c r="G303" s="1">
        <v>0.13087979999999999</v>
      </c>
      <c r="H303" s="1">
        <v>0.1231168</v>
      </c>
      <c r="I303" s="1">
        <v>0.13864290000000001</v>
      </c>
    </row>
    <row r="304" spans="1:9" x14ac:dyDescent="0.25">
      <c r="A304" t="str">
        <f>"Risk Difference"</f>
        <v>Risk Difference</v>
      </c>
      <c r="B304" s="1">
        <v>3.83719E-2</v>
      </c>
      <c r="C304" s="1">
        <v>2.6863999999999999E-2</v>
      </c>
      <c r="D304" s="1">
        <v>4.9879800000000002E-2</v>
      </c>
      <c r="F304" t="str">
        <f>"Risk Difference"</f>
        <v>Risk Difference</v>
      </c>
      <c r="G304" s="1">
        <v>4.94548E-2</v>
      </c>
      <c r="H304" s="1">
        <v>4.1665500000000001E-2</v>
      </c>
      <c r="I304" s="1">
        <v>5.7244000000000003E-2</v>
      </c>
    </row>
    <row r="305" spans="1:9" x14ac:dyDescent="0.25">
      <c r="A305" t="str">
        <f>"Parent OCD --&gt; Child Eating Disorder"</f>
        <v>Parent OCD --&gt; Child Eating Disorder</v>
      </c>
      <c r="B305" s="1" t="s">
        <v>0</v>
      </c>
      <c r="C305" s="1" t="s">
        <v>0</v>
      </c>
      <c r="D305" s="1" t="s">
        <v>0</v>
      </c>
      <c r="F305" t="str">
        <f>"Child OCD --&gt; Parent Eating Disorder"</f>
        <v>Child OCD --&gt; Parent Eating Disorder</v>
      </c>
      <c r="G305" s="1" t="s">
        <v>0</v>
      </c>
      <c r="H305" s="1" t="s">
        <v>0</v>
      </c>
      <c r="I305" s="1" t="s">
        <v>0</v>
      </c>
    </row>
    <row r="306" spans="1:9" x14ac:dyDescent="0.25">
      <c r="A306" t="str">
        <f>"No"</f>
        <v>No</v>
      </c>
      <c r="B306" s="1">
        <v>1.35949E-2</v>
      </c>
      <c r="C306" s="1">
        <v>1.3325699999999999E-2</v>
      </c>
      <c r="D306" s="1">
        <v>1.3864100000000001E-2</v>
      </c>
      <c r="F306" t="str">
        <f>"No"</f>
        <v>No</v>
      </c>
      <c r="G306" s="1">
        <v>3.2685000000000001E-3</v>
      </c>
      <c r="H306" s="1">
        <v>3.1353000000000002E-3</v>
      </c>
      <c r="I306" s="1">
        <v>3.4015999999999998E-3</v>
      </c>
    </row>
    <row r="307" spans="1:9" x14ac:dyDescent="0.25">
      <c r="A307" t="str">
        <f>"Yes"</f>
        <v>Yes</v>
      </c>
      <c r="B307" s="1">
        <v>2.8609699999999998E-2</v>
      </c>
      <c r="C307" s="1">
        <v>2.1701399999999999E-2</v>
      </c>
      <c r="D307" s="1">
        <v>3.5518099999999997E-2</v>
      </c>
      <c r="F307" t="str">
        <f>"Yes"</f>
        <v>Yes</v>
      </c>
      <c r="G307" s="1">
        <v>6.2059999999999997E-3</v>
      </c>
      <c r="H307" s="1">
        <v>4.3984000000000002E-3</v>
      </c>
      <c r="I307" s="1">
        <v>8.0137000000000003E-3</v>
      </c>
    </row>
    <row r="308" spans="1:9" x14ac:dyDescent="0.25">
      <c r="A308" t="str">
        <f>"Risk Difference"</f>
        <v>Risk Difference</v>
      </c>
      <c r="B308" s="1">
        <v>1.50148E-2</v>
      </c>
      <c r="C308" s="1">
        <v>8.1011999999999994E-3</v>
      </c>
      <c r="D308" s="1">
        <v>2.1928400000000001E-2</v>
      </c>
      <c r="F308" t="str">
        <f>"Risk Difference"</f>
        <v>Risk Difference</v>
      </c>
      <c r="G308" s="1">
        <v>2.9375999999999998E-3</v>
      </c>
      <c r="H308" s="1">
        <v>1.1251E-3</v>
      </c>
      <c r="I308" s="1">
        <v>4.7501000000000002E-3</v>
      </c>
    </row>
    <row r="309" spans="1:9" x14ac:dyDescent="0.25">
      <c r="A309" t="str">
        <f>"Parent OCD --&gt; Child Schizophrenia"</f>
        <v>Parent OCD --&gt; Child Schizophrenia</v>
      </c>
      <c r="B309" s="1" t="s">
        <v>0</v>
      </c>
      <c r="C309" s="1" t="s">
        <v>0</v>
      </c>
      <c r="D309" s="1" t="s">
        <v>0</v>
      </c>
      <c r="F309" t="str">
        <f>"Child OCD --&gt; Parent Schizophrenia"</f>
        <v>Child OCD --&gt; Parent Schizophrenia</v>
      </c>
      <c r="G309" s="1" t="s">
        <v>0</v>
      </c>
      <c r="H309" s="1" t="s">
        <v>0</v>
      </c>
      <c r="I309" s="1" t="s">
        <v>0</v>
      </c>
    </row>
    <row r="310" spans="1:9" x14ac:dyDescent="0.25">
      <c r="A310" t="str">
        <f>"No"</f>
        <v>No</v>
      </c>
      <c r="B310" s="1">
        <v>2.04698E-2</v>
      </c>
      <c r="C310" s="1">
        <v>2.0140600000000002E-2</v>
      </c>
      <c r="D310" s="1">
        <v>2.0799000000000002E-2</v>
      </c>
      <c r="F310" t="str">
        <f>"No"</f>
        <v>No</v>
      </c>
      <c r="G310" s="1">
        <v>2.36045E-2</v>
      </c>
      <c r="H310" s="1">
        <v>2.3250400000000001E-2</v>
      </c>
      <c r="I310" s="1">
        <v>2.3958699999999999E-2</v>
      </c>
    </row>
    <row r="311" spans="1:9" x14ac:dyDescent="0.25">
      <c r="A311" t="str">
        <f>"Yes"</f>
        <v>Yes</v>
      </c>
      <c r="B311" s="1">
        <v>4.7384900000000001E-2</v>
      </c>
      <c r="C311" s="1">
        <v>3.8580499999999997E-2</v>
      </c>
      <c r="D311" s="1">
        <v>5.6189299999999998E-2</v>
      </c>
      <c r="F311" t="str">
        <f>"Yes"</f>
        <v>Yes</v>
      </c>
      <c r="G311" s="1">
        <v>3.80647E-2</v>
      </c>
      <c r="H311" s="1">
        <v>3.3660200000000001E-2</v>
      </c>
      <c r="I311" s="1">
        <v>4.2469100000000003E-2</v>
      </c>
    </row>
    <row r="312" spans="1:9" x14ac:dyDescent="0.25">
      <c r="A312" t="str">
        <f>"Risk Difference"</f>
        <v>Risk Difference</v>
      </c>
      <c r="B312" s="1">
        <v>2.6915100000000001E-2</v>
      </c>
      <c r="C312" s="1">
        <v>1.8104499999999999E-2</v>
      </c>
      <c r="D312" s="1">
        <v>3.5725699999999999E-2</v>
      </c>
      <c r="F312" t="str">
        <f>"Risk Difference"</f>
        <v>Risk Difference</v>
      </c>
      <c r="G312" s="1">
        <v>1.44601E-2</v>
      </c>
      <c r="H312" s="1">
        <v>1.00415E-2</v>
      </c>
      <c r="I312" s="1">
        <v>1.8878800000000001E-2</v>
      </c>
    </row>
    <row r="313" spans="1:9" x14ac:dyDescent="0.25">
      <c r="A313" t="str">
        <f>"Parent OCD --&gt; Child Bipolar"</f>
        <v>Parent OCD --&gt; Child Bipolar</v>
      </c>
      <c r="B313" s="1" t="s">
        <v>0</v>
      </c>
      <c r="C313" s="1" t="s">
        <v>0</v>
      </c>
      <c r="D313" s="1" t="s">
        <v>0</v>
      </c>
      <c r="F313" t="str">
        <f>"Child OCD --&gt; Parent Bipolar"</f>
        <v>Child OCD --&gt; Parent Bipolar</v>
      </c>
      <c r="G313" s="1" t="s">
        <v>0</v>
      </c>
      <c r="H313" s="1" t="s">
        <v>0</v>
      </c>
      <c r="I313" s="1" t="s">
        <v>0</v>
      </c>
    </row>
    <row r="314" spans="1:9" x14ac:dyDescent="0.25">
      <c r="A314" t="str">
        <f>"No"</f>
        <v>No</v>
      </c>
      <c r="B314" s="1">
        <v>5.4736999999999997E-3</v>
      </c>
      <c r="C314" s="1">
        <v>5.3022E-3</v>
      </c>
      <c r="D314" s="1">
        <v>5.6452000000000004E-3</v>
      </c>
      <c r="F314" t="str">
        <f>"No"</f>
        <v>No</v>
      </c>
      <c r="G314" s="1">
        <v>1.3549800000000001E-2</v>
      </c>
      <c r="H314" s="1">
        <v>1.32801E-2</v>
      </c>
      <c r="I314" s="1">
        <v>1.38195E-2</v>
      </c>
    </row>
    <row r="315" spans="1:9" x14ac:dyDescent="0.25">
      <c r="A315" t="str">
        <f>"Yes"</f>
        <v>Yes</v>
      </c>
      <c r="B315" s="1">
        <v>1.25168E-2</v>
      </c>
      <c r="C315" s="1">
        <v>7.9095999999999993E-3</v>
      </c>
      <c r="D315" s="1">
        <v>1.7123900000000001E-2</v>
      </c>
      <c r="F315" t="str">
        <f>"Yes"</f>
        <v>Yes</v>
      </c>
      <c r="G315" s="1">
        <v>2.2480199999999999E-2</v>
      </c>
      <c r="H315" s="1">
        <v>1.9068100000000001E-2</v>
      </c>
      <c r="I315" s="1">
        <v>2.58923E-2</v>
      </c>
    </row>
    <row r="316" spans="1:9" x14ac:dyDescent="0.25">
      <c r="A316" t="str">
        <f>"Risk Difference"</f>
        <v>Risk Difference</v>
      </c>
      <c r="B316" s="1">
        <v>7.0431000000000001E-3</v>
      </c>
      <c r="C316" s="1">
        <v>2.4326999999999999E-3</v>
      </c>
      <c r="D316" s="1">
        <v>1.16534E-2</v>
      </c>
      <c r="F316" t="str">
        <f>"Risk Difference"</f>
        <v>Risk Difference</v>
      </c>
      <c r="G316" s="1">
        <v>8.9303999999999998E-3</v>
      </c>
      <c r="H316" s="1">
        <v>5.5076999999999999E-3</v>
      </c>
      <c r="I316" s="1">
        <v>1.2353100000000001E-2</v>
      </c>
    </row>
    <row r="317" spans="1:9" x14ac:dyDescent="0.25">
      <c r="A317" t="str">
        <f>"Parent OCD --&gt; Child OCD"</f>
        <v>Parent OCD --&gt; Child OCD</v>
      </c>
      <c r="B317" s="1" t="s">
        <v>0</v>
      </c>
      <c r="C317" s="1" t="s">
        <v>0</v>
      </c>
      <c r="D317" s="1" t="s">
        <v>0</v>
      </c>
      <c r="F317" t="str">
        <f>"Child OCD --&gt; Parent OCD"</f>
        <v>Child OCD --&gt; Parent OCD</v>
      </c>
      <c r="G317" s="1" t="s">
        <v>0</v>
      </c>
      <c r="H317" s="1" t="s">
        <v>0</v>
      </c>
      <c r="I317" s="1" t="s">
        <v>0</v>
      </c>
    </row>
    <row r="318" spans="1:9" x14ac:dyDescent="0.25">
      <c r="A318" t="str">
        <f>"No"</f>
        <v>No</v>
      </c>
      <c r="B318" s="1">
        <v>1.00429E-2</v>
      </c>
      <c r="C318" s="1">
        <v>9.8110999999999997E-3</v>
      </c>
      <c r="D318" s="1">
        <v>1.0274699999999999E-2</v>
      </c>
      <c r="F318" t="str">
        <f>"No"</f>
        <v>No</v>
      </c>
      <c r="G318" s="1">
        <v>3.0106E-3</v>
      </c>
      <c r="H318" s="1">
        <v>2.8828E-3</v>
      </c>
      <c r="I318" s="1">
        <v>3.1384E-3</v>
      </c>
    </row>
    <row r="319" spans="1:9" x14ac:dyDescent="0.25">
      <c r="A319" t="str">
        <f>"Yes"</f>
        <v>Yes</v>
      </c>
      <c r="B319" s="1">
        <v>5.0067100000000003E-2</v>
      </c>
      <c r="C319" s="1">
        <v>4.1029599999999999E-2</v>
      </c>
      <c r="D319" s="1">
        <v>5.9104499999999997E-2</v>
      </c>
      <c r="F319" t="str">
        <f>"Yes"</f>
        <v>Yes</v>
      </c>
      <c r="G319" s="1">
        <v>1.5446100000000001E-2</v>
      </c>
      <c r="H319" s="1">
        <v>1.2607699999999999E-2</v>
      </c>
      <c r="I319" s="1">
        <v>1.8284600000000002E-2</v>
      </c>
    </row>
    <row r="320" spans="1:9" x14ac:dyDescent="0.25">
      <c r="A320" t="str">
        <f>"Risk Difference"</f>
        <v>Risk Difference</v>
      </c>
      <c r="B320" s="1">
        <v>4.0024200000000003E-2</v>
      </c>
      <c r="C320" s="1">
        <v>3.0983799999999999E-2</v>
      </c>
      <c r="D320" s="1">
        <v>4.90646E-2</v>
      </c>
      <c r="F320" t="str">
        <f>"Risk Difference"</f>
        <v>Risk Difference</v>
      </c>
      <c r="G320" s="1">
        <v>1.24355E-2</v>
      </c>
      <c r="H320" s="1">
        <v>9.5942000000000006E-3</v>
      </c>
      <c r="I320" s="1">
        <v>1.52769E-2</v>
      </c>
    </row>
    <row r="321" spans="1:9" x14ac:dyDescent="0.25">
      <c r="A321" t="str">
        <f>"Parent OCD --&gt; Child Personality"</f>
        <v>Parent OCD --&gt; Child Personality</v>
      </c>
      <c r="B321" s="1" t="s">
        <v>0</v>
      </c>
      <c r="C321" s="1" t="s">
        <v>0</v>
      </c>
      <c r="D321" s="1" t="s">
        <v>0</v>
      </c>
      <c r="F321" t="str">
        <f>"Child OCD --&gt; Parent Personality"</f>
        <v>Child OCD --&gt; Parent Personality</v>
      </c>
      <c r="G321" s="1" t="s">
        <v>0</v>
      </c>
      <c r="H321" s="1" t="s">
        <v>0</v>
      </c>
      <c r="I321" s="1" t="s">
        <v>0</v>
      </c>
    </row>
    <row r="322" spans="1:9" x14ac:dyDescent="0.25">
      <c r="A322" t="str">
        <f>"No"</f>
        <v>No</v>
      </c>
      <c r="B322" s="1">
        <v>2.9335199999999999E-2</v>
      </c>
      <c r="C322" s="1">
        <v>2.8942900000000001E-2</v>
      </c>
      <c r="D322" s="1">
        <v>2.97275E-2</v>
      </c>
      <c r="F322" t="str">
        <f>"No"</f>
        <v>No</v>
      </c>
      <c r="G322" s="1">
        <v>4.2995600000000002E-2</v>
      </c>
      <c r="H322" s="1">
        <v>4.2522400000000002E-2</v>
      </c>
      <c r="I322" s="1">
        <v>4.3468899999999998E-2</v>
      </c>
    </row>
    <row r="323" spans="1:9" x14ac:dyDescent="0.25">
      <c r="A323" t="str">
        <f>"Yes"</f>
        <v>Yes</v>
      </c>
      <c r="B323" s="1">
        <v>6.3030799999999998E-2</v>
      </c>
      <c r="C323" s="1">
        <v>5.2960100000000003E-2</v>
      </c>
      <c r="D323" s="1">
        <v>7.3101600000000003E-2</v>
      </c>
      <c r="F323" t="str">
        <f>"Yes"</f>
        <v>Yes</v>
      </c>
      <c r="G323" s="1">
        <v>7.8749100000000002E-2</v>
      </c>
      <c r="H323" s="1">
        <v>7.25494E-2</v>
      </c>
      <c r="I323" s="1">
        <v>8.4948700000000002E-2</v>
      </c>
    </row>
    <row r="324" spans="1:9" x14ac:dyDescent="0.25">
      <c r="A324" t="str">
        <f>"Risk Difference"</f>
        <v>Risk Difference</v>
      </c>
      <c r="B324" s="1">
        <v>3.3695700000000002E-2</v>
      </c>
      <c r="C324" s="1">
        <v>2.3617300000000001E-2</v>
      </c>
      <c r="D324" s="1">
        <v>4.3774100000000003E-2</v>
      </c>
      <c r="F324" t="str">
        <f>"Risk Difference"</f>
        <v>Risk Difference</v>
      </c>
      <c r="G324" s="1">
        <v>3.5753399999999998E-2</v>
      </c>
      <c r="H324" s="1">
        <v>2.9535700000000002E-2</v>
      </c>
      <c r="I324" s="1">
        <v>4.1971099999999997E-2</v>
      </c>
    </row>
    <row r="325" spans="1:9" x14ac:dyDescent="0.25">
      <c r="A325" t="str">
        <f>"Parent OCD --&gt; Child Developmental"</f>
        <v>Parent OCD --&gt; Child Developmental</v>
      </c>
      <c r="B325" s="1" t="s">
        <v>0</v>
      </c>
      <c r="C325" s="1" t="s">
        <v>0</v>
      </c>
      <c r="D325" s="1" t="s">
        <v>0</v>
      </c>
      <c r="F325" t="str">
        <f>"Child OCD --&gt; Parent Developmental"</f>
        <v>Child OCD --&gt; Parent Developmental</v>
      </c>
      <c r="G325" s="1" t="s">
        <v>0</v>
      </c>
      <c r="H325" s="1" t="s">
        <v>0</v>
      </c>
      <c r="I325" s="1" t="s">
        <v>0</v>
      </c>
    </row>
    <row r="326" spans="1:9" x14ac:dyDescent="0.25">
      <c r="A326" t="str">
        <f>"No"</f>
        <v>No</v>
      </c>
      <c r="B326" s="1">
        <v>1.43672E-2</v>
      </c>
      <c r="C326" s="1">
        <v>1.40906E-2</v>
      </c>
      <c r="D326" s="1">
        <v>1.46439E-2</v>
      </c>
      <c r="F326" t="str">
        <f>"No"</f>
        <v>No</v>
      </c>
      <c r="G326" s="1">
        <v>5.3839999999999997E-4</v>
      </c>
      <c r="H326" s="1">
        <v>4.8430000000000001E-4</v>
      </c>
      <c r="I326" s="1">
        <v>5.9250000000000004E-4</v>
      </c>
    </row>
    <row r="327" spans="1:9" x14ac:dyDescent="0.25">
      <c r="A327" t="str">
        <f>"Yes"</f>
        <v>Yes</v>
      </c>
      <c r="B327" s="1">
        <v>3.2633000000000002E-2</v>
      </c>
      <c r="C327" s="1">
        <v>2.52701E-2</v>
      </c>
      <c r="D327" s="1">
        <v>3.9995900000000001E-2</v>
      </c>
      <c r="F327" t="str">
        <f>"Yes"</f>
        <v>Yes</v>
      </c>
      <c r="G327" s="1">
        <v>9.6540000000000005E-4</v>
      </c>
      <c r="H327" s="1">
        <v>2.5060000000000002E-4</v>
      </c>
      <c r="I327" s="1">
        <v>1.6802E-3</v>
      </c>
    </row>
    <row r="328" spans="1:9" x14ac:dyDescent="0.25">
      <c r="A328" t="str">
        <f>"Risk Difference"</f>
        <v>Risk Difference</v>
      </c>
      <c r="B328" s="1">
        <v>1.8265699999999999E-2</v>
      </c>
      <c r="C328" s="1">
        <v>1.08977E-2</v>
      </c>
      <c r="D328" s="1">
        <v>2.5633800000000002E-2</v>
      </c>
      <c r="F328" t="str">
        <f>"Risk Difference"</f>
        <v>Risk Difference</v>
      </c>
      <c r="G328" s="1">
        <v>4.2700000000000002E-4</v>
      </c>
      <c r="H328" s="1">
        <v>-2.898E-4</v>
      </c>
      <c r="I328" s="1">
        <v>1.1439E-3</v>
      </c>
    </row>
    <row r="329" spans="1:9" x14ac:dyDescent="0.25">
      <c r="A329" t="str">
        <f>"Parent Personality --&gt; Child Substance Abuse"</f>
        <v>Parent Personality --&gt; Child Substance Abuse</v>
      </c>
      <c r="B329" s="1" t="s">
        <v>0</v>
      </c>
      <c r="C329" s="1" t="s">
        <v>0</v>
      </c>
      <c r="D329" s="1" t="s">
        <v>0</v>
      </c>
      <c r="F329" t="str">
        <f>"Child Personality --&gt; Parent Substance Abuse"</f>
        <v>Child Personality --&gt; Parent Substance Abuse</v>
      </c>
      <c r="G329" s="1" t="s">
        <v>0</v>
      </c>
      <c r="H329" s="1" t="s">
        <v>0</v>
      </c>
      <c r="I329" s="1" t="s">
        <v>0</v>
      </c>
    </row>
    <row r="330" spans="1:9" x14ac:dyDescent="0.25">
      <c r="A330" t="str">
        <f>"No"</f>
        <v>No</v>
      </c>
      <c r="B330" s="1">
        <v>2.2287700000000001E-2</v>
      </c>
      <c r="C330" s="1">
        <v>2.1937399999999999E-2</v>
      </c>
      <c r="D330" s="1">
        <v>2.2637999999999998E-2</v>
      </c>
      <c r="F330" t="str">
        <f>"No"</f>
        <v>No</v>
      </c>
      <c r="G330" s="1">
        <v>5.5651199999999998E-2</v>
      </c>
      <c r="H330" s="1">
        <v>5.5111100000000003E-2</v>
      </c>
      <c r="I330" s="1">
        <v>5.61913E-2</v>
      </c>
    </row>
    <row r="331" spans="1:9" x14ac:dyDescent="0.25">
      <c r="A331" t="str">
        <f>"Yes"</f>
        <v>Yes</v>
      </c>
      <c r="B331" s="1">
        <v>6.5946500000000005E-2</v>
      </c>
      <c r="C331" s="1">
        <v>6.318E-2</v>
      </c>
      <c r="D331" s="1">
        <v>6.8712999999999996E-2</v>
      </c>
      <c r="F331" t="str">
        <f>"Yes"</f>
        <v>Yes</v>
      </c>
      <c r="G331" s="1">
        <v>0.1366105</v>
      </c>
      <c r="H331" s="1">
        <v>0.13196469999999999</v>
      </c>
      <c r="I331" s="1">
        <v>0.1412562</v>
      </c>
    </row>
    <row r="332" spans="1:9" x14ac:dyDescent="0.25">
      <c r="A332" t="str">
        <f>"Risk Difference"</f>
        <v>Risk Difference</v>
      </c>
      <c r="B332" s="1">
        <v>4.3658799999999998E-2</v>
      </c>
      <c r="C332" s="1">
        <v>4.0870299999999998E-2</v>
      </c>
      <c r="D332" s="1">
        <v>4.64474E-2</v>
      </c>
      <c r="F332" t="str">
        <f>"Risk Difference"</f>
        <v>Risk Difference</v>
      </c>
      <c r="G332" s="1">
        <v>8.0959199999999995E-2</v>
      </c>
      <c r="H332" s="1">
        <v>7.6282199999999994E-2</v>
      </c>
      <c r="I332" s="1">
        <v>8.5636199999999996E-2</v>
      </c>
    </row>
    <row r="333" spans="1:9" x14ac:dyDescent="0.25">
      <c r="A333" t="str">
        <f>"Parent Personality --&gt; Child Externalizing"</f>
        <v>Parent Personality --&gt; Child Externalizing</v>
      </c>
      <c r="B333" s="1" t="s">
        <v>0</v>
      </c>
      <c r="C333" s="1" t="s">
        <v>0</v>
      </c>
      <c r="D333" s="1" t="s">
        <v>0</v>
      </c>
      <c r="F333" t="str">
        <f>"Child Personality --&gt; Parent Externalizing"</f>
        <v>Child Personality --&gt; Parent Externalizing</v>
      </c>
      <c r="G333" s="1" t="s">
        <v>0</v>
      </c>
      <c r="H333" s="1" t="s">
        <v>0</v>
      </c>
      <c r="I333" s="1" t="s">
        <v>0</v>
      </c>
    </row>
    <row r="334" spans="1:9" x14ac:dyDescent="0.25">
      <c r="A334" t="str">
        <f>"No"</f>
        <v>No</v>
      </c>
      <c r="B334" s="1">
        <v>2.9170100000000001E-2</v>
      </c>
      <c r="C334" s="1">
        <v>2.8770799999999999E-2</v>
      </c>
      <c r="D334" s="1">
        <v>2.9569499999999999E-2</v>
      </c>
      <c r="F334" t="str">
        <f>"No"</f>
        <v>No</v>
      </c>
      <c r="G334" s="1">
        <v>5.2363000000000002E-3</v>
      </c>
      <c r="H334" s="1">
        <v>5.0661999999999999E-3</v>
      </c>
      <c r="I334" s="1">
        <v>5.4063000000000002E-3</v>
      </c>
    </row>
    <row r="335" spans="1:9" x14ac:dyDescent="0.25">
      <c r="A335" t="str">
        <f>"Yes"</f>
        <v>Yes</v>
      </c>
      <c r="B335" s="1">
        <v>8.2279599999999994E-2</v>
      </c>
      <c r="C335" s="1">
        <v>7.9216599999999998E-2</v>
      </c>
      <c r="D335" s="1">
        <v>8.5342500000000002E-2</v>
      </c>
      <c r="F335" t="str">
        <f>"Yes"</f>
        <v>Yes</v>
      </c>
      <c r="G335" s="1">
        <v>1.77194E-2</v>
      </c>
      <c r="H335" s="1">
        <v>1.5934799999999999E-2</v>
      </c>
      <c r="I335" s="1">
        <v>1.95041E-2</v>
      </c>
    </row>
    <row r="336" spans="1:9" x14ac:dyDescent="0.25">
      <c r="A336" t="str">
        <f>"Risk Difference"</f>
        <v>Risk Difference</v>
      </c>
      <c r="B336" s="1">
        <v>5.3109499999999997E-2</v>
      </c>
      <c r="C336" s="1">
        <v>5.0020599999999998E-2</v>
      </c>
      <c r="D336" s="1">
        <v>5.6198400000000003E-2</v>
      </c>
      <c r="F336" t="str">
        <f>"Risk Difference"</f>
        <v>Risk Difference</v>
      </c>
      <c r="G336" s="1">
        <v>1.24831E-2</v>
      </c>
      <c r="H336" s="1">
        <v>1.0690399999999999E-2</v>
      </c>
      <c r="I336" s="1">
        <v>1.4275899999999999E-2</v>
      </c>
    </row>
    <row r="337" spans="1:9" x14ac:dyDescent="0.25">
      <c r="A337" t="str">
        <f>"Parent Personality --&gt; Child Neurotic"</f>
        <v>Parent Personality --&gt; Child Neurotic</v>
      </c>
      <c r="B337" s="1" t="s">
        <v>0</v>
      </c>
      <c r="C337" s="1" t="s">
        <v>0</v>
      </c>
      <c r="D337" s="1" t="s">
        <v>0</v>
      </c>
      <c r="F337" t="str">
        <f>"Child Personality --&gt; Parent Neurotic"</f>
        <v>Child Personality --&gt; Parent Neurotic</v>
      </c>
      <c r="G337" s="1" t="s">
        <v>0</v>
      </c>
      <c r="H337" s="1" t="s">
        <v>0</v>
      </c>
      <c r="I337" s="1" t="s">
        <v>0</v>
      </c>
    </row>
    <row r="338" spans="1:9" x14ac:dyDescent="0.25">
      <c r="A338" t="str">
        <f>"No"</f>
        <v>No</v>
      </c>
      <c r="B338" s="1">
        <v>7.6678700000000002E-2</v>
      </c>
      <c r="C338" s="1">
        <v>7.6047299999999998E-2</v>
      </c>
      <c r="D338" s="1">
        <v>7.7310199999999996E-2</v>
      </c>
      <c r="F338" t="str">
        <f>"No"</f>
        <v>No</v>
      </c>
      <c r="G338" s="1">
        <v>0.1192392</v>
      </c>
      <c r="H338" s="1">
        <v>0.1184757</v>
      </c>
      <c r="I338" s="1">
        <v>0.1200027</v>
      </c>
    </row>
    <row r="339" spans="1:9" x14ac:dyDescent="0.25">
      <c r="A339" t="str">
        <f>"Yes"</f>
        <v>Yes</v>
      </c>
      <c r="B339" s="1">
        <v>0.18907470000000001</v>
      </c>
      <c r="C339" s="1">
        <v>0.18471000000000001</v>
      </c>
      <c r="D339" s="1">
        <v>0.19343930000000001</v>
      </c>
      <c r="F339" t="str">
        <f>"Yes"</f>
        <v>Yes</v>
      </c>
      <c r="G339" s="1">
        <v>0.25631130000000002</v>
      </c>
      <c r="H339" s="1">
        <v>0.2504054</v>
      </c>
      <c r="I339" s="1">
        <v>0.26221729999999999</v>
      </c>
    </row>
    <row r="340" spans="1:9" x14ac:dyDescent="0.25">
      <c r="A340" t="str">
        <f>"Risk Difference"</f>
        <v>Risk Difference</v>
      </c>
      <c r="B340" s="1">
        <v>0.112396</v>
      </c>
      <c r="C340" s="1">
        <v>0.1079859</v>
      </c>
      <c r="D340" s="1">
        <v>0.1168061</v>
      </c>
      <c r="F340" t="str">
        <f>"Risk Difference"</f>
        <v>Risk Difference</v>
      </c>
      <c r="G340" s="1">
        <v>0.1370721</v>
      </c>
      <c r="H340" s="1">
        <v>0.13111700000000001</v>
      </c>
      <c r="I340" s="1">
        <v>0.14302719999999999</v>
      </c>
    </row>
    <row r="341" spans="1:9" x14ac:dyDescent="0.25">
      <c r="A341" t="str">
        <f>"Parent Personality --&gt; Child Mood Disorder"</f>
        <v>Parent Personality --&gt; Child Mood Disorder</v>
      </c>
      <c r="B341" s="1" t="s">
        <v>0</v>
      </c>
      <c r="C341" s="1" t="s">
        <v>0</v>
      </c>
      <c r="D341" s="1" t="s">
        <v>0</v>
      </c>
      <c r="F341" t="str">
        <f>"Child Personality --&gt; Parent Mood Disorder"</f>
        <v>Child Personality --&gt; Parent Mood Disorder</v>
      </c>
      <c r="G341" s="1" t="s">
        <v>0</v>
      </c>
      <c r="H341" s="1" t="s">
        <v>0</v>
      </c>
      <c r="I341" s="1" t="s">
        <v>0</v>
      </c>
    </row>
    <row r="342" spans="1:9" x14ac:dyDescent="0.25">
      <c r="A342" t="str">
        <f>"No"</f>
        <v>No</v>
      </c>
      <c r="B342" s="1">
        <v>4.3711899999999998E-2</v>
      </c>
      <c r="C342" s="1">
        <v>4.32267E-2</v>
      </c>
      <c r="D342" s="1">
        <v>4.4197100000000003E-2</v>
      </c>
      <c r="F342" t="str">
        <f>"No"</f>
        <v>No</v>
      </c>
      <c r="G342" s="1">
        <v>7.9491900000000004E-2</v>
      </c>
      <c r="H342" s="1">
        <v>7.8854599999999997E-2</v>
      </c>
      <c r="I342" s="1">
        <v>8.0129199999999998E-2</v>
      </c>
    </row>
    <row r="343" spans="1:9" x14ac:dyDescent="0.25">
      <c r="A343" t="str">
        <f>"Yes"</f>
        <v>Yes</v>
      </c>
      <c r="B343" s="1">
        <v>9.1658900000000001E-2</v>
      </c>
      <c r="C343" s="1">
        <v>8.8442599999999996E-2</v>
      </c>
      <c r="D343" s="1">
        <v>9.4875100000000004E-2</v>
      </c>
      <c r="F343" t="str">
        <f>"Yes"</f>
        <v>Yes</v>
      </c>
      <c r="G343" s="1">
        <v>0.16223679999999999</v>
      </c>
      <c r="H343" s="1">
        <v>0.1572498</v>
      </c>
      <c r="I343" s="1">
        <v>0.16722390000000001</v>
      </c>
    </row>
    <row r="344" spans="1:9" x14ac:dyDescent="0.25">
      <c r="A344" t="str">
        <f>"Risk Difference"</f>
        <v>Risk Difference</v>
      </c>
      <c r="B344" s="1">
        <v>4.7946900000000001E-2</v>
      </c>
      <c r="C344" s="1">
        <v>4.4694299999999999E-2</v>
      </c>
      <c r="D344" s="1">
        <v>5.1199599999999998E-2</v>
      </c>
      <c r="F344" t="str">
        <f>"Risk Difference"</f>
        <v>Risk Difference</v>
      </c>
      <c r="G344" s="1">
        <v>8.2744999999999999E-2</v>
      </c>
      <c r="H344" s="1">
        <v>7.7717400000000006E-2</v>
      </c>
      <c r="I344" s="1">
        <v>8.7772600000000006E-2</v>
      </c>
    </row>
    <row r="345" spans="1:9" x14ac:dyDescent="0.25">
      <c r="A345" t="str">
        <f>"Parent Personality --&gt; Child Eating Disorder"</f>
        <v>Parent Personality --&gt; Child Eating Disorder</v>
      </c>
      <c r="B345" s="1" t="s">
        <v>0</v>
      </c>
      <c r="C345" s="1" t="s">
        <v>0</v>
      </c>
      <c r="D345" s="1" t="s">
        <v>0</v>
      </c>
      <c r="F345" t="str">
        <f>"Child Personality --&gt; Parent Eating Disorder"</f>
        <v>Child Personality --&gt; Parent Eating Disorder</v>
      </c>
      <c r="G345" s="1" t="s">
        <v>0</v>
      </c>
      <c r="H345" s="1" t="s">
        <v>0</v>
      </c>
      <c r="I345" s="1" t="s">
        <v>0</v>
      </c>
    </row>
    <row r="346" spans="1:9" x14ac:dyDescent="0.25">
      <c r="A346" t="str">
        <f>"No"</f>
        <v>No</v>
      </c>
      <c r="B346" s="1">
        <v>1.3332399999999999E-2</v>
      </c>
      <c r="C346" s="1">
        <v>1.30603E-2</v>
      </c>
      <c r="D346" s="1">
        <v>1.36046E-2</v>
      </c>
      <c r="F346" t="str">
        <f>"No"</f>
        <v>No</v>
      </c>
      <c r="G346" s="1">
        <v>3.1584999999999998E-3</v>
      </c>
      <c r="H346" s="1">
        <v>3.0263E-3</v>
      </c>
      <c r="I346" s="1">
        <v>3.2907000000000001E-3</v>
      </c>
    </row>
    <row r="347" spans="1:9" x14ac:dyDescent="0.25">
      <c r="A347" t="str">
        <f>"Yes"</f>
        <v>Yes</v>
      </c>
      <c r="B347" s="1">
        <v>2.0472799999999999E-2</v>
      </c>
      <c r="C347" s="1">
        <v>1.8894399999999999E-2</v>
      </c>
      <c r="D347" s="1">
        <v>2.2051299999999999E-2</v>
      </c>
      <c r="F347" t="str">
        <f>"Yes"</f>
        <v>Yes</v>
      </c>
      <c r="G347" s="1">
        <v>7.9070000000000008E-3</v>
      </c>
      <c r="H347" s="1">
        <v>6.7089000000000003E-3</v>
      </c>
      <c r="I347" s="1">
        <v>9.1050999999999997E-3</v>
      </c>
    </row>
    <row r="348" spans="1:9" x14ac:dyDescent="0.25">
      <c r="A348" t="str">
        <f>"Risk Difference"</f>
        <v>Risk Difference</v>
      </c>
      <c r="B348" s="1">
        <v>7.1403999999999999E-3</v>
      </c>
      <c r="C348" s="1">
        <v>5.5386000000000003E-3</v>
      </c>
      <c r="D348" s="1">
        <v>8.7422000000000003E-3</v>
      </c>
      <c r="F348" t="str">
        <f>"Risk Difference"</f>
        <v>Risk Difference</v>
      </c>
      <c r="G348" s="1">
        <v>4.7485000000000001E-3</v>
      </c>
      <c r="H348" s="1">
        <v>3.5431E-3</v>
      </c>
      <c r="I348" s="1">
        <v>5.9538999999999998E-3</v>
      </c>
    </row>
    <row r="349" spans="1:9" x14ac:dyDescent="0.25">
      <c r="A349" t="str">
        <f>"Parent Personality --&gt; Child Schizophrenia"</f>
        <v>Parent Personality --&gt; Child Schizophrenia</v>
      </c>
      <c r="B349" s="1" t="s">
        <v>0</v>
      </c>
      <c r="C349" s="1" t="s">
        <v>0</v>
      </c>
      <c r="D349" s="1" t="s">
        <v>0</v>
      </c>
      <c r="F349" t="str">
        <f>"Child Personality --&gt; Parent Schizophrenia"</f>
        <v>Child Personality --&gt; Parent Schizophrenia</v>
      </c>
      <c r="G349" s="1" t="s">
        <v>0</v>
      </c>
      <c r="H349" s="1" t="s">
        <v>0</v>
      </c>
      <c r="I349" s="1" t="s">
        <v>0</v>
      </c>
    </row>
    <row r="350" spans="1:9" x14ac:dyDescent="0.25">
      <c r="A350" t="str">
        <f>"No"</f>
        <v>No</v>
      </c>
      <c r="B350" s="1">
        <v>1.9133000000000001E-2</v>
      </c>
      <c r="C350" s="1">
        <v>1.8807899999999999E-2</v>
      </c>
      <c r="D350" s="1">
        <v>1.9458099999999999E-2</v>
      </c>
      <c r="F350" t="str">
        <f>"No"</f>
        <v>No</v>
      </c>
      <c r="G350" s="1">
        <v>2.2908700000000001E-2</v>
      </c>
      <c r="H350" s="1">
        <v>2.2556199999999998E-2</v>
      </c>
      <c r="I350" s="1">
        <v>2.3261199999999999E-2</v>
      </c>
    </row>
    <row r="351" spans="1:9" x14ac:dyDescent="0.25">
      <c r="A351" t="str">
        <f>"Yes"</f>
        <v>Yes</v>
      </c>
      <c r="B351" s="1">
        <v>5.1909900000000002E-2</v>
      </c>
      <c r="C351" s="1">
        <v>4.9437000000000002E-2</v>
      </c>
      <c r="D351" s="1">
        <v>5.4382699999999999E-2</v>
      </c>
      <c r="F351" t="str">
        <f>"Yes"</f>
        <v>Yes</v>
      </c>
      <c r="G351" s="1">
        <v>5.1538500000000001E-2</v>
      </c>
      <c r="H351" s="1">
        <v>4.8547800000000002E-2</v>
      </c>
      <c r="I351" s="1">
        <v>5.4529300000000003E-2</v>
      </c>
    </row>
    <row r="352" spans="1:9" x14ac:dyDescent="0.25">
      <c r="A352" t="str">
        <f>"Risk Difference"</f>
        <v>Risk Difference</v>
      </c>
      <c r="B352" s="1">
        <v>3.2776800000000002E-2</v>
      </c>
      <c r="C352" s="1">
        <v>3.0282699999999999E-2</v>
      </c>
      <c r="D352" s="1">
        <v>3.5270900000000001E-2</v>
      </c>
      <c r="F352" t="str">
        <f>"Risk Difference"</f>
        <v>Risk Difference</v>
      </c>
      <c r="G352" s="1">
        <v>2.86299E-2</v>
      </c>
      <c r="H352" s="1">
        <v>2.56184E-2</v>
      </c>
      <c r="I352" s="1">
        <v>3.1641299999999997E-2</v>
      </c>
    </row>
    <row r="353" spans="1:9" x14ac:dyDescent="0.25">
      <c r="A353" t="str">
        <f>"Parent Personality --&gt; Child Bipolar"</f>
        <v>Parent Personality --&gt; Child Bipolar</v>
      </c>
      <c r="B353" s="1" t="s">
        <v>0</v>
      </c>
      <c r="C353" s="1" t="s">
        <v>0</v>
      </c>
      <c r="D353" s="1" t="s">
        <v>0</v>
      </c>
      <c r="F353" t="str">
        <f>"Child Personality --&gt; Parent Bipolar"</f>
        <v>Child Personality --&gt; Parent Bipolar</v>
      </c>
      <c r="G353" s="1" t="s">
        <v>0</v>
      </c>
      <c r="H353" s="1" t="s">
        <v>0</v>
      </c>
      <c r="I353" s="1" t="s">
        <v>0</v>
      </c>
    </row>
    <row r="354" spans="1:9" x14ac:dyDescent="0.25">
      <c r="A354" t="str">
        <f>"No"</f>
        <v>No</v>
      </c>
      <c r="B354" s="1">
        <v>5.1292000000000004E-3</v>
      </c>
      <c r="C354" s="1">
        <v>4.9597E-3</v>
      </c>
      <c r="D354" s="1">
        <v>5.2986999999999999E-3</v>
      </c>
      <c r="F354" t="str">
        <f>"No"</f>
        <v>No</v>
      </c>
      <c r="G354" s="1">
        <v>1.3258300000000001E-2</v>
      </c>
      <c r="H354" s="1">
        <v>1.29888E-2</v>
      </c>
      <c r="I354" s="1">
        <v>1.35278E-2</v>
      </c>
    </row>
    <row r="355" spans="1:9" x14ac:dyDescent="0.25">
      <c r="A355" t="str">
        <f>"Yes"</f>
        <v>Yes</v>
      </c>
      <c r="B355" s="1">
        <v>1.3583899999999999E-2</v>
      </c>
      <c r="C355" s="1">
        <v>1.22936E-2</v>
      </c>
      <c r="D355" s="1">
        <v>1.4874200000000001E-2</v>
      </c>
      <c r="F355" t="str">
        <f>"Yes"</f>
        <v>Yes</v>
      </c>
      <c r="G355" s="1">
        <v>2.6245600000000001E-2</v>
      </c>
      <c r="H355" s="1">
        <v>2.40831E-2</v>
      </c>
      <c r="I355" s="1">
        <v>2.8408200000000002E-2</v>
      </c>
    </row>
    <row r="356" spans="1:9" x14ac:dyDescent="0.25">
      <c r="A356" t="str">
        <f>"Risk Difference"</f>
        <v>Risk Difference</v>
      </c>
      <c r="B356" s="1">
        <v>8.4547000000000008E-3</v>
      </c>
      <c r="C356" s="1">
        <v>7.1532999999999996E-3</v>
      </c>
      <c r="D356" s="1">
        <v>9.7560000000000008E-3</v>
      </c>
      <c r="F356" t="str">
        <f>"Risk Difference"</f>
        <v>Risk Difference</v>
      </c>
      <c r="G356" s="1">
        <v>1.29873E-2</v>
      </c>
      <c r="H356" s="1">
        <v>1.0808099999999999E-2</v>
      </c>
      <c r="I356" s="1">
        <v>1.5166600000000001E-2</v>
      </c>
    </row>
    <row r="357" spans="1:9" x14ac:dyDescent="0.25">
      <c r="A357" t="str">
        <f>"Parent Personality --&gt; Child OCD"</f>
        <v>Parent Personality --&gt; Child OCD</v>
      </c>
      <c r="B357" s="1" t="s">
        <v>0</v>
      </c>
      <c r="C357" s="1" t="s">
        <v>0</v>
      </c>
      <c r="D357" s="1" t="s">
        <v>0</v>
      </c>
      <c r="F357" t="str">
        <f>"Child Personality --&gt; Parent OCD"</f>
        <v>Child Personality --&gt; Parent OCD</v>
      </c>
      <c r="G357" s="1" t="s">
        <v>0</v>
      </c>
      <c r="H357" s="1" t="s">
        <v>0</v>
      </c>
      <c r="I357" s="1" t="s">
        <v>0</v>
      </c>
    </row>
    <row r="358" spans="1:9" x14ac:dyDescent="0.25">
      <c r="A358" t="str">
        <f>"No"</f>
        <v>No</v>
      </c>
      <c r="B358" s="1">
        <v>9.7923000000000003E-3</v>
      </c>
      <c r="C358" s="1">
        <v>9.5586000000000004E-3</v>
      </c>
      <c r="D358" s="1">
        <v>1.0025900000000001E-2</v>
      </c>
      <c r="F358" t="str">
        <f>"No"</f>
        <v>No</v>
      </c>
      <c r="G358" s="1">
        <v>3.0284999999999999E-3</v>
      </c>
      <c r="H358" s="1">
        <v>2.8990000000000001E-3</v>
      </c>
      <c r="I358" s="1">
        <v>3.1578999999999999E-3</v>
      </c>
    </row>
    <row r="359" spans="1:9" x14ac:dyDescent="0.25">
      <c r="A359" t="str">
        <f>"Yes"</f>
        <v>Yes</v>
      </c>
      <c r="B359" s="1">
        <v>1.84677E-2</v>
      </c>
      <c r="C359" s="1">
        <v>1.6966999999999999E-2</v>
      </c>
      <c r="D359" s="1">
        <v>1.9968400000000001E-2</v>
      </c>
      <c r="F359" t="str">
        <f>"Yes"</f>
        <v>Yes</v>
      </c>
      <c r="G359" s="1">
        <v>6.7162000000000003E-3</v>
      </c>
      <c r="H359" s="1">
        <v>5.6112999999999996E-3</v>
      </c>
      <c r="I359" s="1">
        <v>7.8210999999999992E-3</v>
      </c>
    </row>
    <row r="360" spans="1:9" x14ac:dyDescent="0.25">
      <c r="A360" t="str">
        <f>"Risk Difference"</f>
        <v>Risk Difference</v>
      </c>
      <c r="B360" s="1">
        <v>8.6753999999999998E-3</v>
      </c>
      <c r="C360" s="1">
        <v>7.1565999999999999E-3</v>
      </c>
      <c r="D360" s="1">
        <v>1.01942E-2</v>
      </c>
      <c r="F360" t="str">
        <f>"Risk Difference"</f>
        <v>Risk Difference</v>
      </c>
      <c r="G360" s="1">
        <v>3.6876999999999999E-3</v>
      </c>
      <c r="H360" s="1">
        <v>2.5753E-3</v>
      </c>
      <c r="I360" s="1">
        <v>4.8000999999999999E-3</v>
      </c>
    </row>
    <row r="361" spans="1:9" x14ac:dyDescent="0.25">
      <c r="A361" t="str">
        <f>"Parent Personality --&gt; Child Personality"</f>
        <v>Parent Personality --&gt; Child Personality</v>
      </c>
      <c r="B361" s="1" t="s">
        <v>0</v>
      </c>
      <c r="C361" s="1" t="s">
        <v>0</v>
      </c>
      <c r="D361" s="1" t="s">
        <v>0</v>
      </c>
      <c r="F361" t="str">
        <f>"Child Personality --&gt; Parent Personality"</f>
        <v>Child Personality --&gt; Parent Personality</v>
      </c>
      <c r="G361" s="1" t="s">
        <v>0</v>
      </c>
      <c r="H361" s="1" t="s">
        <v>0</v>
      </c>
      <c r="I361" s="1" t="s">
        <v>0</v>
      </c>
    </row>
    <row r="362" spans="1:9" x14ac:dyDescent="0.25">
      <c r="A362" t="str">
        <f>"No"</f>
        <v>No</v>
      </c>
      <c r="B362" s="1">
        <v>2.7035699999999999E-2</v>
      </c>
      <c r="C362" s="1">
        <v>2.6650900000000002E-2</v>
      </c>
      <c r="D362" s="1">
        <v>2.74206E-2</v>
      </c>
      <c r="F362" t="str">
        <f>"No"</f>
        <v>No</v>
      </c>
      <c r="G362" s="1">
        <v>4.0988499999999997E-2</v>
      </c>
      <c r="H362" s="1">
        <v>4.0521399999999999E-2</v>
      </c>
      <c r="I362" s="1">
        <v>4.1455600000000002E-2</v>
      </c>
    </row>
    <row r="363" spans="1:9" x14ac:dyDescent="0.25">
      <c r="A363" t="str">
        <f>"Yes"</f>
        <v>Yes</v>
      </c>
      <c r="B363" s="1">
        <v>8.2505899999999993E-2</v>
      </c>
      <c r="C363" s="1">
        <v>7.9439099999999999E-2</v>
      </c>
      <c r="D363" s="1">
        <v>8.5572700000000002E-2</v>
      </c>
      <c r="F363" t="str">
        <f>"Yes"</f>
        <v>Yes</v>
      </c>
      <c r="G363" s="1">
        <v>0.1215111</v>
      </c>
      <c r="H363" s="1">
        <v>0.1170915</v>
      </c>
      <c r="I363" s="1">
        <v>0.12593070000000001</v>
      </c>
    </row>
    <row r="364" spans="1:9" x14ac:dyDescent="0.25">
      <c r="A364" t="str">
        <f>"Risk Difference"</f>
        <v>Risk Difference</v>
      </c>
      <c r="B364" s="1">
        <v>5.5470199999999997E-2</v>
      </c>
      <c r="C364" s="1">
        <v>5.2379299999999997E-2</v>
      </c>
      <c r="D364" s="1">
        <v>5.8561000000000002E-2</v>
      </c>
      <c r="F364" t="str">
        <f>"Risk Difference"</f>
        <v>Risk Difference</v>
      </c>
      <c r="G364" s="1">
        <v>8.0522499999999997E-2</v>
      </c>
      <c r="H364" s="1">
        <v>7.6078300000000001E-2</v>
      </c>
      <c r="I364" s="1">
        <v>8.4966799999999995E-2</v>
      </c>
    </row>
    <row r="365" spans="1:9" x14ac:dyDescent="0.25">
      <c r="A365" t="str">
        <f>"Parent Personality --&gt; Child Developmental"</f>
        <v>Parent Personality --&gt; Child Developmental</v>
      </c>
      <c r="B365" s="1" t="s">
        <v>0</v>
      </c>
      <c r="C365" s="1" t="s">
        <v>0</v>
      </c>
      <c r="D365" s="1" t="s">
        <v>0</v>
      </c>
      <c r="F365" t="str">
        <f>"Child Personality --&gt; Parent Developmental"</f>
        <v>Child Personality --&gt; Parent Developmental</v>
      </c>
      <c r="G365" s="1" t="s">
        <v>0</v>
      </c>
      <c r="H365" s="1" t="s">
        <v>0</v>
      </c>
      <c r="I365" s="1" t="s">
        <v>0</v>
      </c>
    </row>
    <row r="366" spans="1:9" x14ac:dyDescent="0.25">
      <c r="A366" t="str">
        <f>"No"</f>
        <v>No</v>
      </c>
      <c r="B366" s="1">
        <v>1.3813300000000001E-2</v>
      </c>
      <c r="C366" s="1">
        <v>1.3536299999999999E-2</v>
      </c>
      <c r="D366" s="1">
        <v>1.4090200000000001E-2</v>
      </c>
      <c r="F366" t="str">
        <f>"No"</f>
        <v>No</v>
      </c>
      <c r="G366" s="1">
        <v>5.2300000000000003E-4</v>
      </c>
      <c r="H366" s="1">
        <v>4.6920000000000002E-4</v>
      </c>
      <c r="I366" s="1">
        <v>5.7689999999999998E-4</v>
      </c>
    </row>
    <row r="367" spans="1:9" x14ac:dyDescent="0.25">
      <c r="A367" t="str">
        <f>"Yes"</f>
        <v>Yes</v>
      </c>
      <c r="B367" s="1">
        <v>2.7911700000000001E-2</v>
      </c>
      <c r="C367" s="1">
        <v>2.6075600000000001E-2</v>
      </c>
      <c r="D367" s="1">
        <v>2.9747800000000001E-2</v>
      </c>
      <c r="F367" t="str">
        <f>"Yes"</f>
        <v>Yes</v>
      </c>
      <c r="G367" s="1">
        <v>1.1908000000000001E-3</v>
      </c>
      <c r="H367" s="1">
        <v>7.2429999999999999E-4</v>
      </c>
      <c r="I367" s="1">
        <v>1.6573E-3</v>
      </c>
    </row>
    <row r="368" spans="1:9" x14ac:dyDescent="0.25">
      <c r="A368" t="str">
        <f>"Risk Difference"</f>
        <v>Risk Difference</v>
      </c>
      <c r="B368" s="1">
        <v>1.4098400000000001E-2</v>
      </c>
      <c r="C368" s="1">
        <v>1.22416E-2</v>
      </c>
      <c r="D368" s="1">
        <v>1.5955299999999999E-2</v>
      </c>
      <c r="F368" t="str">
        <f>"Risk Difference"</f>
        <v>Risk Difference</v>
      </c>
      <c r="G368" s="1">
        <v>6.6779999999999997E-4</v>
      </c>
      <c r="H368" s="1">
        <v>1.9809999999999999E-4</v>
      </c>
      <c r="I368" s="1">
        <v>1.1374E-3</v>
      </c>
    </row>
    <row r="369" spans="1:9" x14ac:dyDescent="0.25">
      <c r="A369" t="str">
        <f>"Parent Developmental --&gt; Child Substance Abuse"</f>
        <v>Parent Developmental --&gt; Child Substance Abuse</v>
      </c>
      <c r="B369" s="1" t="s">
        <v>0</v>
      </c>
      <c r="C369" s="1" t="s">
        <v>0</v>
      </c>
      <c r="D369" s="1" t="s">
        <v>0</v>
      </c>
      <c r="F369" t="str">
        <f>"Child Developmental --&gt; Parent Substance Abuse"</f>
        <v>Child Developmental --&gt; Parent Substance Abuse</v>
      </c>
      <c r="G369" s="1" t="s">
        <v>0</v>
      </c>
      <c r="H369" s="1" t="s">
        <v>0</v>
      </c>
      <c r="I369" s="1" t="s">
        <v>0</v>
      </c>
    </row>
    <row r="370" spans="1:9" x14ac:dyDescent="0.25">
      <c r="A370" t="str">
        <f>"No"</f>
        <v>No</v>
      </c>
      <c r="B370" s="1">
        <v>2.4154499999999999E-2</v>
      </c>
      <c r="C370" s="1">
        <v>2.3798099999999999E-2</v>
      </c>
      <c r="D370" s="1">
        <v>2.4511000000000002E-2</v>
      </c>
      <c r="F370" t="str">
        <f>"No"</f>
        <v>No</v>
      </c>
      <c r="G370" s="1">
        <v>5.7794199999999997E-2</v>
      </c>
      <c r="H370" s="1">
        <v>5.7248599999999997E-2</v>
      </c>
      <c r="I370" s="1">
        <v>5.8339799999999997E-2</v>
      </c>
    </row>
    <row r="371" spans="1:9" x14ac:dyDescent="0.25">
      <c r="A371" t="str">
        <f>"Yes"</f>
        <v>Yes</v>
      </c>
      <c r="B371" s="1">
        <v>7.2352899999999998E-2</v>
      </c>
      <c r="C371" s="1">
        <v>4.6540999999999999E-2</v>
      </c>
      <c r="D371" s="1">
        <v>9.8164799999999997E-2</v>
      </c>
      <c r="F371" t="str">
        <f>"Yes"</f>
        <v>Yes</v>
      </c>
      <c r="G371" s="1">
        <v>7.44702E-2</v>
      </c>
      <c r="H371" s="1">
        <v>6.93965E-2</v>
      </c>
      <c r="I371" s="1">
        <v>7.9543799999999998E-2</v>
      </c>
    </row>
    <row r="372" spans="1:9" x14ac:dyDescent="0.25">
      <c r="A372" t="str">
        <f>"Risk Difference"</f>
        <v>Risk Difference</v>
      </c>
      <c r="B372" s="1">
        <v>4.8198299999999999E-2</v>
      </c>
      <c r="C372" s="1">
        <v>2.2384000000000001E-2</v>
      </c>
      <c r="D372" s="1">
        <v>7.4012700000000001E-2</v>
      </c>
      <c r="F372" t="str">
        <f>"Risk Difference"</f>
        <v>Risk Difference</v>
      </c>
      <c r="G372" s="1">
        <v>1.6676E-2</v>
      </c>
      <c r="H372" s="1">
        <v>1.1573099999999999E-2</v>
      </c>
      <c r="I372" s="1">
        <v>2.1778800000000001E-2</v>
      </c>
    </row>
    <row r="373" spans="1:9" x14ac:dyDescent="0.25">
      <c r="A373" t="str">
        <f>"Parent Developmental --&gt; Child Externalizing"</f>
        <v>Parent Developmental --&gt; Child Externalizing</v>
      </c>
      <c r="B373" s="1" t="s">
        <v>0</v>
      </c>
      <c r="C373" s="1" t="s">
        <v>0</v>
      </c>
      <c r="D373" s="1" t="s">
        <v>0</v>
      </c>
      <c r="F373" t="str">
        <f>"Child Developmental --&gt; Parent Externalizing"</f>
        <v>Child Developmental --&gt; Parent Externalizing</v>
      </c>
      <c r="G373" s="1" t="s">
        <v>0</v>
      </c>
      <c r="H373" s="1" t="s">
        <v>0</v>
      </c>
      <c r="I373" s="1" t="s">
        <v>0</v>
      </c>
    </row>
    <row r="374" spans="1:9" x14ac:dyDescent="0.25">
      <c r="A374" t="str">
        <f>"No"</f>
        <v>No</v>
      </c>
      <c r="B374" s="1">
        <v>3.1426799999999998E-2</v>
      </c>
      <c r="C374" s="1">
        <v>3.1021799999999999E-2</v>
      </c>
      <c r="D374" s="1">
        <v>3.1831900000000003E-2</v>
      </c>
      <c r="F374" t="str">
        <f>"No"</f>
        <v>No</v>
      </c>
      <c r="G374" s="1">
        <v>5.424E-3</v>
      </c>
      <c r="H374" s="1">
        <v>5.2522999999999997E-3</v>
      </c>
      <c r="I374" s="1">
        <v>5.5957000000000003E-3</v>
      </c>
    </row>
    <row r="375" spans="1:9" x14ac:dyDescent="0.25">
      <c r="A375" t="str">
        <f>"Yes"</f>
        <v>Yes</v>
      </c>
      <c r="B375" s="1">
        <v>0.1162813</v>
      </c>
      <c r="C375" s="1">
        <v>8.4342899999999998E-2</v>
      </c>
      <c r="D375" s="1">
        <v>0.14821960000000001</v>
      </c>
      <c r="F375" t="str">
        <f>"Yes"</f>
        <v>Yes</v>
      </c>
      <c r="G375" s="1">
        <v>1.7888399999999999E-2</v>
      </c>
      <c r="H375" s="1">
        <v>1.5326899999999999E-2</v>
      </c>
      <c r="I375" s="1">
        <v>2.0449999999999999E-2</v>
      </c>
    </row>
    <row r="376" spans="1:9" x14ac:dyDescent="0.25">
      <c r="A376" t="str">
        <f>"Risk Difference"</f>
        <v>Risk Difference</v>
      </c>
      <c r="B376" s="1">
        <v>8.4854399999999996E-2</v>
      </c>
      <c r="C376" s="1">
        <v>5.2913500000000002E-2</v>
      </c>
      <c r="D376" s="1">
        <v>0.1167953</v>
      </c>
      <c r="F376" t="str">
        <f>"Risk Difference"</f>
        <v>Risk Difference</v>
      </c>
      <c r="G376" s="1">
        <v>1.24645E-2</v>
      </c>
      <c r="H376" s="1">
        <v>9.8972000000000001E-3</v>
      </c>
      <c r="I376" s="1">
        <v>1.50317E-2</v>
      </c>
    </row>
    <row r="377" spans="1:9" x14ac:dyDescent="0.25">
      <c r="A377" t="str">
        <f>"Parent Developmental --&gt; Child Neurotic"</f>
        <v>Parent Developmental --&gt; Child Neurotic</v>
      </c>
      <c r="B377" s="1" t="s">
        <v>0</v>
      </c>
      <c r="C377" s="1" t="s">
        <v>0</v>
      </c>
      <c r="D377" s="1" t="s">
        <v>0</v>
      </c>
      <c r="F377" t="str">
        <f>"Child Developmental --&gt; Parent Neurotic"</f>
        <v>Child Developmental --&gt; Parent Neurotic</v>
      </c>
      <c r="G377" s="1" t="s">
        <v>0</v>
      </c>
      <c r="H377" s="1" t="s">
        <v>0</v>
      </c>
      <c r="I377" s="1" t="s">
        <v>0</v>
      </c>
    </row>
    <row r="378" spans="1:9" x14ac:dyDescent="0.25">
      <c r="A378" t="str">
        <f>"No"</f>
        <v>No</v>
      </c>
      <c r="B378" s="1">
        <v>8.1477099999999997E-2</v>
      </c>
      <c r="C378" s="1">
        <v>8.0841999999999997E-2</v>
      </c>
      <c r="D378" s="1">
        <v>8.2112299999999999E-2</v>
      </c>
      <c r="F378" t="str">
        <f>"No"</f>
        <v>No</v>
      </c>
      <c r="G378" s="1">
        <v>0.1222147</v>
      </c>
      <c r="H378" s="1">
        <v>0.121449</v>
      </c>
      <c r="I378" s="1">
        <v>0.12298050000000001</v>
      </c>
    </row>
    <row r="379" spans="1:9" x14ac:dyDescent="0.25">
      <c r="A379" t="str">
        <f>"Yes"</f>
        <v>Yes</v>
      </c>
      <c r="B379" s="1">
        <v>0.21964049999999999</v>
      </c>
      <c r="C379" s="1">
        <v>0.17839240000000001</v>
      </c>
      <c r="D379" s="1">
        <v>0.26088860000000003</v>
      </c>
      <c r="F379" t="str">
        <f>"Yes"</f>
        <v>Yes</v>
      </c>
      <c r="G379" s="1">
        <v>0.19570370000000001</v>
      </c>
      <c r="H379" s="1">
        <v>0.1880365</v>
      </c>
      <c r="I379" s="1">
        <v>0.203371</v>
      </c>
    </row>
    <row r="380" spans="1:9" x14ac:dyDescent="0.25">
      <c r="A380" t="str">
        <f>"Risk Difference"</f>
        <v>Risk Difference</v>
      </c>
      <c r="B380" s="1">
        <v>0.13816339999999999</v>
      </c>
      <c r="C380" s="1">
        <v>9.6910399999999994E-2</v>
      </c>
      <c r="D380" s="1">
        <v>0.1794164</v>
      </c>
      <c r="F380" t="str">
        <f>"Risk Difference"</f>
        <v>Risk Difference</v>
      </c>
      <c r="G380" s="1">
        <v>7.3488999999999999E-2</v>
      </c>
      <c r="H380" s="1">
        <v>6.5783599999999998E-2</v>
      </c>
      <c r="I380" s="1">
        <v>8.11944E-2</v>
      </c>
    </row>
    <row r="381" spans="1:9" x14ac:dyDescent="0.25">
      <c r="A381" t="str">
        <f>"Parent Developmental --&gt; Child Mood Disorder"</f>
        <v>Parent Developmental --&gt; Child Mood Disorder</v>
      </c>
      <c r="B381" s="1" t="s">
        <v>0</v>
      </c>
      <c r="C381" s="1" t="s">
        <v>0</v>
      </c>
      <c r="D381" s="1" t="s">
        <v>0</v>
      </c>
      <c r="F381" t="str">
        <f>"Child Developmental --&gt; Parent Mood Disorder"</f>
        <v>Child Developmental --&gt; Parent Mood Disorder</v>
      </c>
      <c r="G381" s="1" t="s">
        <v>0</v>
      </c>
      <c r="H381" s="1" t="s">
        <v>0</v>
      </c>
      <c r="I381" s="1" t="s">
        <v>0</v>
      </c>
    </row>
    <row r="382" spans="1:9" x14ac:dyDescent="0.25">
      <c r="A382" t="str">
        <f>"No"</f>
        <v>No</v>
      </c>
      <c r="B382" s="1">
        <v>4.5758199999999999E-2</v>
      </c>
      <c r="C382" s="1">
        <v>4.5273099999999997E-2</v>
      </c>
      <c r="D382" s="1">
        <v>4.6243300000000001E-2</v>
      </c>
      <c r="F382" t="str">
        <f>"No"</f>
        <v>No</v>
      </c>
      <c r="G382" s="1">
        <v>8.1257399999999994E-2</v>
      </c>
      <c r="H382" s="1">
        <v>8.0618599999999999E-2</v>
      </c>
      <c r="I382" s="1">
        <v>8.1896200000000002E-2</v>
      </c>
    </row>
    <row r="383" spans="1:9" x14ac:dyDescent="0.25">
      <c r="A383" t="str">
        <f>"Yes"</f>
        <v>Yes</v>
      </c>
      <c r="B383" s="1">
        <v>0.1059607</v>
      </c>
      <c r="C383" s="1">
        <v>7.5295100000000004E-2</v>
      </c>
      <c r="D383" s="1">
        <v>0.13662630000000001</v>
      </c>
      <c r="F383" t="str">
        <f>"Yes"</f>
        <v>Yes</v>
      </c>
      <c r="G383" s="1">
        <v>0.12774730000000001</v>
      </c>
      <c r="H383" s="1">
        <v>0.1212963</v>
      </c>
      <c r="I383" s="1">
        <v>0.1341984</v>
      </c>
    </row>
    <row r="384" spans="1:9" x14ac:dyDescent="0.25">
      <c r="A384" t="str">
        <f>"Risk Difference"</f>
        <v>Risk Difference</v>
      </c>
      <c r="B384" s="1">
        <v>6.0202600000000002E-2</v>
      </c>
      <c r="C384" s="1">
        <v>2.95331E-2</v>
      </c>
      <c r="D384" s="1">
        <v>9.0871999999999994E-2</v>
      </c>
      <c r="F384" t="str">
        <f>"Risk Difference"</f>
        <v>Risk Difference</v>
      </c>
      <c r="G384" s="1">
        <v>4.6489999999999997E-2</v>
      </c>
      <c r="H384" s="1">
        <v>4.0007399999999999E-2</v>
      </c>
      <c r="I384" s="1">
        <v>5.2972499999999999E-2</v>
      </c>
    </row>
    <row r="385" spans="1:9" x14ac:dyDescent="0.25">
      <c r="A385" t="str">
        <f>"Parent Developmental --&gt; Child Eating Disorder"</f>
        <v>Parent Developmental --&gt; Child Eating Disorder</v>
      </c>
      <c r="B385" s="1" t="s">
        <v>0</v>
      </c>
      <c r="C385" s="1" t="s">
        <v>0</v>
      </c>
      <c r="D385" s="1" t="s">
        <v>0</v>
      </c>
      <c r="F385" t="str">
        <f>"Child Developmental --&gt; Parent Eating Disorder"</f>
        <v>Child Developmental --&gt; Parent Eating Disorder</v>
      </c>
      <c r="G385" s="1" t="s">
        <v>0</v>
      </c>
      <c r="H385" s="1" t="s">
        <v>0</v>
      </c>
      <c r="I385" s="1" t="s">
        <v>0</v>
      </c>
    </row>
    <row r="386" spans="1:9" x14ac:dyDescent="0.25">
      <c r="A386" t="str">
        <f>"No"</f>
        <v>No</v>
      </c>
      <c r="B386" s="1">
        <v>1.3629799999999999E-2</v>
      </c>
      <c r="C386" s="1">
        <v>1.33606E-2</v>
      </c>
      <c r="D386" s="1">
        <v>1.3899E-2</v>
      </c>
      <c r="F386" t="str">
        <f>"No"</f>
        <v>No</v>
      </c>
      <c r="G386" s="1">
        <v>3.2385000000000001E-3</v>
      </c>
      <c r="H386" s="1">
        <v>3.1056E-3</v>
      </c>
      <c r="I386" s="1">
        <v>3.3712999999999998E-3</v>
      </c>
    </row>
    <row r="387" spans="1:9" x14ac:dyDescent="0.25">
      <c r="A387" t="str">
        <f>"Yes"</f>
        <v>Yes</v>
      </c>
      <c r="B387" s="1">
        <v>3.6184500000000001E-2</v>
      </c>
      <c r="C387" s="1">
        <v>1.7578199999999999E-2</v>
      </c>
      <c r="D387" s="1">
        <v>5.4790699999999998E-2</v>
      </c>
      <c r="F387" t="str">
        <f>"Yes"</f>
        <v>Yes</v>
      </c>
      <c r="G387" s="1">
        <v>7.3886999999999998E-3</v>
      </c>
      <c r="H387" s="1">
        <v>5.7337000000000004E-3</v>
      </c>
      <c r="I387" s="1">
        <v>9.0437E-3</v>
      </c>
    </row>
    <row r="388" spans="1:9" x14ac:dyDescent="0.25">
      <c r="A388" t="str">
        <f>"Risk Difference"</f>
        <v>Risk Difference</v>
      </c>
      <c r="B388" s="1">
        <v>2.25547E-2</v>
      </c>
      <c r="C388" s="1">
        <v>3.9465000000000004E-3</v>
      </c>
      <c r="D388" s="1">
        <v>4.1162799999999999E-2</v>
      </c>
      <c r="F388" t="str">
        <f>"Risk Difference"</f>
        <v>Risk Difference</v>
      </c>
      <c r="G388" s="1">
        <v>4.1501999999999997E-3</v>
      </c>
      <c r="H388" s="1">
        <v>2.4899000000000002E-3</v>
      </c>
      <c r="I388" s="1">
        <v>5.8106E-3</v>
      </c>
    </row>
    <row r="389" spans="1:9" x14ac:dyDescent="0.25">
      <c r="A389" t="str">
        <f>"Parent Developmental --&gt; Child Schizophrenia"</f>
        <v>Parent Developmental --&gt; Child Schizophrenia</v>
      </c>
      <c r="B389" s="1" t="s">
        <v>0</v>
      </c>
      <c r="C389" s="1" t="s">
        <v>0</v>
      </c>
      <c r="D389" s="1" t="s">
        <v>0</v>
      </c>
      <c r="F389" t="str">
        <f>"Child Developmental --&gt; Parent Schizophrenia"</f>
        <v>Child Developmental --&gt; Parent Schizophrenia</v>
      </c>
      <c r="G389" s="1" t="s">
        <v>0</v>
      </c>
      <c r="H389" s="1" t="s">
        <v>0</v>
      </c>
      <c r="I389" s="1" t="s">
        <v>0</v>
      </c>
    </row>
    <row r="390" spans="1:9" x14ac:dyDescent="0.25">
      <c r="A390" t="str">
        <f>"No"</f>
        <v>No</v>
      </c>
      <c r="B390" s="1">
        <v>2.0523300000000001E-2</v>
      </c>
      <c r="C390" s="1">
        <v>2.01941E-2</v>
      </c>
      <c r="D390" s="1">
        <v>2.08524E-2</v>
      </c>
      <c r="F390" t="str">
        <f>"No"</f>
        <v>No</v>
      </c>
      <c r="G390" s="1">
        <v>2.3477399999999999E-2</v>
      </c>
      <c r="H390" s="1">
        <v>2.3123399999999999E-2</v>
      </c>
      <c r="I390" s="1">
        <v>2.3831399999999999E-2</v>
      </c>
    </row>
    <row r="391" spans="1:9" x14ac:dyDescent="0.25">
      <c r="A391" t="str">
        <f>"Yes"</f>
        <v>Yes</v>
      </c>
      <c r="B391" s="1">
        <v>7.7519400000000002E-2</v>
      </c>
      <c r="C391" s="1">
        <v>5.0876299999999999E-2</v>
      </c>
      <c r="D391" s="1">
        <v>0.10416250000000001</v>
      </c>
      <c r="F391" t="str">
        <f>"Yes"</f>
        <v>Yes</v>
      </c>
      <c r="G391" s="1">
        <v>4.2485500000000002E-2</v>
      </c>
      <c r="H391" s="1">
        <v>3.85876E-2</v>
      </c>
      <c r="I391" s="1">
        <v>4.6383300000000002E-2</v>
      </c>
    </row>
    <row r="392" spans="1:9" x14ac:dyDescent="0.25">
      <c r="A392" t="str">
        <f>"Risk Difference"</f>
        <v>Risk Difference</v>
      </c>
      <c r="B392" s="1">
        <v>5.6996100000000001E-2</v>
      </c>
      <c r="C392" s="1">
        <v>3.0351E-2</v>
      </c>
      <c r="D392" s="1">
        <v>8.3641199999999999E-2</v>
      </c>
      <c r="F392" t="str">
        <f>"Risk Difference"</f>
        <v>Risk Difference</v>
      </c>
      <c r="G392" s="1">
        <v>1.90081E-2</v>
      </c>
      <c r="H392" s="1">
        <v>1.50942E-2</v>
      </c>
      <c r="I392" s="1">
        <v>2.2922000000000001E-2</v>
      </c>
    </row>
    <row r="393" spans="1:9" x14ac:dyDescent="0.25">
      <c r="A393" t="str">
        <f>"Parent Developmental --&gt; Child Bipolar"</f>
        <v>Parent Developmental --&gt; Child Bipolar</v>
      </c>
      <c r="B393" s="1" t="s">
        <v>0</v>
      </c>
      <c r="C393" s="1" t="s">
        <v>0</v>
      </c>
      <c r="D393" s="1" t="s">
        <v>0</v>
      </c>
      <c r="F393" t="str">
        <f>"Child Developmental --&gt; Parent Bipolar"</f>
        <v>Child Developmental --&gt; Parent Bipolar</v>
      </c>
      <c r="G393" s="1" t="s">
        <v>0</v>
      </c>
      <c r="H393" s="1" t="s">
        <v>0</v>
      </c>
      <c r="I393" s="1" t="s">
        <v>0</v>
      </c>
    </row>
    <row r="394" spans="1:9" x14ac:dyDescent="0.25">
      <c r="A394" t="str">
        <f>"No"</f>
        <v>No</v>
      </c>
      <c r="B394" s="1">
        <v>5.489E-3</v>
      </c>
      <c r="C394" s="1">
        <v>5.3173999999999999E-3</v>
      </c>
      <c r="D394" s="1">
        <v>5.6604999999999997E-3</v>
      </c>
      <c r="F394" t="str">
        <f>"No"</f>
        <v>No</v>
      </c>
      <c r="G394" s="1">
        <v>1.35415E-2</v>
      </c>
      <c r="H394" s="1">
        <v>1.32713E-2</v>
      </c>
      <c r="I394" s="1">
        <v>1.38117E-2</v>
      </c>
    </row>
    <row r="395" spans="1:9" x14ac:dyDescent="0.25">
      <c r="A395" t="str">
        <f>"Yes"</f>
        <v>Yes</v>
      </c>
      <c r="B395" s="1">
        <v>1.8087900000000001E-2</v>
      </c>
      <c r="C395" s="1">
        <v>4.8098999999999998E-3</v>
      </c>
      <c r="D395" s="1">
        <v>3.1365799999999999E-2</v>
      </c>
      <c r="F395" t="str">
        <f>"Yes"</f>
        <v>Yes</v>
      </c>
      <c r="G395" s="1">
        <v>2.0416299999999998E-2</v>
      </c>
      <c r="H395" s="1">
        <v>1.76832E-2</v>
      </c>
      <c r="I395" s="1">
        <v>2.3149300000000001E-2</v>
      </c>
    </row>
    <row r="396" spans="1:9" x14ac:dyDescent="0.25">
      <c r="A396" t="str">
        <f>"Risk Difference"</f>
        <v>Risk Difference</v>
      </c>
      <c r="B396" s="1">
        <v>1.25989E-2</v>
      </c>
      <c r="C396" s="1">
        <v>-6.801E-4</v>
      </c>
      <c r="D396" s="1">
        <v>2.5878000000000002E-2</v>
      </c>
      <c r="F396" t="str">
        <f>"Risk Difference"</f>
        <v>Risk Difference</v>
      </c>
      <c r="G396" s="1">
        <v>6.8748000000000004E-3</v>
      </c>
      <c r="H396" s="1">
        <v>4.1284E-3</v>
      </c>
      <c r="I396" s="1">
        <v>9.6211000000000005E-3</v>
      </c>
    </row>
    <row r="397" spans="1:9" x14ac:dyDescent="0.25">
      <c r="A397" t="str">
        <f>"Parent Developmental --&gt; Child OCD"</f>
        <v>Parent Developmental --&gt; Child OCD</v>
      </c>
      <c r="B397" s="1" t="s">
        <v>0</v>
      </c>
      <c r="C397" s="1" t="s">
        <v>0</v>
      </c>
      <c r="D397" s="1" t="s">
        <v>0</v>
      </c>
      <c r="F397" t="str">
        <f>"Child Developmental --&gt; Parent OCD"</f>
        <v>Child Developmental --&gt; Parent OCD</v>
      </c>
      <c r="G397" s="1" t="s">
        <v>0</v>
      </c>
      <c r="H397" s="1" t="s">
        <v>0</v>
      </c>
      <c r="I397" s="1" t="s">
        <v>0</v>
      </c>
    </row>
    <row r="398" spans="1:9" x14ac:dyDescent="0.25">
      <c r="A398" t="str">
        <f>"No"</f>
        <v>No</v>
      </c>
      <c r="B398" s="1">
        <v>1.0164100000000001E-2</v>
      </c>
      <c r="C398" s="1">
        <v>9.9311999999999994E-3</v>
      </c>
      <c r="D398" s="1">
        <v>1.0397E-2</v>
      </c>
      <c r="F398" t="str">
        <f>"No"</f>
        <v>No</v>
      </c>
      <c r="G398" s="1">
        <v>3.0791E-3</v>
      </c>
      <c r="H398" s="1">
        <v>2.9496000000000001E-3</v>
      </c>
      <c r="I398" s="1">
        <v>3.2085999999999998E-3</v>
      </c>
    </row>
    <row r="399" spans="1:9" x14ac:dyDescent="0.25">
      <c r="A399" t="str">
        <f>"Yes"</f>
        <v>Yes</v>
      </c>
      <c r="B399" s="1">
        <v>1.8088E-2</v>
      </c>
      <c r="C399" s="1">
        <v>4.81E-3</v>
      </c>
      <c r="D399" s="1">
        <v>3.1365999999999998E-2</v>
      </c>
      <c r="F399" t="str">
        <f>"Yes"</f>
        <v>Yes</v>
      </c>
      <c r="G399" s="1">
        <v>7.097E-3</v>
      </c>
      <c r="H399" s="1">
        <v>5.4748000000000002E-3</v>
      </c>
      <c r="I399" s="1">
        <v>8.7192999999999993E-3</v>
      </c>
    </row>
    <row r="400" spans="1:9" x14ac:dyDescent="0.25">
      <c r="A400" t="str">
        <f>"Risk Difference"</f>
        <v>Risk Difference</v>
      </c>
      <c r="B400" s="1">
        <v>7.9238999999999993E-3</v>
      </c>
      <c r="C400" s="1">
        <v>-5.3560999999999999E-3</v>
      </c>
      <c r="D400" s="1">
        <v>2.1203900000000001E-2</v>
      </c>
      <c r="F400" t="str">
        <f>"Risk Difference"</f>
        <v>Risk Difference</v>
      </c>
      <c r="G400" s="1">
        <v>4.0178999999999996E-3</v>
      </c>
      <c r="H400" s="1">
        <v>2.3904999999999998E-3</v>
      </c>
      <c r="I400" s="1">
        <v>5.6454000000000001E-3</v>
      </c>
    </row>
    <row r="401" spans="1:9" x14ac:dyDescent="0.25">
      <c r="A401" t="str">
        <f>"Parent Developmental --&gt; Child Personality"</f>
        <v>Parent Developmental --&gt; Child Personality</v>
      </c>
      <c r="B401" s="1" t="s">
        <v>0</v>
      </c>
      <c r="C401" s="1" t="s">
        <v>0</v>
      </c>
      <c r="D401" s="1" t="s">
        <v>0</v>
      </c>
      <c r="F401" t="str">
        <f>"Child Developmental --&gt; Parent Personality"</f>
        <v>Child Developmental --&gt; Parent Personality</v>
      </c>
      <c r="G401" s="1" t="s">
        <v>0</v>
      </c>
      <c r="H401" s="1" t="s">
        <v>0</v>
      </c>
      <c r="I401" s="1" t="s">
        <v>0</v>
      </c>
    </row>
    <row r="402" spans="1:9" x14ac:dyDescent="0.25">
      <c r="A402" t="str">
        <f>"No"</f>
        <v>No</v>
      </c>
      <c r="B402" s="1">
        <v>2.9421800000000001E-2</v>
      </c>
      <c r="C402" s="1">
        <v>2.90295E-2</v>
      </c>
      <c r="D402" s="1">
        <v>2.98141E-2</v>
      </c>
      <c r="F402" t="str">
        <f>"No"</f>
        <v>No</v>
      </c>
      <c r="G402" s="1">
        <v>4.27658E-2</v>
      </c>
      <c r="H402" s="1">
        <v>4.2292799999999998E-2</v>
      </c>
      <c r="I402" s="1">
        <v>4.3238899999999997E-2</v>
      </c>
    </row>
    <row r="403" spans="1:9" x14ac:dyDescent="0.25">
      <c r="A403" t="str">
        <f>"Yes"</f>
        <v>Yes</v>
      </c>
      <c r="B403" s="1">
        <v>6.4608700000000005E-2</v>
      </c>
      <c r="C403" s="1">
        <v>4.0115699999999997E-2</v>
      </c>
      <c r="D403" s="1">
        <v>8.9101700000000006E-2</v>
      </c>
      <c r="F403" t="str">
        <f>"Yes"</f>
        <v>Yes</v>
      </c>
      <c r="G403" s="1">
        <v>8.3900699999999995E-2</v>
      </c>
      <c r="H403" s="1">
        <v>7.8542899999999999E-2</v>
      </c>
      <c r="I403" s="1">
        <v>8.9258500000000005E-2</v>
      </c>
    </row>
    <row r="404" spans="1:9" x14ac:dyDescent="0.25">
      <c r="A404" t="str">
        <f>"Risk Difference"</f>
        <v>Risk Difference</v>
      </c>
      <c r="B404" s="1">
        <v>3.51869E-2</v>
      </c>
      <c r="C404" s="1">
        <v>1.0690699999999999E-2</v>
      </c>
      <c r="D404" s="1">
        <v>5.9683100000000003E-2</v>
      </c>
      <c r="F404" t="str">
        <f>"Risk Difference"</f>
        <v>Risk Difference</v>
      </c>
      <c r="G404" s="1">
        <v>4.1134900000000002E-2</v>
      </c>
      <c r="H404" s="1">
        <v>3.5756200000000002E-2</v>
      </c>
      <c r="I404" s="1">
        <v>4.6513499999999999E-2</v>
      </c>
    </row>
    <row r="405" spans="1:9" x14ac:dyDescent="0.25">
      <c r="A405" t="str">
        <f>"Parent Developmental --&gt; Child Developmental"</f>
        <v>Parent Developmental --&gt; Child Developmental</v>
      </c>
      <c r="B405" s="1" t="s">
        <v>0</v>
      </c>
      <c r="C405" s="1" t="s">
        <v>0</v>
      </c>
      <c r="D405" s="1" t="s">
        <v>0</v>
      </c>
      <c r="F405" t="str">
        <f>"Child Developmental --&gt; Parent Developmental"</f>
        <v>Child Developmental --&gt; Parent Developmental</v>
      </c>
      <c r="G405" s="1" t="s">
        <v>0</v>
      </c>
      <c r="H405" s="1" t="s">
        <v>0</v>
      </c>
      <c r="I405" s="1" t="s">
        <v>0</v>
      </c>
    </row>
    <row r="406" spans="1:9" x14ac:dyDescent="0.25">
      <c r="A406" t="str">
        <f>"No"</f>
        <v>No</v>
      </c>
      <c r="B406" s="1">
        <v>1.4327100000000001E-2</v>
      </c>
      <c r="C406" s="1">
        <v>1.4051299999999999E-2</v>
      </c>
      <c r="D406" s="1">
        <v>1.4603E-2</v>
      </c>
      <c r="F406" t="str">
        <f>"No"</f>
        <v>No</v>
      </c>
      <c r="G406" s="1">
        <v>4.439E-4</v>
      </c>
      <c r="H406" s="1">
        <v>3.947E-4</v>
      </c>
      <c r="I406" s="1">
        <v>4.9319999999999995E-4</v>
      </c>
    </row>
    <row r="407" spans="1:9" x14ac:dyDescent="0.25">
      <c r="A407" t="str">
        <f>"Yes"</f>
        <v>Yes</v>
      </c>
      <c r="B407" s="1">
        <v>0.19380230000000001</v>
      </c>
      <c r="C407" s="1">
        <v>0.15442</v>
      </c>
      <c r="D407" s="1">
        <v>0.23318449999999999</v>
      </c>
      <c r="F407" t="str">
        <f>"Yes"</f>
        <v>Yes</v>
      </c>
      <c r="G407" s="1">
        <v>7.2915000000000002E-3</v>
      </c>
      <c r="H407" s="1">
        <v>5.6473000000000001E-3</v>
      </c>
      <c r="I407" s="1">
        <v>8.9356999999999995E-3</v>
      </c>
    </row>
    <row r="408" spans="1:9" x14ac:dyDescent="0.25">
      <c r="A408" t="str">
        <f>"Risk Difference"</f>
        <v>Risk Difference</v>
      </c>
      <c r="B408" s="1">
        <v>0.1794751</v>
      </c>
      <c r="C408" s="1">
        <v>0.14009189999999999</v>
      </c>
      <c r="D408" s="1">
        <v>0.21885840000000001</v>
      </c>
      <c r="F408" t="str">
        <f>"Risk Difference"</f>
        <v>Risk Difference</v>
      </c>
      <c r="G408" s="1">
        <v>6.8475000000000003E-3</v>
      </c>
      <c r="H408" s="1">
        <v>5.2025999999999999E-3</v>
      </c>
      <c r="I408" s="1">
        <v>8.4925E-3</v>
      </c>
    </row>
  </sheetData>
  <mergeCells count="3">
    <mergeCell ref="A1:I1"/>
    <mergeCell ref="C3:D3"/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RD_parent_predicting_child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Sofie Tegner Anker</dc:creator>
  <cp:lastModifiedBy>Anne Sofie Tegner Anker</cp:lastModifiedBy>
  <dcterms:created xsi:type="dcterms:W3CDTF">2025-04-28T09:05:03Z</dcterms:created>
  <dcterms:modified xsi:type="dcterms:W3CDTF">2025-04-28T13:14:47Z</dcterms:modified>
</cp:coreProperties>
</file>