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codeName="ThisWorkbook" defaultThemeVersion="124226"/>
  <mc:AlternateContent xmlns:mc="http://schemas.openxmlformats.org/markup-compatibility/2006">
    <mc:Choice Requires="x15">
      <x15ac:absPath xmlns:x15ac="http://schemas.microsoft.com/office/spreadsheetml/2010/11/ac" url="D:\GitHubProject\ProjectG20211010\KiCAD\KiCAD_Gentlman_V5.3\Dataseets\V5.2\"/>
    </mc:Choice>
  </mc:AlternateContent>
  <xr:revisionPtr revIDLastSave="0" documentId="13_ncr:1_{24B73346-3472-4CCC-B4C0-1A2E31DFD658}" xr6:coauthVersionLast="47" xr6:coauthVersionMax="47" xr10:uidLastSave="{00000000-0000-0000-0000-000000000000}"/>
  <bookViews>
    <workbookView xWindow="-28920" yWindow="-120" windowWidth="29040" windowHeight="15840" activeTab="2" xr2:uid="{00000000-000D-0000-FFFF-FFFF00000000}"/>
  </bookViews>
  <sheets>
    <sheet name="Bill of Materials-CPP-093AB_2" sheetId="1" r:id="rId1"/>
    <sheet name="Bill of Materials-CPP-093AB" sheetId="2" r:id="rId2"/>
    <sheet name="bom" sheetId="3" r:id="rId3"/>
    <sheet name="Lib" sheetId="4" r:id="rId4"/>
    <sheet name="KiCAD_Gentlman_V5.3" sheetId="5" r:id="rId5"/>
  </sheets>
  <definedNames>
    <definedName name="_xlnm.Print_Titles" localSheetId="1">'Bill of Materials-CPP-093AB'!$1:$1</definedName>
    <definedName name="_xlnm.Print_Titles" localSheetId="0">'Bill of Materials-CPP-093AB_2'!$1:$1</definedName>
    <definedName name="_xlnm.Print_Titles" localSheetId="2">bom!$1:$1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4" i="3" l="1"/>
  <c r="O34" i="3" s="1" a="1"/>
  <c r="O34" i="3" s="1"/>
  <c r="M45" i="5"/>
  <c r="M44" i="5"/>
  <c r="M43" i="5"/>
  <c r="M42" i="5"/>
  <c r="M41" i="5"/>
  <c r="M40" i="5"/>
  <c r="M39" i="5"/>
  <c r="M38" i="5"/>
  <c r="M37" i="5"/>
  <c r="M36" i="5"/>
  <c r="M35" i="5"/>
  <c r="M34" i="5"/>
  <c r="M33" i="5"/>
  <c r="M32" i="5"/>
  <c r="M31" i="5"/>
  <c r="M30" i="5"/>
  <c r="M29" i="5"/>
  <c r="M28" i="5"/>
  <c r="M27" i="5"/>
  <c r="M26" i="5"/>
  <c r="M25" i="5"/>
  <c r="M24" i="5"/>
  <c r="M23" i="5"/>
  <c r="M22" i="5"/>
  <c r="M21" i="5"/>
  <c r="M20" i="5"/>
  <c r="M19" i="5"/>
  <c r="M18" i="5"/>
  <c r="M17" i="5"/>
  <c r="M16" i="5"/>
  <c r="M15" i="5"/>
  <c r="M14" i="5"/>
  <c r="M13" i="5"/>
  <c r="M12" i="5"/>
  <c r="M11" i="5"/>
  <c r="M10" i="5"/>
  <c r="M9" i="5"/>
  <c r="M8" i="5"/>
  <c r="M7" i="5"/>
  <c r="M6" i="5"/>
  <c r="M5" i="5"/>
  <c r="M4" i="5"/>
  <c r="M3" i="5"/>
  <c r="M2" i="5"/>
  <c r="G44" i="3"/>
  <c r="M44" i="3" s="1"/>
  <c r="G43" i="3"/>
  <c r="M43" i="3" s="1"/>
  <c r="O43" i="3" s="1" a="1"/>
  <c r="O43" i="3" s="1"/>
  <c r="G42" i="3"/>
  <c r="M42" i="3" s="1"/>
  <c r="N42" i="3" s="1" a="1"/>
  <c r="N42" i="3" s="1"/>
  <c r="G41" i="3"/>
  <c r="M41" i="3" s="1"/>
  <c r="O41" i="3" s="1" a="1"/>
  <c r="O41" i="3" s="1"/>
  <c r="G40" i="3"/>
  <c r="M40" i="3" s="1"/>
  <c r="O40" i="3" s="1" a="1"/>
  <c r="O40" i="3" s="1"/>
  <c r="G39" i="3"/>
  <c r="M39" i="3" s="1"/>
  <c r="O39" i="3" s="1" a="1"/>
  <c r="O39" i="3" s="1"/>
  <c r="G38" i="3"/>
  <c r="M38" i="3" s="1"/>
  <c r="G37" i="3"/>
  <c r="M37" i="3" s="1"/>
  <c r="O37" i="3" s="1" a="1"/>
  <c r="O37" i="3" s="1"/>
  <c r="G36" i="3"/>
  <c r="M36" i="3" s="1"/>
  <c r="O36" i="3" s="1" a="1"/>
  <c r="O36" i="3" s="1"/>
  <c r="G35" i="3"/>
  <c r="M35" i="3" s="1"/>
  <c r="N35" i="3" s="1" a="1"/>
  <c r="N35" i="3" s="1"/>
  <c r="G34" i="3"/>
  <c r="G33" i="3"/>
  <c r="M33" i="3" s="1"/>
  <c r="G32" i="3"/>
  <c r="M32" i="3" s="1"/>
  <c r="G31" i="3"/>
  <c r="M31" i="3" s="1"/>
  <c r="G30" i="3"/>
  <c r="M30" i="3" s="1"/>
  <c r="G29" i="3"/>
  <c r="M29" i="3" s="1"/>
  <c r="N29" i="3" s="1" a="1"/>
  <c r="N29" i="3" s="1"/>
  <c r="G28" i="3"/>
  <c r="M28" i="3" s="1"/>
  <c r="G27" i="3"/>
  <c r="M27" i="3" s="1"/>
  <c r="G26" i="3"/>
  <c r="M26" i="3" s="1"/>
  <c r="N26" i="3" s="1" a="1"/>
  <c r="N26" i="3" s="1"/>
  <c r="G25" i="3"/>
  <c r="M25" i="3" s="1"/>
  <c r="G24" i="3"/>
  <c r="M24" i="3" s="1"/>
  <c r="N24" i="3" s="1" a="1"/>
  <c r="N24" i="3" s="1"/>
  <c r="G23" i="3"/>
  <c r="M23" i="3" s="1"/>
  <c r="O23" i="3" s="1" a="1"/>
  <c r="O23" i="3" s="1"/>
  <c r="G22" i="3"/>
  <c r="M22" i="3" s="1"/>
  <c r="G21" i="3"/>
  <c r="M21" i="3" s="1"/>
  <c r="O21" i="3" s="1" a="1"/>
  <c r="O21" i="3" s="1"/>
  <c r="G20" i="3"/>
  <c r="M20" i="3" s="1"/>
  <c r="O20" i="3" s="1" a="1"/>
  <c r="O20" i="3" s="1"/>
  <c r="G19" i="3"/>
  <c r="M19" i="3" s="1"/>
  <c r="N19" i="3" s="1" a="1"/>
  <c r="N19" i="3" s="1"/>
  <c r="G18" i="3"/>
  <c r="M18" i="3" s="1"/>
  <c r="O18" i="3" s="1" a="1"/>
  <c r="O18" i="3" s="1"/>
  <c r="G17" i="3"/>
  <c r="M17" i="3" s="1"/>
  <c r="G16" i="3"/>
  <c r="M16" i="3" s="1"/>
  <c r="N16" i="3" s="1" a="1"/>
  <c r="N16" i="3" s="1"/>
  <c r="G15" i="3"/>
  <c r="M15" i="3" s="1"/>
  <c r="G14" i="3"/>
  <c r="M14" i="3" s="1"/>
  <c r="G13" i="3"/>
  <c r="M13" i="3" s="1"/>
  <c r="O13" i="3" s="1" a="1"/>
  <c r="O13" i="3" s="1"/>
  <c r="G12" i="3"/>
  <c r="M12" i="3" s="1"/>
  <c r="G11" i="3"/>
  <c r="M11" i="3" s="1"/>
  <c r="N11" i="3" s="1" a="1"/>
  <c r="N11" i="3" s="1"/>
  <c r="G10" i="3"/>
  <c r="M10" i="3" s="1"/>
  <c r="O10" i="3" s="1" a="1"/>
  <c r="O10" i="3" s="1"/>
  <c r="G9" i="3"/>
  <c r="M9" i="3" s="1"/>
  <c r="G8" i="3"/>
  <c r="M8" i="3" s="1"/>
  <c r="O8" i="3" s="1" a="1"/>
  <c r="O8" i="3" s="1"/>
  <c r="G7" i="3"/>
  <c r="M7" i="3" s="1"/>
  <c r="O7" i="3" s="1" a="1"/>
  <c r="O7" i="3" s="1"/>
  <c r="G6" i="3"/>
  <c r="M6" i="3" s="1"/>
  <c r="G5" i="3"/>
  <c r="M5" i="3" s="1"/>
  <c r="O5" i="3" s="1" a="1"/>
  <c r="O5" i="3" s="1"/>
  <c r="G4" i="3"/>
  <c r="M4" i="3" s="1"/>
  <c r="O4" i="3" s="1" a="1"/>
  <c r="O4" i="3" s="1"/>
  <c r="G3" i="3"/>
  <c r="M3" i="3" s="1"/>
  <c r="O3" i="3" s="1" a="1"/>
  <c r="O3" i="3" s="1"/>
  <c r="G2" i="3"/>
  <c r="M2" i="3" s="1"/>
  <c r="C91" i="4"/>
  <c r="C92" i="4" s="1"/>
  <c r="C93" i="4" s="1"/>
  <c r="C87" i="4"/>
  <c r="C88" i="4" s="1"/>
  <c r="C89" i="4" s="1"/>
  <c r="C83" i="4"/>
  <c r="C84" i="4" s="1"/>
  <c r="C85" i="4" s="1"/>
  <c r="C79" i="4"/>
  <c r="C80" i="4" s="1"/>
  <c r="C81" i="4" s="1"/>
  <c r="C75" i="4"/>
  <c r="C76" i="4" s="1"/>
  <c r="C77" i="4" s="1"/>
  <c r="C71" i="4"/>
  <c r="C72" i="4" s="1"/>
  <c r="C73" i="4" s="1"/>
  <c r="C67" i="4"/>
  <c r="C68" i="4" s="1"/>
  <c r="C69" i="4" s="1"/>
  <c r="C64" i="4"/>
  <c r="C65" i="4" s="1"/>
  <c r="C63" i="4"/>
  <c r="C59" i="4"/>
  <c r="C60" i="4" s="1"/>
  <c r="C61" i="4" s="1"/>
  <c r="C56" i="4"/>
  <c r="C57" i="4" s="1"/>
  <c r="C55" i="4"/>
  <c r="C52" i="4"/>
  <c r="C53" i="4" s="1"/>
  <c r="C51" i="4"/>
  <c r="C48" i="4"/>
  <c r="C49" i="4" s="1"/>
  <c r="C47" i="4"/>
  <c r="C43" i="4"/>
  <c r="C44" i="4" s="1"/>
  <c r="C45" i="4" s="1"/>
  <c r="C40" i="4"/>
  <c r="C41" i="4" s="1"/>
  <c r="C39" i="4"/>
  <c r="D173" i="4"/>
  <c r="D172" i="4"/>
  <c r="D171" i="4"/>
  <c r="C171" i="4"/>
  <c r="C172" i="4" s="1"/>
  <c r="D170" i="4"/>
  <c r="D169" i="4"/>
  <c r="D168" i="4"/>
  <c r="D167" i="4"/>
  <c r="C167" i="4"/>
  <c r="C168" i="4" s="1"/>
  <c r="C169" i="4" s="1"/>
  <c r="D166" i="4"/>
  <c r="D165" i="4"/>
  <c r="D164" i="4"/>
  <c r="D163" i="4"/>
  <c r="C163" i="4"/>
  <c r="C164" i="4" s="1"/>
  <c r="C165" i="4" s="1"/>
  <c r="D162" i="4"/>
  <c r="D161" i="4"/>
  <c r="D160" i="4"/>
  <c r="D159" i="4"/>
  <c r="C159" i="4"/>
  <c r="C160" i="4" s="1"/>
  <c r="C161" i="4" s="1"/>
  <c r="D158" i="4"/>
  <c r="D157" i="4"/>
  <c r="D156" i="4"/>
  <c r="D155" i="4"/>
  <c r="C155" i="4"/>
  <c r="C156" i="4" s="1"/>
  <c r="C157" i="4" s="1"/>
  <c r="D154" i="4"/>
  <c r="D153" i="4"/>
  <c r="D152" i="4"/>
  <c r="D151" i="4"/>
  <c r="C151" i="4"/>
  <c r="C152" i="4" s="1"/>
  <c r="D150" i="4"/>
  <c r="D149" i="4"/>
  <c r="D148" i="4"/>
  <c r="D147" i="4"/>
  <c r="C147" i="4"/>
  <c r="C148" i="4" s="1"/>
  <c r="D146" i="4"/>
  <c r="D145" i="4"/>
  <c r="D144" i="4"/>
  <c r="D143" i="4"/>
  <c r="C143" i="4"/>
  <c r="C144" i="4" s="1"/>
  <c r="D142" i="4"/>
  <c r="D141" i="4"/>
  <c r="D140" i="4"/>
  <c r="D139" i="4"/>
  <c r="C139" i="4"/>
  <c r="C140" i="4" s="1"/>
  <c r="D138" i="4"/>
  <c r="D137" i="4"/>
  <c r="D136" i="4"/>
  <c r="C136" i="4"/>
  <c r="C137" i="4" s="1"/>
  <c r="D135" i="4"/>
  <c r="C135" i="4"/>
  <c r="D134" i="4"/>
  <c r="D133" i="4"/>
  <c r="D132" i="4"/>
  <c r="D131" i="4"/>
  <c r="C131" i="4"/>
  <c r="C132" i="4" s="1"/>
  <c r="C133" i="4" s="1"/>
  <c r="D130" i="4"/>
  <c r="D129" i="4"/>
  <c r="D128" i="4"/>
  <c r="D127" i="4"/>
  <c r="C127" i="4"/>
  <c r="C128" i="4" s="1"/>
  <c r="D126" i="4"/>
  <c r="D125" i="4"/>
  <c r="D124" i="4"/>
  <c r="D123" i="4"/>
  <c r="C123" i="4"/>
  <c r="D122" i="4"/>
  <c r="D121" i="4"/>
  <c r="D120" i="4"/>
  <c r="D119" i="4"/>
  <c r="C119" i="4"/>
  <c r="C120" i="4" s="1"/>
  <c r="C121" i="4" s="1"/>
  <c r="D118" i="4"/>
  <c r="D117" i="4"/>
  <c r="D116" i="4"/>
  <c r="D115" i="4"/>
  <c r="C115" i="4"/>
  <c r="C116" i="4" s="1"/>
  <c r="C117" i="4" s="1"/>
  <c r="D114" i="4"/>
  <c r="D113" i="4"/>
  <c r="D112" i="4"/>
  <c r="D111" i="4"/>
  <c r="C111" i="4"/>
  <c r="C112" i="4" s="1"/>
  <c r="D110" i="4"/>
  <c r="D109" i="4"/>
  <c r="D108" i="4"/>
  <c r="D107" i="4"/>
  <c r="C107" i="4"/>
  <c r="C108" i="4" s="1"/>
  <c r="D106" i="4"/>
  <c r="D105" i="4"/>
  <c r="D104" i="4"/>
  <c r="D103" i="4"/>
  <c r="C103" i="4"/>
  <c r="C104" i="4" s="1"/>
  <c r="C105" i="4" s="1"/>
  <c r="D102" i="4"/>
  <c r="D101" i="4"/>
  <c r="D100" i="4"/>
  <c r="D99" i="4"/>
  <c r="C99" i="4"/>
  <c r="C100" i="4" s="1"/>
  <c r="C101" i="4" s="1"/>
  <c r="D98" i="4"/>
  <c r="D97" i="4"/>
  <c r="D96" i="4"/>
  <c r="D95" i="4"/>
  <c r="C95" i="4"/>
  <c r="C96" i="4" s="1"/>
  <c r="D94" i="4"/>
  <c r="D93" i="4"/>
  <c r="D92" i="4"/>
  <c r="D91" i="4"/>
  <c r="D90" i="4"/>
  <c r="D89" i="4"/>
  <c r="D88" i="4"/>
  <c r="D87" i="4"/>
  <c r="D86" i="4"/>
  <c r="D85" i="4"/>
  <c r="D84" i="4"/>
  <c r="D83" i="4"/>
  <c r="D82" i="4"/>
  <c r="D81" i="4"/>
  <c r="D80" i="4"/>
  <c r="D79" i="4"/>
  <c r="D78" i="4"/>
  <c r="D77" i="4"/>
  <c r="D76" i="4"/>
  <c r="D75" i="4"/>
  <c r="D74" i="4"/>
  <c r="D73" i="4"/>
  <c r="D72" i="4"/>
  <c r="D71" i="4"/>
  <c r="D70" i="4"/>
  <c r="D69" i="4"/>
  <c r="D68" i="4"/>
  <c r="D67" i="4"/>
  <c r="D66" i="4"/>
  <c r="D65" i="4"/>
  <c r="D64" i="4"/>
  <c r="D63" i="4"/>
  <c r="D62" i="4"/>
  <c r="D61" i="4"/>
  <c r="D60" i="4"/>
  <c r="D59" i="4"/>
  <c r="D58" i="4"/>
  <c r="D57" i="4"/>
  <c r="D56" i="4"/>
  <c r="D55" i="4"/>
  <c r="D54" i="4"/>
  <c r="D53" i="4"/>
  <c r="D52" i="4"/>
  <c r="D51" i="4"/>
  <c r="D50" i="4"/>
  <c r="D49" i="4"/>
  <c r="D48" i="4"/>
  <c r="D47" i="4"/>
  <c r="D46" i="4"/>
  <c r="D45" i="4"/>
  <c r="D44" i="4"/>
  <c r="D43" i="4"/>
  <c r="D42" i="4"/>
  <c r="D41" i="4"/>
  <c r="D40" i="4"/>
  <c r="D39" i="4"/>
  <c r="D38" i="4"/>
  <c r="D37" i="4"/>
  <c r="D36" i="4"/>
  <c r="D35" i="4"/>
  <c r="C35" i="4"/>
  <c r="C36" i="4" s="1"/>
  <c r="D34" i="4"/>
  <c r="D33" i="4"/>
  <c r="D32" i="4"/>
  <c r="D31" i="4"/>
  <c r="C31" i="4"/>
  <c r="C32" i="4" s="1"/>
  <c r="D30" i="4"/>
  <c r="D29" i="4"/>
  <c r="D28" i="4"/>
  <c r="D27" i="4"/>
  <c r="C27" i="4"/>
  <c r="C28" i="4" s="1"/>
  <c r="D26" i="4"/>
  <c r="D25" i="4"/>
  <c r="D24" i="4"/>
  <c r="D23" i="4"/>
  <c r="C23" i="4"/>
  <c r="D22" i="4"/>
  <c r="D21" i="4"/>
  <c r="D20" i="4"/>
  <c r="D19" i="4"/>
  <c r="C19" i="4"/>
  <c r="C20" i="4" s="1"/>
  <c r="D18" i="4"/>
  <c r="D17" i="4"/>
  <c r="D16" i="4"/>
  <c r="D15" i="4"/>
  <c r="C15" i="4"/>
  <c r="D14" i="4"/>
  <c r="D13" i="4"/>
  <c r="D12" i="4"/>
  <c r="D11" i="4"/>
  <c r="C11" i="4"/>
  <c r="C12" i="4" s="1"/>
  <c r="D10" i="4"/>
  <c r="D9" i="4"/>
  <c r="D8" i="4"/>
  <c r="D7" i="4"/>
  <c r="C7" i="4"/>
  <c r="C8" i="4" s="1"/>
  <c r="D6" i="4"/>
  <c r="D5" i="4"/>
  <c r="D4" i="4"/>
  <c r="D3" i="4"/>
  <c r="D2" i="4"/>
  <c r="C3" i="4"/>
  <c r="C4" i="4" s="1"/>
  <c r="C5" i="4" s="1"/>
  <c r="A2" i="4"/>
  <c r="A3" i="4" s="1"/>
  <c r="A4" i="4" s="1"/>
  <c r="A5" i="4" s="1"/>
  <c r="A6" i="4" s="1"/>
  <c r="G7" i="1"/>
  <c r="H7" i="1" s="1"/>
  <c r="N28" i="3" l="1" a="1"/>
  <c r="N28" i="3" s="1"/>
  <c r="O28" i="3" a="1"/>
  <c r="O28" i="3" s="1"/>
  <c r="N44" i="3" a="1"/>
  <c r="N44" i="3" s="1"/>
  <c r="O44" i="3" a="1"/>
  <c r="O44" i="3" s="1"/>
  <c r="N30" i="3" a="1"/>
  <c r="N30" i="3" s="1"/>
  <c r="O30" i="3" a="1"/>
  <c r="O30" i="3" s="1"/>
  <c r="N12" i="3" a="1"/>
  <c r="N12" i="3" s="1"/>
  <c r="O12" i="3" a="1"/>
  <c r="O12" i="3" s="1"/>
  <c r="O15" i="3" a="1"/>
  <c r="O15" i="3" s="1"/>
  <c r="N15" i="3" a="1"/>
  <c r="N15" i="3" s="1"/>
  <c r="O31" i="3" a="1"/>
  <c r="O31" i="3" s="1"/>
  <c r="N31" i="3" a="1"/>
  <c r="N31" i="3" s="1"/>
  <c r="O32" i="3" a="1"/>
  <c r="O32" i="3" s="1"/>
  <c r="N32" i="3" a="1"/>
  <c r="N32" i="3" s="1"/>
  <c r="N33" i="3" a="1"/>
  <c r="N33" i="3" s="1"/>
  <c r="O33" i="3" a="1"/>
  <c r="O33" i="3" s="1"/>
  <c r="N14" i="3" a="1"/>
  <c r="N14" i="3" s="1"/>
  <c r="O14" i="3" a="1"/>
  <c r="O14" i="3" s="1"/>
  <c r="O2" i="3" a="1"/>
  <c r="O2" i="3" s="1"/>
  <c r="N2" i="3" a="1"/>
  <c r="N2" i="3" s="1"/>
  <c r="O6" i="3" a="1"/>
  <c r="O6" i="3" s="1"/>
  <c r="N6" i="3" a="1"/>
  <c r="N6" i="3" s="1"/>
  <c r="N17" i="3" a="1"/>
  <c r="N17" i="3" s="1"/>
  <c r="O17" i="3" a="1"/>
  <c r="O17" i="3" s="1"/>
  <c r="O22" i="3" a="1"/>
  <c r="O22" i="3" s="1"/>
  <c r="N22" i="3" a="1"/>
  <c r="N22" i="3" s="1"/>
  <c r="O38" i="3" a="1"/>
  <c r="O38" i="3" s="1"/>
  <c r="N38" i="3" a="1"/>
  <c r="N38" i="3" s="1"/>
  <c r="O9" i="3" a="1"/>
  <c r="O9" i="3" s="1"/>
  <c r="N9" i="3" a="1"/>
  <c r="N9" i="3" s="1"/>
  <c r="O25" i="3" a="1"/>
  <c r="O25" i="3" s="1"/>
  <c r="N25" i="3" a="1"/>
  <c r="N25" i="3" s="1"/>
  <c r="O27" i="3" a="1"/>
  <c r="O27" i="3" s="1"/>
  <c r="N27" i="3" a="1"/>
  <c r="N27" i="3" s="1"/>
  <c r="O35" i="3" a="1"/>
  <c r="O35" i="3" s="1"/>
  <c r="O11" i="3" a="1"/>
  <c r="O11" i="3" s="1"/>
  <c r="N3" i="3" a="1"/>
  <c r="N3" i="3" s="1"/>
  <c r="N10" i="3" a="1"/>
  <c r="N10" i="3" s="1"/>
  <c r="O29" i="3" a="1"/>
  <c r="O29" i="3" s="1"/>
  <c r="N4" i="3" a="1"/>
  <c r="N4" i="3" s="1"/>
  <c r="N20" i="3" a="1"/>
  <c r="N20" i="3" s="1"/>
  <c r="O26" i="3" a="1"/>
  <c r="O26" i="3" s="1"/>
  <c r="N36" i="3" a="1"/>
  <c r="N36" i="3" s="1"/>
  <c r="O42" i="3" a="1"/>
  <c r="O42" i="3" s="1"/>
  <c r="N13" i="3" a="1"/>
  <c r="N13" i="3" s="1"/>
  <c r="O16" i="3" a="1"/>
  <c r="O16" i="3" s="1"/>
  <c r="N7" i="3" a="1"/>
  <c r="N7" i="3" s="1"/>
  <c r="N23" i="3" a="1"/>
  <c r="N23" i="3" s="1"/>
  <c r="N39" i="3" a="1"/>
  <c r="N39" i="3" s="1"/>
  <c r="O19" i="3" a="1"/>
  <c r="O19" i="3" s="1"/>
  <c r="N43" i="3" a="1"/>
  <c r="N43" i="3" s="1"/>
  <c r="N40" i="3" a="1"/>
  <c r="N40" i="3" s="1"/>
  <c r="N8" i="3" a="1"/>
  <c r="N8" i="3" s="1"/>
  <c r="N5" i="3" a="1"/>
  <c r="N5" i="3" s="1"/>
  <c r="N21" i="3" a="1"/>
  <c r="N21" i="3" s="1"/>
  <c r="N37" i="3" a="1"/>
  <c r="N37" i="3" s="1"/>
  <c r="N18" i="3" a="1"/>
  <c r="N18" i="3" s="1"/>
  <c r="O24" i="3" a="1"/>
  <c r="O24" i="3" s="1"/>
  <c r="N34" i="3" a="1"/>
  <c r="N34" i="3" s="1"/>
  <c r="N41" i="3" a="1"/>
  <c r="N41" i="3" s="1"/>
  <c r="B2" i="4" a="1"/>
  <c r="B2" i="4" s="1"/>
  <c r="E2" i="4" s="1"/>
  <c r="C173" i="4"/>
  <c r="C141" i="4"/>
  <c r="C153" i="4"/>
  <c r="C129" i="4"/>
  <c r="C109" i="4"/>
  <c r="C145" i="4"/>
  <c r="C113" i="4"/>
  <c r="C124" i="4"/>
  <c r="C149" i="4"/>
  <c r="C97" i="4"/>
  <c r="C33" i="4"/>
  <c r="C37" i="4"/>
  <c r="C29" i="4"/>
  <c r="C21" i="4"/>
  <c r="C24" i="4"/>
  <c r="C16" i="4"/>
  <c r="C13" i="4"/>
  <c r="A7" i="4"/>
  <c r="B6" i="4" a="1"/>
  <c r="B6" i="4" s="1"/>
  <c r="E6" i="4" s="1"/>
  <c r="B5" i="4" a="1"/>
  <c r="B5" i="4" s="1"/>
  <c r="E5" i="4" s="1"/>
  <c r="C9" i="4"/>
  <c r="B3" i="4" a="1"/>
  <c r="B3" i="4" s="1"/>
  <c r="E3" i="4" s="1"/>
  <c r="B4" i="4" a="1"/>
  <c r="B4" i="4" s="1"/>
  <c r="E4" i="4" s="1"/>
  <c r="G49" i="1"/>
  <c r="H49" i="1" s="1"/>
  <c r="G48" i="1"/>
  <c r="H48" i="1" s="1"/>
  <c r="G47" i="1"/>
  <c r="H47" i="1" s="1"/>
  <c r="G46" i="1"/>
  <c r="H46" i="1" s="1"/>
  <c r="G45" i="1"/>
  <c r="H45" i="1" s="1"/>
  <c r="G44" i="1"/>
  <c r="H44" i="1" s="1"/>
  <c r="G43" i="1"/>
  <c r="H43" i="1" s="1"/>
  <c r="G42" i="1"/>
  <c r="H42" i="1" s="1"/>
  <c r="G41" i="1"/>
  <c r="H41" i="1" s="1"/>
  <c r="G40" i="1"/>
  <c r="H40" i="1" s="1"/>
  <c r="G39" i="1"/>
  <c r="H39" i="1" s="1"/>
  <c r="G38" i="1"/>
  <c r="H38" i="1" s="1"/>
  <c r="G37" i="1"/>
  <c r="H37" i="1" s="1"/>
  <c r="G36" i="1"/>
  <c r="H36" i="1" s="1"/>
  <c r="G35" i="1"/>
  <c r="H35" i="1" s="1"/>
  <c r="G34" i="1"/>
  <c r="H34" i="1" s="1"/>
  <c r="G33" i="1"/>
  <c r="H33" i="1" s="1"/>
  <c r="G32" i="1"/>
  <c r="H32" i="1" s="1"/>
  <c r="G31" i="1"/>
  <c r="H31" i="1" s="1"/>
  <c r="G30" i="1"/>
  <c r="H30" i="1" s="1"/>
  <c r="G29" i="1"/>
  <c r="H29" i="1" s="1"/>
  <c r="G28" i="1"/>
  <c r="H28" i="1" s="1"/>
  <c r="G27" i="1"/>
  <c r="H27" i="1" s="1"/>
  <c r="G26" i="1"/>
  <c r="H26" i="1" s="1"/>
  <c r="G25" i="1"/>
  <c r="H25" i="1" s="1"/>
  <c r="G24" i="1"/>
  <c r="H24" i="1" s="1"/>
  <c r="G23" i="1"/>
  <c r="H23" i="1" s="1"/>
  <c r="G22" i="1"/>
  <c r="H22" i="1" s="1"/>
  <c r="G21" i="1"/>
  <c r="H21" i="1" s="1"/>
  <c r="G20" i="1"/>
  <c r="H20" i="1" s="1"/>
  <c r="G19" i="1"/>
  <c r="H19" i="1" s="1"/>
  <c r="G18" i="1"/>
  <c r="H18" i="1" s="1"/>
  <c r="G17" i="1"/>
  <c r="H17" i="1" s="1"/>
  <c r="G16" i="1"/>
  <c r="H16" i="1" s="1"/>
  <c r="G15" i="1"/>
  <c r="H15" i="1" s="1"/>
  <c r="G14" i="1"/>
  <c r="H14" i="1" s="1"/>
  <c r="G13" i="1"/>
  <c r="H13" i="1" s="1"/>
  <c r="G12" i="1"/>
  <c r="H12" i="1" s="1"/>
  <c r="G11" i="1"/>
  <c r="H11" i="1" s="1"/>
  <c r="G10" i="1"/>
  <c r="H10" i="1" s="1"/>
  <c r="G9" i="1"/>
  <c r="H9" i="1" s="1"/>
  <c r="G8" i="1"/>
  <c r="H8" i="1" s="1"/>
  <c r="G6" i="1"/>
  <c r="H6" i="1" s="1"/>
  <c r="G5" i="1"/>
  <c r="H5" i="1" s="1"/>
  <c r="G4" i="1"/>
  <c r="H4" i="1" s="1"/>
  <c r="G3" i="1"/>
  <c r="H3" i="1" s="1"/>
  <c r="G2" i="1"/>
  <c r="H2" i="1" s="1"/>
  <c r="C125" i="4" l="1"/>
  <c r="C25" i="4"/>
  <c r="C17" i="4"/>
  <c r="A8" i="4"/>
  <c r="B7" i="4" a="1"/>
  <c r="B7" i="4" s="1"/>
  <c r="E7" i="4" s="1"/>
  <c r="G51" i="1"/>
  <c r="B8" i="4" l="1" a="1"/>
  <c r="B8" i="4" s="1"/>
  <c r="E8" i="4" s="1"/>
  <c r="A9" i="4"/>
  <c r="A10" i="4" l="1"/>
  <c r="B9" i="4" a="1"/>
  <c r="B9" i="4" s="1"/>
  <c r="E9" i="4" s="1"/>
  <c r="A11" i="4" l="1"/>
  <c r="B10" i="4" a="1"/>
  <c r="B10" i="4" s="1"/>
  <c r="E10" i="4" s="1"/>
  <c r="A12" i="4" l="1"/>
  <c r="B11" i="4" a="1"/>
  <c r="B11" i="4" s="1"/>
  <c r="E11" i="4" s="1"/>
  <c r="A13" i="4" l="1"/>
  <c r="B12" i="4" a="1"/>
  <c r="B12" i="4" s="1"/>
  <c r="E12" i="4" s="1"/>
  <c r="B13" i="4" l="1" a="1"/>
  <c r="B13" i="4" s="1"/>
  <c r="E13" i="4" s="1"/>
  <c r="A14" i="4"/>
  <c r="B14" i="4" l="1" a="1"/>
  <c r="B14" i="4" s="1"/>
  <c r="E14" i="4" s="1"/>
  <c r="A15" i="4"/>
  <c r="A16" i="4" l="1"/>
  <c r="B15" i="4" a="1"/>
  <c r="B15" i="4" s="1"/>
  <c r="E15" i="4" s="1"/>
  <c r="B16" i="4" l="1" a="1"/>
  <c r="B16" i="4" s="1"/>
  <c r="E16" i="4" s="1"/>
  <c r="A17" i="4"/>
  <c r="A18" i="4" l="1"/>
  <c r="B17" i="4" a="1"/>
  <c r="B17" i="4" s="1"/>
  <c r="E17" i="4" s="1"/>
  <c r="B18" i="4" l="1" a="1"/>
  <c r="B18" i="4" s="1"/>
  <c r="E18" i="4" s="1"/>
  <c r="A19" i="4"/>
  <c r="B19" i="4" l="1" a="1"/>
  <c r="B19" i="4" s="1"/>
  <c r="E19" i="4" s="1"/>
  <c r="A20" i="4"/>
  <c r="A21" i="4" l="1"/>
  <c r="B20" i="4" a="1"/>
  <c r="B20" i="4" s="1"/>
  <c r="E20" i="4" s="1"/>
  <c r="A22" i="4" l="1"/>
  <c r="B21" i="4" a="1"/>
  <c r="B21" i="4" s="1"/>
  <c r="E21" i="4" s="1"/>
  <c r="A23" i="4" l="1"/>
  <c r="B22" i="4" a="1"/>
  <c r="B22" i="4" s="1"/>
  <c r="E22" i="4" s="1"/>
  <c r="A24" i="4" l="1"/>
  <c r="B23" i="4" a="1"/>
  <c r="B23" i="4" s="1"/>
  <c r="E23" i="4" s="1"/>
  <c r="B24" i="4" l="1" a="1"/>
  <c r="B24" i="4" s="1"/>
  <c r="E24" i="4" s="1"/>
  <c r="A25" i="4"/>
  <c r="B25" i="4" l="1" a="1"/>
  <c r="B25" i="4" s="1"/>
  <c r="E25" i="4" s="1"/>
  <c r="A26" i="4"/>
  <c r="A27" i="4" l="1"/>
  <c r="B26" i="4" a="1"/>
  <c r="B26" i="4" s="1"/>
  <c r="E26" i="4" s="1"/>
  <c r="A28" i="4" l="1"/>
  <c r="B27" i="4" a="1"/>
  <c r="B27" i="4" s="1"/>
  <c r="E27" i="4" s="1"/>
  <c r="A29" i="4" l="1"/>
  <c r="B28" i="4" a="1"/>
  <c r="B28" i="4" s="1"/>
  <c r="E28" i="4" s="1"/>
  <c r="A30" i="4" l="1"/>
  <c r="B29" i="4" a="1"/>
  <c r="B29" i="4" s="1"/>
  <c r="E29" i="4" s="1"/>
  <c r="B30" i="4" l="1" a="1"/>
  <c r="B30" i="4" s="1"/>
  <c r="E30" i="4" s="1"/>
  <c r="A31" i="4"/>
  <c r="B31" i="4" l="1" a="1"/>
  <c r="B31" i="4" s="1"/>
  <c r="E31" i="4" s="1"/>
  <c r="A32" i="4"/>
  <c r="B32" i="4" l="1" a="1"/>
  <c r="B32" i="4" s="1"/>
  <c r="E32" i="4" s="1"/>
  <c r="A33" i="4"/>
  <c r="B33" i="4" l="1" a="1"/>
  <c r="B33" i="4" s="1"/>
  <c r="E33" i="4" s="1"/>
  <c r="A34" i="4"/>
  <c r="B34" i="4" l="1" a="1"/>
  <c r="B34" i="4" s="1"/>
  <c r="E34" i="4" s="1"/>
  <c r="A35" i="4"/>
  <c r="B35" i="4" l="1" a="1"/>
  <c r="B35" i="4" s="1"/>
  <c r="E35" i="4" s="1"/>
  <c r="A36" i="4"/>
  <c r="B36" i="4" l="1" a="1"/>
  <c r="B36" i="4" s="1"/>
  <c r="E36" i="4" s="1"/>
  <c r="A37" i="4"/>
  <c r="B37" i="4" l="1" a="1"/>
  <c r="B37" i="4" s="1"/>
  <c r="E37" i="4" s="1"/>
  <c r="A38" i="4"/>
  <c r="B38" i="4" l="1" a="1"/>
  <c r="B38" i="4" s="1"/>
  <c r="E38" i="4" s="1"/>
  <c r="A39" i="4"/>
  <c r="B39" i="4" l="1" a="1"/>
  <c r="B39" i="4" s="1"/>
  <c r="E39" i="4" s="1"/>
  <c r="A40" i="4"/>
  <c r="A41" i="4" l="1"/>
  <c r="B40" i="4" a="1"/>
  <c r="B40" i="4" s="1"/>
  <c r="E40" i="4" s="1"/>
  <c r="B41" i="4" l="1" a="1"/>
  <c r="B41" i="4" s="1"/>
  <c r="E41" i="4" s="1"/>
  <c r="A42" i="4"/>
  <c r="A43" i="4" l="1"/>
  <c r="B42" i="4" a="1"/>
  <c r="B42" i="4" s="1"/>
  <c r="E42" i="4" s="1"/>
  <c r="A44" i="4" l="1"/>
  <c r="B43" i="4" a="1"/>
  <c r="B43" i="4" s="1"/>
  <c r="E43" i="4" s="1"/>
  <c r="B44" i="4" l="1" a="1"/>
  <c r="B44" i="4" s="1"/>
  <c r="E44" i="4" s="1"/>
  <c r="A45" i="4"/>
  <c r="A46" i="4" l="1"/>
  <c r="B45" i="4" a="1"/>
  <c r="B45" i="4" s="1"/>
  <c r="E45" i="4" s="1"/>
  <c r="A47" i="4" l="1"/>
  <c r="B46" i="4" a="1"/>
  <c r="B46" i="4" s="1"/>
  <c r="E46" i="4" s="1"/>
  <c r="B47" i="4" l="1" a="1"/>
  <c r="B47" i="4" s="1"/>
  <c r="E47" i="4" s="1"/>
  <c r="A48" i="4"/>
  <c r="A49" i="4" l="1"/>
  <c r="B48" i="4" a="1"/>
  <c r="B48" i="4" s="1"/>
  <c r="E48" i="4" s="1"/>
  <c r="B49" i="4" l="1" a="1"/>
  <c r="B49" i="4" s="1"/>
  <c r="E49" i="4" s="1"/>
  <c r="A50" i="4"/>
  <c r="B50" i="4" l="1" a="1"/>
  <c r="B50" i="4" s="1"/>
  <c r="E50" i="4" s="1"/>
  <c r="A51" i="4"/>
  <c r="A52" i="4" l="1"/>
  <c r="B51" i="4" a="1"/>
  <c r="B51" i="4" s="1"/>
  <c r="E51" i="4" s="1"/>
  <c r="B52" i="4" l="1" a="1"/>
  <c r="B52" i="4" s="1"/>
  <c r="E52" i="4" s="1"/>
  <c r="A53" i="4"/>
  <c r="A54" i="4" l="1"/>
  <c r="B53" i="4" a="1"/>
  <c r="B53" i="4" s="1"/>
  <c r="E53" i="4" s="1"/>
  <c r="A55" i="4" l="1"/>
  <c r="B54" i="4" a="1"/>
  <c r="B54" i="4" s="1"/>
  <c r="E54" i="4" s="1"/>
  <c r="B55" i="4" l="1" a="1"/>
  <c r="B55" i="4" s="1"/>
  <c r="E55" i="4" s="1"/>
  <c r="A56" i="4"/>
  <c r="B56" i="4" l="1" a="1"/>
  <c r="B56" i="4" s="1"/>
  <c r="E56" i="4" s="1"/>
  <c r="A57" i="4"/>
  <c r="A58" i="4" l="1"/>
  <c r="B57" i="4" a="1"/>
  <c r="B57" i="4" s="1"/>
  <c r="E57" i="4" s="1"/>
  <c r="B58" i="4" l="1" a="1"/>
  <c r="B58" i="4" s="1"/>
  <c r="E58" i="4" s="1"/>
  <c r="A59" i="4"/>
  <c r="A60" i="4" l="1"/>
  <c r="B59" i="4" a="1"/>
  <c r="B59" i="4" s="1"/>
  <c r="E59" i="4" s="1"/>
  <c r="A61" i="4" l="1"/>
  <c r="B60" i="4" a="1"/>
  <c r="B60" i="4" s="1"/>
  <c r="E60" i="4" s="1"/>
  <c r="B61" i="4" l="1" a="1"/>
  <c r="B61" i="4" s="1"/>
  <c r="E61" i="4" s="1"/>
  <c r="A62" i="4"/>
  <c r="A63" i="4" l="1"/>
  <c r="B62" i="4" a="1"/>
  <c r="B62" i="4" s="1"/>
  <c r="E62" i="4" s="1"/>
  <c r="A64" i="4" l="1"/>
  <c r="B63" i="4" a="1"/>
  <c r="B63" i="4" s="1"/>
  <c r="E63" i="4" s="1"/>
  <c r="B64" i="4" l="1" a="1"/>
  <c r="B64" i="4" s="1"/>
  <c r="E64" i="4" s="1"/>
  <c r="A65" i="4"/>
  <c r="B65" i="4" l="1" a="1"/>
  <c r="B65" i="4" s="1"/>
  <c r="E65" i="4" s="1"/>
  <c r="A66" i="4"/>
  <c r="B66" i="4" l="1" a="1"/>
  <c r="B66" i="4" s="1"/>
  <c r="E66" i="4" s="1"/>
  <c r="A67" i="4"/>
  <c r="B67" i="4" l="1" a="1"/>
  <c r="B67" i="4" s="1"/>
  <c r="E67" i="4" s="1"/>
  <c r="A68" i="4"/>
  <c r="B68" i="4" l="1" a="1"/>
  <c r="B68" i="4" s="1"/>
  <c r="E68" i="4" s="1"/>
  <c r="A69" i="4"/>
  <c r="A70" i="4" l="1"/>
  <c r="B69" i="4" a="1"/>
  <c r="B69" i="4" s="1"/>
  <c r="E69" i="4" s="1"/>
  <c r="A71" i="4" l="1"/>
  <c r="B70" i="4" a="1"/>
  <c r="B70" i="4" s="1"/>
  <c r="E70" i="4" s="1"/>
  <c r="B71" i="4" l="1" a="1"/>
  <c r="B71" i="4" s="1"/>
  <c r="E71" i="4" s="1"/>
  <c r="A72" i="4"/>
  <c r="A73" i="4" l="1"/>
  <c r="B72" i="4" a="1"/>
  <c r="B72" i="4" s="1"/>
  <c r="E72" i="4" s="1"/>
  <c r="A74" i="4" l="1"/>
  <c r="B73" i="4" a="1"/>
  <c r="B73" i="4" s="1"/>
  <c r="E73" i="4" s="1"/>
  <c r="A75" i="4" l="1"/>
  <c r="B74" i="4" a="1"/>
  <c r="B74" i="4" s="1"/>
  <c r="E74" i="4" s="1"/>
  <c r="A76" i="4" l="1"/>
  <c r="B75" i="4" a="1"/>
  <c r="B75" i="4" s="1"/>
  <c r="E75" i="4" s="1"/>
  <c r="B76" i="4" l="1" a="1"/>
  <c r="B76" i="4" s="1"/>
  <c r="E76" i="4" s="1"/>
  <c r="A77" i="4"/>
  <c r="B77" i="4" l="1" a="1"/>
  <c r="B77" i="4" s="1"/>
  <c r="E77" i="4" s="1"/>
  <c r="A78" i="4"/>
  <c r="B78" i="4" l="1" a="1"/>
  <c r="B78" i="4" s="1"/>
  <c r="E78" i="4" s="1"/>
  <c r="A79" i="4"/>
  <c r="A80" i="4" l="1"/>
  <c r="B79" i="4" a="1"/>
  <c r="B79" i="4" s="1"/>
  <c r="E79" i="4" s="1"/>
  <c r="B80" i="4" l="1" a="1"/>
  <c r="B80" i="4" s="1"/>
  <c r="E80" i="4" s="1"/>
  <c r="A81" i="4"/>
  <c r="B81" i="4" l="1" a="1"/>
  <c r="B81" i="4" s="1"/>
  <c r="E81" i="4" s="1"/>
  <c r="A82" i="4"/>
  <c r="B82" i="4" l="1" a="1"/>
  <c r="B82" i="4" s="1"/>
  <c r="E82" i="4" s="1"/>
  <c r="A83" i="4"/>
  <c r="B83" i="4" l="1" a="1"/>
  <c r="B83" i="4" s="1"/>
  <c r="E83" i="4" s="1"/>
  <c r="A84" i="4"/>
  <c r="B84" i="4" l="1" a="1"/>
  <c r="B84" i="4" s="1"/>
  <c r="E84" i="4" s="1"/>
  <c r="A85" i="4"/>
  <c r="B85" i="4" l="1" a="1"/>
  <c r="B85" i="4" s="1"/>
  <c r="E85" i="4" s="1"/>
  <c r="A86" i="4"/>
  <c r="A87" i="4" l="1"/>
  <c r="B86" i="4" a="1"/>
  <c r="B86" i="4" s="1"/>
  <c r="E86" i="4" s="1"/>
  <c r="B87" i="4" l="1" a="1"/>
  <c r="B87" i="4" s="1"/>
  <c r="E87" i="4" s="1"/>
  <c r="A88" i="4"/>
  <c r="B88" i="4" l="1" a="1"/>
  <c r="B88" i="4" s="1"/>
  <c r="E88" i="4" s="1"/>
  <c r="A89" i="4"/>
  <c r="A90" i="4" l="1"/>
  <c r="B89" i="4" a="1"/>
  <c r="B89" i="4" s="1"/>
  <c r="E89" i="4" s="1"/>
  <c r="A91" i="4" l="1"/>
  <c r="B90" i="4" a="1"/>
  <c r="B90" i="4" s="1"/>
  <c r="E90" i="4" s="1"/>
  <c r="B91" i="4" l="1" a="1"/>
  <c r="B91" i="4" s="1"/>
  <c r="E91" i="4" s="1"/>
  <c r="A92" i="4"/>
  <c r="B92" i="4" l="1" a="1"/>
  <c r="B92" i="4" s="1"/>
  <c r="E92" i="4" s="1"/>
  <c r="A93" i="4"/>
  <c r="B93" i="4" l="1" a="1"/>
  <c r="B93" i="4" s="1"/>
  <c r="E93" i="4" s="1"/>
  <c r="A94" i="4"/>
  <c r="A95" i="4" l="1"/>
  <c r="B94" i="4" a="1"/>
  <c r="B94" i="4" s="1"/>
  <c r="E94" i="4" s="1"/>
  <c r="B95" i="4" l="1" a="1"/>
  <c r="B95" i="4" s="1"/>
  <c r="E95" i="4" s="1"/>
  <c r="A96" i="4"/>
  <c r="A97" i="4" l="1"/>
  <c r="B96" i="4" a="1"/>
  <c r="B96" i="4" s="1"/>
  <c r="E96" i="4" s="1"/>
  <c r="B97" i="4" l="1" a="1"/>
  <c r="B97" i="4" s="1"/>
  <c r="E97" i="4" s="1"/>
  <c r="A98" i="4"/>
  <c r="B98" i="4" l="1" a="1"/>
  <c r="B98" i="4" s="1"/>
  <c r="E98" i="4" s="1"/>
  <c r="A99" i="4"/>
  <c r="A100" i="4" l="1"/>
  <c r="B99" i="4" a="1"/>
  <c r="B99" i="4" s="1"/>
  <c r="E99" i="4" s="1"/>
  <c r="A101" i="4" l="1"/>
  <c r="B100" i="4" a="1"/>
  <c r="B100" i="4" s="1"/>
  <c r="E100" i="4" s="1"/>
  <c r="B101" i="4" l="1" a="1"/>
  <c r="B101" i="4" s="1"/>
  <c r="E101" i="4" s="1"/>
  <c r="A102" i="4"/>
  <c r="A103" i="4" l="1"/>
  <c r="B102" i="4" a="1"/>
  <c r="B102" i="4" s="1"/>
  <c r="E102" i="4" s="1"/>
  <c r="B103" i="4" l="1" a="1"/>
  <c r="B103" i="4" s="1"/>
  <c r="E103" i="4" s="1"/>
  <c r="A104" i="4"/>
  <c r="B104" i="4" l="1" a="1"/>
  <c r="B104" i="4" s="1"/>
  <c r="E104" i="4" s="1"/>
  <c r="A105" i="4"/>
  <c r="A106" i="4" l="1"/>
  <c r="B105" i="4" a="1"/>
  <c r="B105" i="4" s="1"/>
  <c r="E105" i="4" s="1"/>
  <c r="A107" i="4" l="1"/>
  <c r="B106" i="4" a="1"/>
  <c r="B106" i="4" s="1"/>
  <c r="E106" i="4" s="1"/>
  <c r="A108" i="4" l="1"/>
  <c r="B107" i="4" a="1"/>
  <c r="B107" i="4" s="1"/>
  <c r="E107" i="4" s="1"/>
  <c r="B108" i="4" l="1" a="1"/>
  <c r="B108" i="4" s="1"/>
  <c r="E108" i="4" s="1"/>
  <c r="A109" i="4"/>
  <c r="B109" i="4" l="1" a="1"/>
  <c r="B109" i="4" s="1"/>
  <c r="E109" i="4" s="1"/>
  <c r="A110" i="4"/>
  <c r="B110" i="4" l="1" a="1"/>
  <c r="B110" i="4" s="1"/>
  <c r="E110" i="4" s="1"/>
  <c r="A111" i="4"/>
  <c r="A112" i="4" l="1"/>
  <c r="B111" i="4" a="1"/>
  <c r="B111" i="4" s="1"/>
  <c r="E111" i="4" s="1"/>
  <c r="B112" i="4" l="1" a="1"/>
  <c r="B112" i="4" s="1"/>
  <c r="E112" i="4" s="1"/>
  <c r="A113" i="4"/>
  <c r="A114" i="4" l="1"/>
  <c r="B113" i="4" a="1"/>
  <c r="B113" i="4" s="1"/>
  <c r="E113" i="4" s="1"/>
  <c r="A115" i="4" l="1"/>
  <c r="B114" i="4" a="1"/>
  <c r="B114" i="4" s="1"/>
  <c r="E114" i="4" s="1"/>
  <c r="B115" i="4" l="1" a="1"/>
  <c r="B115" i="4" s="1"/>
  <c r="E115" i="4" s="1"/>
  <c r="A116" i="4"/>
  <c r="A117" i="4" l="1"/>
  <c r="B116" i="4" a="1"/>
  <c r="B116" i="4" s="1"/>
  <c r="E116" i="4" s="1"/>
  <c r="A118" i="4" l="1"/>
  <c r="B117" i="4" a="1"/>
  <c r="B117" i="4" s="1"/>
  <c r="E117" i="4" s="1"/>
  <c r="B118" i="4" l="1" a="1"/>
  <c r="B118" i="4" s="1"/>
  <c r="E118" i="4" s="1"/>
  <c r="A119" i="4"/>
  <c r="A120" i="4" l="1"/>
  <c r="B119" i="4" a="1"/>
  <c r="B119" i="4" s="1"/>
  <c r="E119" i="4" s="1"/>
  <c r="A121" i="4" l="1"/>
  <c r="B120" i="4" a="1"/>
  <c r="B120" i="4" s="1"/>
  <c r="E120" i="4" s="1"/>
  <c r="A122" i="4" l="1"/>
  <c r="B121" i="4" a="1"/>
  <c r="B121" i="4" s="1"/>
  <c r="E121" i="4" s="1"/>
  <c r="A123" i="4" l="1"/>
  <c r="B122" i="4" a="1"/>
  <c r="B122" i="4" s="1"/>
  <c r="E122" i="4" s="1"/>
  <c r="B123" i="4" l="1" a="1"/>
  <c r="B123" i="4" s="1"/>
  <c r="E123" i="4" s="1"/>
  <c r="A124" i="4"/>
  <c r="A125" i="4" l="1"/>
  <c r="B124" i="4" a="1"/>
  <c r="B124" i="4" s="1"/>
  <c r="E124" i="4" s="1"/>
  <c r="A126" i="4" l="1"/>
  <c r="B125" i="4" a="1"/>
  <c r="B125" i="4" s="1"/>
  <c r="E125" i="4" s="1"/>
  <c r="B126" i="4" l="1" a="1"/>
  <c r="B126" i="4" s="1"/>
  <c r="E126" i="4" s="1"/>
  <c r="A127" i="4"/>
  <c r="A128" i="4" l="1"/>
  <c r="B127" i="4" a="1"/>
  <c r="B127" i="4" s="1"/>
  <c r="E127" i="4" s="1"/>
  <c r="B128" i="4" l="1" a="1"/>
  <c r="B128" i="4" s="1"/>
  <c r="E128" i="4" s="1"/>
  <c r="A129" i="4"/>
  <c r="B129" i="4" l="1" a="1"/>
  <c r="B129" i="4" s="1"/>
  <c r="E129" i="4" s="1"/>
  <c r="A130" i="4"/>
  <c r="A131" i="4" l="1"/>
  <c r="B130" i="4" a="1"/>
  <c r="B130" i="4" s="1"/>
  <c r="E130" i="4" s="1"/>
  <c r="A132" i="4" l="1"/>
  <c r="B131" i="4" a="1"/>
  <c r="B131" i="4" s="1"/>
  <c r="E131" i="4" s="1"/>
  <c r="B132" i="4" l="1" a="1"/>
  <c r="B132" i="4" s="1"/>
  <c r="E132" i="4" s="1"/>
  <c r="A133" i="4"/>
  <c r="A134" i="4" l="1"/>
  <c r="B133" i="4" a="1"/>
  <c r="B133" i="4" s="1"/>
  <c r="E133" i="4" s="1"/>
  <c r="A135" i="4" l="1"/>
  <c r="B134" i="4" a="1"/>
  <c r="B134" i="4" s="1"/>
  <c r="E134" i="4" s="1"/>
  <c r="B135" i="4" l="1" a="1"/>
  <c r="B135" i="4" s="1"/>
  <c r="E135" i="4" s="1"/>
  <c r="A136" i="4"/>
  <c r="A137" i="4" l="1"/>
  <c r="B136" i="4" a="1"/>
  <c r="B136" i="4" s="1"/>
  <c r="E136" i="4" s="1"/>
  <c r="B137" i="4" l="1" a="1"/>
  <c r="B137" i="4" s="1"/>
  <c r="E137" i="4" s="1"/>
  <c r="A138" i="4"/>
  <c r="A139" i="4" l="1"/>
  <c r="B138" i="4" a="1"/>
  <c r="B138" i="4" s="1"/>
  <c r="E138" i="4" s="1"/>
  <c r="A140" i="4" l="1"/>
  <c r="B139" i="4" a="1"/>
  <c r="B139" i="4" s="1"/>
  <c r="E139" i="4" s="1"/>
  <c r="B140" i="4" l="1" a="1"/>
  <c r="B140" i="4" s="1"/>
  <c r="E140" i="4" s="1"/>
  <c r="A141" i="4"/>
  <c r="A142" i="4" l="1"/>
  <c r="B141" i="4" a="1"/>
  <c r="B141" i="4" s="1"/>
  <c r="E141" i="4" s="1"/>
  <c r="A143" i="4" l="1"/>
  <c r="B142" i="4" a="1"/>
  <c r="B142" i="4" s="1"/>
  <c r="E142" i="4" s="1"/>
  <c r="B143" i="4" l="1" a="1"/>
  <c r="B143" i="4" s="1"/>
  <c r="E143" i="4" s="1"/>
  <c r="A144" i="4"/>
  <c r="A145" i="4" l="1"/>
  <c r="B144" i="4" a="1"/>
  <c r="B144" i="4" s="1"/>
  <c r="E144" i="4" s="1"/>
  <c r="A146" i="4" l="1"/>
  <c r="B145" i="4" a="1"/>
  <c r="B145" i="4" s="1"/>
  <c r="E145" i="4" s="1"/>
  <c r="B146" i="4" l="1" a="1"/>
  <c r="B146" i="4" s="1"/>
  <c r="E146" i="4" s="1"/>
  <c r="A147" i="4"/>
  <c r="A148" i="4" l="1"/>
  <c r="B147" i="4" a="1"/>
  <c r="B147" i="4" s="1"/>
  <c r="E147" i="4" s="1"/>
  <c r="B148" i="4" l="1" a="1"/>
  <c r="B148" i="4" s="1"/>
  <c r="E148" i="4" s="1"/>
  <c r="A149" i="4"/>
  <c r="A150" i="4" l="1"/>
  <c r="B149" i="4" a="1"/>
  <c r="B149" i="4" s="1"/>
  <c r="E149" i="4" s="1"/>
  <c r="A151" i="4" l="1"/>
  <c r="B150" i="4" a="1"/>
  <c r="B150" i="4" s="1"/>
  <c r="E150" i="4" s="1"/>
  <c r="B151" i="4" l="1" a="1"/>
  <c r="B151" i="4" s="1"/>
  <c r="E151" i="4" s="1"/>
  <c r="A152" i="4"/>
  <c r="A153" i="4" l="1"/>
  <c r="B152" i="4" a="1"/>
  <c r="B152" i="4" s="1"/>
  <c r="E152" i="4" s="1"/>
  <c r="A154" i="4" l="1"/>
  <c r="B153" i="4" a="1"/>
  <c r="B153" i="4" s="1"/>
  <c r="E153" i="4" s="1"/>
  <c r="B154" i="4" l="1" a="1"/>
  <c r="B154" i="4" s="1"/>
  <c r="E154" i="4" s="1"/>
  <c r="A155" i="4"/>
  <c r="A156" i="4" l="1"/>
  <c r="B155" i="4" a="1"/>
  <c r="B155" i="4" s="1"/>
  <c r="E155" i="4" s="1"/>
  <c r="A157" i="4" l="1"/>
  <c r="B156" i="4" a="1"/>
  <c r="B156" i="4" s="1"/>
  <c r="E156" i="4" s="1"/>
  <c r="B157" i="4" l="1" a="1"/>
  <c r="B157" i="4" s="1"/>
  <c r="E157" i="4" s="1"/>
  <c r="A158" i="4"/>
  <c r="A159" i="4" l="1"/>
  <c r="B158" i="4" a="1"/>
  <c r="B158" i="4" s="1"/>
  <c r="E158" i="4" s="1"/>
  <c r="A160" i="4" l="1"/>
  <c r="B159" i="4" a="1"/>
  <c r="B159" i="4" s="1"/>
  <c r="E159" i="4" s="1"/>
  <c r="B160" i="4" l="1" a="1"/>
  <c r="B160" i="4" s="1"/>
  <c r="E160" i="4" s="1"/>
  <c r="A161" i="4"/>
  <c r="A162" i="4" l="1"/>
  <c r="B161" i="4" a="1"/>
  <c r="B161" i="4" s="1"/>
  <c r="E161" i="4" s="1"/>
  <c r="A163" i="4" l="1"/>
  <c r="B162" i="4" a="1"/>
  <c r="B162" i="4" s="1"/>
  <c r="E162" i="4" s="1"/>
  <c r="A164" i="4" l="1"/>
  <c r="B163" i="4" a="1"/>
  <c r="B163" i="4" s="1"/>
  <c r="E163" i="4" s="1"/>
  <c r="A165" i="4" l="1"/>
  <c r="B164" i="4" a="1"/>
  <c r="B164" i="4" s="1"/>
  <c r="E164" i="4" s="1"/>
  <c r="B165" i="4" l="1" a="1"/>
  <c r="B165" i="4" s="1"/>
  <c r="E165" i="4" s="1"/>
  <c r="A166" i="4"/>
  <c r="A167" i="4" l="1"/>
  <c r="B166" i="4" a="1"/>
  <c r="B166" i="4" s="1"/>
  <c r="E166" i="4" s="1"/>
  <c r="A168" i="4" l="1"/>
  <c r="B167" i="4" a="1"/>
  <c r="B167" i="4" s="1"/>
  <c r="E167" i="4" s="1"/>
  <c r="B168" i="4" l="1" a="1"/>
  <c r="B168" i="4" s="1"/>
  <c r="E168" i="4" s="1"/>
  <c r="A169" i="4"/>
  <c r="A170" i="4" l="1"/>
  <c r="B169" i="4" a="1"/>
  <c r="B169" i="4" s="1"/>
  <c r="E169" i="4" s="1"/>
  <c r="A171" i="4" l="1"/>
  <c r="B170" i="4" a="1"/>
  <c r="B170" i="4" s="1"/>
  <c r="E170" i="4" s="1"/>
  <c r="B171" i="4" l="1" a="1"/>
  <c r="B171" i="4" s="1"/>
  <c r="E171" i="4" s="1"/>
  <c r="A172" i="4"/>
  <c r="A173" i="4" l="1"/>
  <c r="B173" i="4" s="1" a="1"/>
  <c r="B173" i="4" s="1"/>
  <c r="E173" i="4" s="1"/>
  <c r="B172" i="4" a="1"/>
  <c r="B172" i="4" s="1"/>
  <c r="E17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<sst xmlns="http://schemas.openxmlformats.org/spreadsheetml/2006/main" count="1056" uniqueCount="389">
  <si>
    <t>Description</t>
  </si>
  <si>
    <t>Comment</t>
  </si>
  <si>
    <t>TYPE</t>
  </si>
  <si>
    <t>MAKER</t>
  </si>
  <si>
    <t>Designator</t>
  </si>
  <si>
    <t>CHIP CERAMIC CAP</t>
  </si>
  <si>
    <t>2012</t>
  </si>
  <si>
    <t>WALSIN, SAMSUNG</t>
  </si>
  <si>
    <t>C17, C19, C24, C25, C26, C27, C28, C29, C31, C32, C36, C37, C39, C40</t>
  </si>
  <si>
    <t>1608</t>
  </si>
  <si>
    <t>4532</t>
  </si>
  <si>
    <t>WALSIN</t>
  </si>
  <si>
    <t>C21, C22, C34, C35, C43, C44, C48, C49</t>
  </si>
  <si>
    <t>3216</t>
  </si>
  <si>
    <t>CCTC</t>
  </si>
  <si>
    <t>C20, C33, C42, C47</t>
  </si>
  <si>
    <t>CHIP LED RED</t>
  </si>
  <si>
    <t>BRIGHT LED</t>
  </si>
  <si>
    <t>D1, D2, D3, D4, D5, D6, D7</t>
  </si>
  <si>
    <t>CHIP LED RGB</t>
  </si>
  <si>
    <t>1615</t>
  </si>
  <si>
    <t>RGB1, RGB2, RGB3, RGB4, RGB5</t>
  </si>
  <si>
    <t>CHIP RESISTOR</t>
  </si>
  <si>
    <t>6432</t>
  </si>
  <si>
    <t>R138</t>
  </si>
  <si>
    <t>2.7KF</t>
  </si>
  <si>
    <t>R34, R35, R36, R37, R56, R57, R58, R62, R63, R64, R65, R68</t>
  </si>
  <si>
    <t>R26, R27</t>
  </si>
  <si>
    <t>8.2KF</t>
  </si>
  <si>
    <t>R45, R71, R95, R125</t>
  </si>
  <si>
    <t>22KJ</t>
  </si>
  <si>
    <t>R25</t>
  </si>
  <si>
    <t>47RJ</t>
  </si>
  <si>
    <t>R15, R16, R17, R18, R19</t>
  </si>
  <si>
    <t>R43, R69, R93, R123</t>
  </si>
  <si>
    <t>120RJ</t>
  </si>
  <si>
    <t>R31, R53, R79, R109</t>
  </si>
  <si>
    <t>R30, R38, R52, R59, R78, R84, R108, R114</t>
  </si>
  <si>
    <t>R28</t>
  </si>
  <si>
    <t>R2, R3, R4, R5, R6, R7</t>
  </si>
  <si>
    <t>R29</t>
  </si>
  <si>
    <t>CHIP TRANSISTOR</t>
  </si>
  <si>
    <t>SOT-23</t>
  </si>
  <si>
    <t>FIRST SILICON</t>
  </si>
  <si>
    <t>Q7, Q8, Q13, Q14, Q19, Q20, Q21, Q22, Q31, Q32, Q33, Q34</t>
  </si>
  <si>
    <t>Q9, Q10, Q11, Q12, Q15, Q16, Q17, Q18, Q23, Q24, Q25, Q26, Q27, Q28, Q29, Q30, Q35, Q36, Q37, Q38, Q39, Q40, Q41, Q42</t>
  </si>
  <si>
    <t>AUK</t>
  </si>
  <si>
    <t>Q1, Q2, Q3, Q4, Q5, Q6</t>
  </si>
  <si>
    <t>PIN HEADER</t>
  </si>
  <si>
    <t>DIP-8</t>
  </si>
  <si>
    <t>YEONHO ELECTRONICS</t>
  </si>
  <si>
    <t>CN1</t>
  </si>
  <si>
    <t>SMD AMPLIFIER 1W</t>
  </si>
  <si>
    <t>SOP8</t>
  </si>
  <si>
    <t>APLUS</t>
  </si>
  <si>
    <t>U4</t>
  </si>
  <si>
    <t>SMD BUFFER</t>
  </si>
  <si>
    <t>SOP-16</t>
  </si>
  <si>
    <t>STMicroelectronics</t>
  </si>
  <si>
    <t>U5</t>
  </si>
  <si>
    <t>SMD DIODE SCHOTTKY</t>
  </si>
  <si>
    <t>SMA</t>
  </si>
  <si>
    <t>MDD, ON SEMICONDUCTOR</t>
  </si>
  <si>
    <t>D8, D9, D10, D11</t>
  </si>
  <si>
    <t>SMD DIODE TVS</t>
  </si>
  <si>
    <t>SMB</t>
  </si>
  <si>
    <t>TVS1</t>
  </si>
  <si>
    <t>SMD ELECT CAPACITOR</t>
  </si>
  <si>
    <t>SC 6.3X5.8</t>
  </si>
  <si>
    <t>SAMYOUNG</t>
  </si>
  <si>
    <t>C6, C15, C16, C18, C30, C41, C46</t>
  </si>
  <si>
    <t>SMD INDUCTOR</t>
  </si>
  <si>
    <t>7850</t>
  </si>
  <si>
    <t>SUHKWANG</t>
  </si>
  <si>
    <t>L1, L2, L3, L4</t>
  </si>
  <si>
    <t>SMD JACK USB C TYPE</t>
  </si>
  <si>
    <t>SMD-6</t>
  </si>
  <si>
    <t>Korean-Hroparts-Elec</t>
  </si>
  <si>
    <t>CN4</t>
  </si>
  <si>
    <t>SMD MCU</t>
  </si>
  <si>
    <t>LQFP64</t>
  </si>
  <si>
    <t>U1</t>
  </si>
  <si>
    <t>SMD MOSFET N-CHANNEL</t>
  </si>
  <si>
    <t>SOT223</t>
  </si>
  <si>
    <t>FAIRCHILD</t>
  </si>
  <si>
    <t>FET1, FET2, FET3, FET4</t>
  </si>
  <si>
    <t>SMD REGULATOR</t>
  </si>
  <si>
    <t>SOT-223</t>
  </si>
  <si>
    <t>TGS</t>
  </si>
  <si>
    <t>U6</t>
  </si>
  <si>
    <t>SMD SERIAL FLASH</t>
  </si>
  <si>
    <t>SOIC-8(208mil)</t>
  </si>
  <si>
    <t>WINBOND</t>
  </si>
  <si>
    <t>U2</t>
  </si>
  <si>
    <t>SMD VOICE</t>
  </si>
  <si>
    <t>SOP-8</t>
  </si>
  <si>
    <t>SYNOOS</t>
  </si>
  <si>
    <t>U3</t>
  </si>
  <si>
    <t>SMD WAFER</t>
  </si>
  <si>
    <t>SMD-2</t>
  </si>
  <si>
    <t>12505WS-08(STRAIGHT)</t>
  </si>
  <si>
    <t>SMD-8</t>
  </si>
  <si>
    <t>CN6</t>
  </si>
  <si>
    <t>SMD-9</t>
  </si>
  <si>
    <t>CN5</t>
  </si>
  <si>
    <r>
      <t>S</t>
    </r>
    <r>
      <rPr>
        <sz val="10"/>
        <rFont val="Tahoma"/>
        <family val="2"/>
      </rPr>
      <t>PEAKER</t>
    </r>
    <phoneticPr fontId="2" type="noConversion"/>
  </si>
  <si>
    <r>
      <t>A</t>
    </r>
    <r>
      <rPr>
        <sz val="10"/>
        <rFont val="Tahoma"/>
        <family val="2"/>
      </rPr>
      <t>SS'Y</t>
    </r>
    <phoneticPr fontId="2" type="noConversion"/>
  </si>
  <si>
    <r>
      <t>S</t>
    </r>
    <r>
      <rPr>
        <sz val="10"/>
        <rFont val="Tahoma"/>
        <family val="2"/>
      </rPr>
      <t>PK1</t>
    </r>
    <phoneticPr fontId="2" type="noConversion"/>
  </si>
  <si>
    <t>101K/250V</t>
    <phoneticPr fontId="2" type="noConversion"/>
  </si>
  <si>
    <t>105Z/6.3V</t>
    <phoneticPr fontId="2" type="noConversion"/>
  </si>
  <si>
    <t>103K/25V</t>
    <phoneticPr fontId="2" type="noConversion"/>
  </si>
  <si>
    <t>FS43X105K251EGG</t>
    <phoneticPr fontId="2" type="noConversion"/>
  </si>
  <si>
    <t>TCC1206X7R103K251DT</t>
    <phoneticPr fontId="2" type="noConversion"/>
  </si>
  <si>
    <t>WR106SR-W</t>
    <phoneticPr fontId="2" type="noConversion"/>
  </si>
  <si>
    <t>BL-HBHG8JE36K-TRB-T05</t>
    <phoneticPr fontId="2" type="noConversion"/>
  </si>
  <si>
    <t>0RJ</t>
    <phoneticPr fontId="2" type="noConversion"/>
  </si>
  <si>
    <t>1KF</t>
    <phoneticPr fontId="2" type="noConversion"/>
  </si>
  <si>
    <t>10KJ</t>
    <phoneticPr fontId="2" type="noConversion"/>
  </si>
  <si>
    <t>4.7KF</t>
    <phoneticPr fontId="2" type="noConversion"/>
  </si>
  <si>
    <t>100KJ</t>
    <phoneticPr fontId="2" type="noConversion"/>
  </si>
  <si>
    <t>100RJ</t>
    <phoneticPr fontId="2" type="noConversion"/>
  </si>
  <si>
    <t>150KF</t>
    <phoneticPr fontId="2" type="noConversion"/>
  </si>
  <si>
    <t>12505WS-09(STRAIGHT)</t>
    <phoneticPr fontId="2" type="noConversion"/>
  </si>
  <si>
    <t>12505WR-02</t>
    <phoneticPr fontId="2" type="noConversion"/>
  </si>
  <si>
    <t>VLN1MM04S8X</t>
    <phoneticPr fontId="2" type="noConversion"/>
  </si>
  <si>
    <t>W25Q32JVSSIQ</t>
    <phoneticPr fontId="2" type="noConversion"/>
  </si>
  <si>
    <t>FDT86246L</t>
    <phoneticPr fontId="2" type="noConversion"/>
  </si>
  <si>
    <t>STM32G070RBT6</t>
    <phoneticPr fontId="2" type="noConversion"/>
  </si>
  <si>
    <t>USB-TYPE-C-31-M-17</t>
    <phoneticPr fontId="2" type="noConversion"/>
  </si>
  <si>
    <t>SC7850D-221K</t>
    <phoneticPr fontId="2" type="noConversion"/>
  </si>
  <si>
    <t>ULN2003D1013TR</t>
    <phoneticPr fontId="2" type="noConversion"/>
  </si>
  <si>
    <t>510RF</t>
    <phoneticPr fontId="2" type="noConversion"/>
  </si>
  <si>
    <t>270RF</t>
    <phoneticPr fontId="2" type="noConversion"/>
  </si>
  <si>
    <t>390RJ</t>
    <phoneticPr fontId="2" type="noConversion"/>
  </si>
  <si>
    <t>AP4890</t>
    <phoneticPr fontId="2" type="noConversion"/>
  </si>
  <si>
    <t>SMW2.5MM-7P</t>
    <phoneticPr fontId="2" type="noConversion"/>
  </si>
  <si>
    <t>2N5551S</t>
    <phoneticPr fontId="2" type="noConversion"/>
  </si>
  <si>
    <t>2N5401S</t>
    <phoneticPr fontId="2" type="noConversion"/>
  </si>
  <si>
    <t>MBRAF3200T3G</t>
    <phoneticPr fontId="2" type="noConversion"/>
  </si>
  <si>
    <t>SMBJ15A</t>
    <phoneticPr fontId="2" type="noConversion"/>
  </si>
  <si>
    <t>LMT117-ADJ</t>
    <phoneticPr fontId="2" type="noConversion"/>
  </si>
  <si>
    <t>2SA1981SY</t>
    <phoneticPr fontId="2" type="noConversion"/>
  </si>
  <si>
    <t>220uF/6.3V</t>
    <phoneticPr fontId="2" type="noConversion"/>
  </si>
  <si>
    <r>
      <t>N</t>
    </r>
    <r>
      <rPr>
        <sz val="10"/>
        <rFont val="Tahoma"/>
        <family val="2"/>
      </rPr>
      <t>CEI</t>
    </r>
    <phoneticPr fontId="2" type="noConversion"/>
  </si>
  <si>
    <t>TDM15A-8-L055C0.5S-0.3D</t>
    <phoneticPr fontId="2" type="noConversion"/>
  </si>
  <si>
    <t>R32, R33, R39, R40, R44, R46, R48, R49, R51, R54, R55, R60, R61, R70, R72, R74, R75, R77, R80, R81, R82, R83, R85, R86, R87, R88, R94, R96, R98, R99, R101, R102, R104, R105, R107, R110, R111, R112, R113, R115, R116, R117, R118, R124, R126, R128, R129, R131, R132, R134, R135, R137</t>
    <phoneticPr fontId="2" type="noConversion"/>
  </si>
  <si>
    <t>SAMYANG ELECTRONICS</t>
    <phoneticPr fontId="2" type="noConversion"/>
  </si>
  <si>
    <t>R1</t>
    <phoneticPr fontId="2" type="noConversion"/>
  </si>
  <si>
    <t>R20, R21, R22</t>
    <phoneticPr fontId="2" type="noConversion"/>
  </si>
  <si>
    <t>C11, C12</t>
    <phoneticPr fontId="2" type="noConversion"/>
  </si>
  <si>
    <t>C23, C38, C45, C50, C51</t>
    <phoneticPr fontId="2" type="noConversion"/>
  </si>
  <si>
    <r>
      <rPr>
        <sz val="10"/>
        <rFont val="Tahoma"/>
        <family val="2"/>
      </rPr>
      <t xml:space="preserve">R11, R12, R13, R14, </t>
    </r>
    <r>
      <rPr>
        <sz val="10"/>
        <rFont val="Tahoma"/>
        <family val="2"/>
      </rPr>
      <t>R41, R42, R47, R50, R66, R67, R73, R76, R89, R90, R91, R92, R97, R100, R103, R106, R119, R120, R121, R122, R127, R130, R133, R136, R139</t>
    </r>
    <phoneticPr fontId="2" type="noConversion"/>
  </si>
  <si>
    <t>R23, R24</t>
    <phoneticPr fontId="2" type="noConversion"/>
  </si>
  <si>
    <t>SMD WAFER</t>
    <phoneticPr fontId="2" type="noConversion"/>
  </si>
  <si>
    <t>CN3</t>
    <phoneticPr fontId="2" type="noConversion"/>
  </si>
  <si>
    <t>CN2</t>
    <phoneticPr fontId="2" type="noConversion"/>
  </si>
  <si>
    <t>Quantity</t>
    <phoneticPr fontId="2" type="noConversion"/>
  </si>
  <si>
    <t>Quantity검토수식</t>
    <phoneticPr fontId="2" type="noConversion"/>
  </si>
  <si>
    <t>ZeroSum</t>
    <phoneticPr fontId="2" type="noConversion"/>
  </si>
  <si>
    <t>104Z/25V</t>
    <phoneticPr fontId="2" type="noConversion"/>
  </si>
  <si>
    <t>C1, C2, C3, C4, C5, C7, C13, C14</t>
  </si>
  <si>
    <t>C8</t>
    <phoneticPr fontId="2" type="noConversion"/>
  </si>
  <si>
    <t>C9, C10</t>
    <phoneticPr fontId="2" type="noConversion"/>
  </si>
  <si>
    <t>105Z/6.3V</t>
    <phoneticPr fontId="2" type="noConversion"/>
  </si>
  <si>
    <t>Quantity</t>
  </si>
  <si>
    <t>C11, C12, C23, C38, C45, C50, C51</t>
  </si>
  <si>
    <t>C8, C9, C10</t>
  </si>
  <si>
    <r>
      <rPr>
        <sz val="10"/>
        <rFont val="Tahoma"/>
        <family val="2"/>
      </rPr>
      <t xml:space="preserve">R11, R12, R13, R14, </t>
    </r>
    <r>
      <rPr>
        <sz val="10"/>
        <rFont val="Tahoma"/>
        <family val="2"/>
      </rPr>
      <t>R23, R24, R41, R42, R47, R50, R66, R67, R73, R76, R89, R90, R91, R92, R97, R100, R103, R106, R119, R120, R121, R122, R127, R130, R133, R136, R139</t>
    </r>
    <phoneticPr fontId="2" type="noConversion"/>
  </si>
  <si>
    <t>R1, R20, R21, R22</t>
  </si>
  <si>
    <t>CN2, CN3</t>
  </si>
  <si>
    <t xml:space="preserve"> 0 0 50 H I C CNN </t>
  </si>
  <si>
    <t>SOT-223</t>
    <phoneticPr fontId="2" type="noConversion"/>
  </si>
  <si>
    <t>Reference</t>
  </si>
  <si>
    <t xml:space="preserve"> Quantity</t>
  </si>
  <si>
    <t xml:space="preserve"> Value</t>
  </si>
  <si>
    <t xml:space="preserve"> Footprint</t>
  </si>
  <si>
    <t xml:space="preserve"> Datasheet</t>
  </si>
  <si>
    <t xml:space="preserve"> Comment</t>
  </si>
  <si>
    <t xml:space="preserve"> Description</t>
  </si>
  <si>
    <t xml:space="preserve"> Field4</t>
  </si>
  <si>
    <t xml:space="preserve"> MAKER</t>
  </si>
  <si>
    <t xml:space="preserve"> TYPE</t>
  </si>
  <si>
    <t xml:space="preserve"> Field5</t>
  </si>
  <si>
    <t xml:space="preserve">C11 C12 C23 C38 C45 C50 C51 </t>
  </si>
  <si>
    <t>CAP_103K_25V_1608</t>
  </si>
  <si>
    <t>Custom:C_0603_1608Metric</t>
  </si>
  <si>
    <t>~</t>
  </si>
  <si>
    <t>103K/25V</t>
  </si>
  <si>
    <t xml:space="preserve">C17 C19 C24 C25 C26 C27 C28 C29 C31 C32 C36 C37 C39 C40 </t>
  </si>
  <si>
    <t>CAP_101K_250V_2012</t>
  </si>
  <si>
    <t>Custom:C_0805_2012Metric</t>
  </si>
  <si>
    <t>101K/250V</t>
  </si>
  <si>
    <t xml:space="preserve">C20 C33 C42 C47 </t>
  </si>
  <si>
    <t>CAP_103K_250V_3216</t>
  </si>
  <si>
    <t>Custom:C_1206_3216Metric</t>
  </si>
  <si>
    <t>.\Dataseets\TCC1206X7R103K251DT_10nF_250V_K.pdf</t>
  </si>
  <si>
    <t>TCC1206X7R103K251DT</t>
  </si>
  <si>
    <t xml:space="preserve">C21 C22 C34 C35 C43 C44 C48 C49 </t>
  </si>
  <si>
    <t>CAP_105K_250V_4532</t>
  </si>
  <si>
    <t>Custom:C_1812_4532Metric</t>
  </si>
  <si>
    <t>.\Dataseets\FS43X105K251EGG_1uF_250V_K.pdf</t>
  </si>
  <si>
    <t>FS43X105K251EGG</t>
  </si>
  <si>
    <t xml:space="preserve">C1 C2 C3 C4 C5 C7 C13 C14 </t>
  </si>
  <si>
    <t>CAP_104Z_25V_1608</t>
  </si>
  <si>
    <t>104Z/25V</t>
  </si>
  <si>
    <t xml:space="preserve">C6 C15 C16 C18 C30 C41 C46 </t>
  </si>
  <si>
    <t>CAP_220uF_6.3V_SC6.3X5.8</t>
  </si>
  <si>
    <t>Custom:C_Elec_6.3x5.8</t>
  </si>
  <si>
    <t>220uF/6.3V</t>
  </si>
  <si>
    <t xml:space="preserve">C8 C9 C10 </t>
  </si>
  <si>
    <t>CAP_105Z_6.3V_1608</t>
  </si>
  <si>
    <t>105Z/6.3V</t>
  </si>
  <si>
    <t xml:space="preserve">CN1 </t>
  </si>
  <si>
    <t>SMW2.5MM-7P</t>
  </si>
  <si>
    <t>Custom:SIP-7_P2.54mm</t>
  </si>
  <si>
    <t>.\Dataseets\12505-NN.pdf</t>
  </si>
  <si>
    <t>DOWNLOAD</t>
  </si>
  <si>
    <t xml:space="preserve">CN2 CN3 </t>
  </si>
  <si>
    <t>12505WR-02</t>
  </si>
  <si>
    <t>Custom:12505WR-02</t>
  </si>
  <si>
    <t>SPEAK1</t>
  </si>
  <si>
    <t xml:space="preserve">CN4 </t>
  </si>
  <si>
    <t>USB-TYPE-C-31-M-17</t>
  </si>
  <si>
    <t>Custom:TYPE-C-31-M-17-1</t>
  </si>
  <si>
    <t>.\Dataseets\Korean-Hroparts-Elec-TYPE-C-31-M-17.pdf</t>
  </si>
  <si>
    <t xml:space="preserve">CN5 </t>
  </si>
  <si>
    <t>12505WS-09</t>
  </si>
  <si>
    <t>Custom:12505WS-09</t>
  </si>
  <si>
    <t>CH1/CH2/RGB6</t>
  </si>
  <si>
    <t xml:space="preserve">CN6 </t>
  </si>
  <si>
    <t>12505WS-08</t>
  </si>
  <si>
    <t>Custom:12505WS-08</t>
  </si>
  <si>
    <t>CH3/CH4</t>
  </si>
  <si>
    <t xml:space="preserve">D1 D2 D3 D4 D5 D6 D7 </t>
  </si>
  <si>
    <t>WR106SR-W</t>
  </si>
  <si>
    <t>Custom:LED_0603_1608Metric</t>
  </si>
  <si>
    <t>.\Dataseets\WR106SR-W.pdf</t>
  </si>
  <si>
    <t xml:space="preserve">D8 D9 D10 D11 </t>
  </si>
  <si>
    <t>MBRAF3200T3G</t>
  </si>
  <si>
    <t>Custom:D_SMA</t>
  </si>
  <si>
    <t>.\Dataseets\MBRAF3200T3_D-2315037.pdf</t>
  </si>
  <si>
    <t xml:space="preserve">FET1 FET2 FET3 FET4 </t>
  </si>
  <si>
    <t>FDT86246L</t>
  </si>
  <si>
    <t>Custom:SOT-223-3_TabPin2</t>
  </si>
  <si>
    <t>.\Dataseets\FDT86246L-D.pdf</t>
  </si>
  <si>
    <t xml:space="preserve">K1_R1 K1_L1 K2_R1 K2_L1 K3_R1 K3_L1 K4_R1 K4_L1 K5_R1 K5_L1 </t>
  </si>
  <si>
    <t>SW_Push</t>
  </si>
  <si>
    <t>Custom:SW_Strom</t>
  </si>
  <si>
    <t>SWICH</t>
  </si>
  <si>
    <t xml:space="preserve">L1 L2 L3 L4 </t>
  </si>
  <si>
    <t>SC7850D-221K</t>
  </si>
  <si>
    <t>Custom:L_SC7850D-221K</t>
  </si>
  <si>
    <t>http://seokwangcoil.co.kr/7850</t>
  </si>
  <si>
    <t xml:space="preserve">Q1 Q2 Q3 Q4 Q5 Q6 </t>
  </si>
  <si>
    <t>2SA1981SY</t>
  </si>
  <si>
    <t>Custom:SOT-23</t>
  </si>
  <si>
    <t>.\Dataseets\AUKCS02423-1.pdf</t>
  </si>
  <si>
    <t>2N5401S</t>
  </si>
  <si>
    <t>.\Dataseets\2N5401S.pdf</t>
  </si>
  <si>
    <t>2N5551S</t>
  </si>
  <si>
    <t>.\Dataseets\2N5550_1S_Ver2.pdf</t>
  </si>
  <si>
    <t xml:space="preserve">R1 R20 R21 R22 </t>
  </si>
  <si>
    <t>R_10KJ</t>
  </si>
  <si>
    <t>Custom:R_0603_1608Metric</t>
  </si>
  <si>
    <t>10KJ</t>
  </si>
  <si>
    <t>R_1KF</t>
  </si>
  <si>
    <t>1KF</t>
  </si>
  <si>
    <t xml:space="preserve">R15 R16 R17 R18 R19 </t>
  </si>
  <si>
    <t>R_47RJ</t>
  </si>
  <si>
    <t xml:space="preserve">R2 R3 R4 R5 R6 R7 </t>
  </si>
  <si>
    <t>R_390RJ</t>
  </si>
  <si>
    <t>390RJ</t>
  </si>
  <si>
    <t xml:space="preserve">R25 </t>
  </si>
  <si>
    <t>R_22KJ</t>
  </si>
  <si>
    <t>R22KJ</t>
  </si>
  <si>
    <t xml:space="preserve">R26 R27 </t>
  </si>
  <si>
    <t>R_4.7KF</t>
  </si>
  <si>
    <t>4.7KF</t>
  </si>
  <si>
    <t xml:space="preserve">R28 </t>
  </si>
  <si>
    <t>R_270RF</t>
  </si>
  <si>
    <t>270RF</t>
  </si>
  <si>
    <t xml:space="preserve">R29 </t>
  </si>
  <si>
    <t>R_510RF</t>
  </si>
  <si>
    <t>510RF</t>
  </si>
  <si>
    <t xml:space="preserve">R30 R38 R52 R59 R78 R84 R108 R114 </t>
  </si>
  <si>
    <t>R_150KF_2012</t>
  </si>
  <si>
    <t>Custom:R_0805_2012Metric</t>
  </si>
  <si>
    <t>150KF</t>
  </si>
  <si>
    <t xml:space="preserve">R31 R53 R79 R109 </t>
  </si>
  <si>
    <t>R_120RJ_3216</t>
  </si>
  <si>
    <t>Custom:R_1206_3216Metric</t>
  </si>
  <si>
    <t>R_2.7KF</t>
  </si>
  <si>
    <t xml:space="preserve">R43 R69 R93 R123 </t>
  </si>
  <si>
    <t>R_100RJ</t>
  </si>
  <si>
    <t>100RJ</t>
  </si>
  <si>
    <t>R_100KJ</t>
  </si>
  <si>
    <t>100KJ</t>
  </si>
  <si>
    <t xml:space="preserve">R45 R71 R95 R125 </t>
  </si>
  <si>
    <t>R_8.2KF</t>
  </si>
  <si>
    <t>R_0RJ_6432</t>
  </si>
  <si>
    <t>Custom:R_3522_6432Metric</t>
  </si>
  <si>
    <t>0RJ</t>
  </si>
  <si>
    <t xml:space="preserve">R8 R9 R10 </t>
  </si>
  <si>
    <t>R_NC</t>
  </si>
  <si>
    <t>NC</t>
  </si>
  <si>
    <t>N.C</t>
  </si>
  <si>
    <t xml:space="preserve">RGB1 RGB2 RGB3 RGB4 RGB5 </t>
  </si>
  <si>
    <t>BL-HBHG8JE36K-TRB-T05</t>
  </si>
  <si>
    <t>Custom:LED_RGB_0605</t>
  </si>
  <si>
    <t>.\Dataseets\BL-HBHG8JE36K-TRB-T05(3color).pdf</t>
  </si>
  <si>
    <t xml:space="preserve">TVS1 </t>
  </si>
  <si>
    <t>SMBJ15A</t>
  </si>
  <si>
    <t>Custom:D_SMB</t>
  </si>
  <si>
    <t>.\Dataseets\SMBJ.pdf</t>
  </si>
  <si>
    <t>SAMYANG ELECTRONICS</t>
  </si>
  <si>
    <t xml:space="preserve">U1 </t>
  </si>
  <si>
    <t>STM32G070RBT6</t>
  </si>
  <si>
    <t>Custom:LQFP-64_10x10mm_P0.5mm</t>
  </si>
  <si>
    <t>http://www.st.com/st-web-ui/static/active/en/resource/technical/document/datasheet/DM00141386.pdf</t>
  </si>
  <si>
    <t xml:space="preserve">U2 </t>
  </si>
  <si>
    <t>W25Q32JVSS</t>
  </si>
  <si>
    <t>Custom:SOIC-8_5.23x5.23mm_P1.27mm</t>
  </si>
  <si>
    <t>http://www.winbond.com/resource-files/w25q32jv%20revg%2003272018%20plus.pdf</t>
  </si>
  <si>
    <t>W25Q32JVSSIQ</t>
  </si>
  <si>
    <t xml:space="preserve">U3 </t>
  </si>
  <si>
    <t>VLN1MM04S8X</t>
  </si>
  <si>
    <t>Custom:SOP-8_3.76x4.96mm_P1.27mm</t>
  </si>
  <si>
    <t>.\Dataseets\VLN1MxxS V1.40 series Data Sheet.pdf</t>
  </si>
  <si>
    <t xml:space="preserve">U4 </t>
  </si>
  <si>
    <t>AP4890</t>
  </si>
  <si>
    <t>.\Dataseets\aP4890K_DataSheet.pdf</t>
  </si>
  <si>
    <t xml:space="preserve">U5 </t>
  </si>
  <si>
    <t>ULN2003D1013TR</t>
  </si>
  <si>
    <t>Custom:SOIC-16_3.9x9.9mm_P1.27mm</t>
  </si>
  <si>
    <t>http://www.st.com/content/ccc/resource/technical/document/datasheet/f3/6e/c8/64/4d/b3/4e/38/CD00001244.pdf/files/CD00001244.pdf/jcr:content/translations/en.CD00001244.pdf</t>
  </si>
  <si>
    <t xml:space="preserve">U6 </t>
  </si>
  <si>
    <t>LMT117-ADJ</t>
  </si>
  <si>
    <t>.\Dataseets\AX1117_LMT117-ADJ.pdf</t>
  </si>
  <si>
    <t>12505WS-08</t>
    <phoneticPr fontId="2" type="noConversion"/>
  </si>
  <si>
    <t>12505WS-09</t>
    <phoneticPr fontId="2" type="noConversion"/>
  </si>
  <si>
    <t xml:space="preserve">Q7 Q8 Q13 Q14 Q19 Q20 Q21 Q22 Q31 Q32 Q33 Q34 </t>
  </si>
  <si>
    <t xml:space="preserve">Q9 Q10 Q11 Q12 Q15 Q16 Q17 Q18 Q23 Q24 Q25 Q26 Q27 Q28 Q29 Q30 Q35 Q36 Q37 Q38 Q39 Q40 Q41 Q42 </t>
  </si>
  <si>
    <t xml:space="preserve">R11 R12 R13 R14 R23 R24 R41 R42 R47 R50 R66 R67 R73 R76 R89 R90 R91 R92 R97 R100 R103 R106 R119 R120 R121 R122 R127 R130 R133 R136 R139 </t>
  </si>
  <si>
    <t xml:space="preserve">R138 </t>
  </si>
  <si>
    <t xml:space="preserve">R34 R35 R36 R37 R56 R57 R58 R62 R63 R64 R65 R68 </t>
  </si>
  <si>
    <t xml:space="preserve">R32 R33 R39 R40 R44 R46 R48 R49 R51 R54 R55 R60 R61 R70 R72 R74 R75 R77 R80 R81 R82 R83 R85 R86 R87 R88 R94 R96 R98 R99 R101 R102 R104 R105 R107 R110 R111 R112 R113 R115 R116 R117 R118 R124 R126 R128 R129 R131 R132 R134 R135 R137 </t>
  </si>
  <si>
    <t xml:space="preserve">C17 C19 C24 C25 C26 C27 C28 C29 C31 C32 C36 C37 C39 C40 </t>
    <phoneticPr fontId="2" type="noConversion"/>
  </si>
  <si>
    <t xml:space="preserve">C11 C12 C23 C38 C45 C50 C51 </t>
    <phoneticPr fontId="2" type="noConversion"/>
  </si>
  <si>
    <t xml:space="preserve">C8 C9 C10 </t>
    <phoneticPr fontId="2" type="noConversion"/>
  </si>
  <si>
    <t xml:space="preserve">C1 C2 C3 C4 C5 C7 C13 C14 </t>
    <phoneticPr fontId="2" type="noConversion"/>
  </si>
  <si>
    <t xml:space="preserve">C21 C22 C34 C35 C43 C44 C48 C49 </t>
    <phoneticPr fontId="2" type="noConversion"/>
  </si>
  <si>
    <t xml:space="preserve">C20 C33 C42 C47 </t>
    <phoneticPr fontId="2" type="noConversion"/>
  </si>
  <si>
    <t xml:space="preserve">D1 D2 D3 D4 D5 D6 D7 </t>
    <phoneticPr fontId="2" type="noConversion"/>
  </si>
  <si>
    <t xml:space="preserve">RGB1 RGB2 RGB3 RGB4 RGB5 </t>
    <phoneticPr fontId="2" type="noConversion"/>
  </si>
  <si>
    <t xml:space="preserve">R138 </t>
    <phoneticPr fontId="2" type="noConversion"/>
  </si>
  <si>
    <t xml:space="preserve">R11 R12 R13 R14 R23 R24 R41 R42 R47 R50 R66 R67 R73 R76 R89 R90 R91 R92 R97 R100 R103 R106 R119 R120 R121 R122 R127 R130 R133 R136 R139 </t>
    <phoneticPr fontId="2" type="noConversion"/>
  </si>
  <si>
    <t xml:space="preserve">R34 R35 R36 R37 R56 R57 R58 R62 R63 R64 R65 R68 </t>
    <phoneticPr fontId="2" type="noConversion"/>
  </si>
  <si>
    <t xml:space="preserve">R26 R27 </t>
    <phoneticPr fontId="2" type="noConversion"/>
  </si>
  <si>
    <t xml:space="preserve">R45 R71 R95 R125 </t>
    <phoneticPr fontId="2" type="noConversion"/>
  </si>
  <si>
    <t xml:space="preserve">R1 R20 R21 R22 </t>
    <phoneticPr fontId="2" type="noConversion"/>
  </si>
  <si>
    <t xml:space="preserve">R25 </t>
    <phoneticPr fontId="2" type="noConversion"/>
  </si>
  <si>
    <t xml:space="preserve">R15 R16 R17 R18 R19 </t>
    <phoneticPr fontId="2" type="noConversion"/>
  </si>
  <si>
    <t xml:space="preserve">R32 R33 R39 R40 R44 R46 R48 R49 R51 R54 R55 R60 R61 R70 R72 R74 R75 R77 R80 R81 R82 R83 R85 R86 R87 R88 R94 R96 R98 R99 R101 R102 R104 R105 R107 R110 R111 R112 R113 R115 R116 R117 R118 R124 R126 R128 R129 R131 R132 R134 R135 R137 </t>
    <phoneticPr fontId="2" type="noConversion"/>
  </si>
  <si>
    <t xml:space="preserve">R30 R38 R52 R59 R78 R84 R108 R114 </t>
    <phoneticPr fontId="2" type="noConversion"/>
  </si>
  <si>
    <t xml:space="preserve">R31 R53 R79 R109 </t>
    <phoneticPr fontId="2" type="noConversion"/>
  </si>
  <si>
    <t xml:space="preserve">R43 R69 R93 R123 </t>
    <phoneticPr fontId="2" type="noConversion"/>
  </si>
  <si>
    <t xml:space="preserve">R28 </t>
    <phoneticPr fontId="2" type="noConversion"/>
  </si>
  <si>
    <t xml:space="preserve">R2 R3 R4 R5 R6 R7 </t>
    <phoneticPr fontId="2" type="noConversion"/>
  </si>
  <si>
    <t xml:space="preserve">R29 </t>
    <phoneticPr fontId="2" type="noConversion"/>
  </si>
  <si>
    <t xml:space="preserve">Q7 Q8 Q13 Q14 Q19 Q20 Q21 Q22 Q31 Q32 Q33 Q34 </t>
    <phoneticPr fontId="2" type="noConversion"/>
  </si>
  <si>
    <t xml:space="preserve">Q9 Q10 Q11 Q12 Q15 Q16 Q17 Q18 Q23 Q24 Q25 Q26 Q27 Q28 Q29 Q30 Q35 Q36 Q37 Q38 Q39 Q40 Q41 Q42 </t>
    <phoneticPr fontId="2" type="noConversion"/>
  </si>
  <si>
    <t xml:space="preserve">Q1 Q2 Q3 Q4 Q5 Q6 </t>
    <phoneticPr fontId="2" type="noConversion"/>
  </si>
  <si>
    <t xml:space="preserve">CN1 </t>
    <phoneticPr fontId="2" type="noConversion"/>
  </si>
  <si>
    <t xml:space="preserve">U4 </t>
    <phoneticPr fontId="2" type="noConversion"/>
  </si>
  <si>
    <t xml:space="preserve">U5 </t>
    <phoneticPr fontId="2" type="noConversion"/>
  </si>
  <si>
    <t xml:space="preserve">D8 D9 D10 D11 </t>
    <phoneticPr fontId="2" type="noConversion"/>
  </si>
  <si>
    <t xml:space="preserve">TVS1 </t>
    <phoneticPr fontId="2" type="noConversion"/>
  </si>
  <si>
    <t xml:space="preserve">C6 C15 C16 C18 C30 C41 C46 </t>
    <phoneticPr fontId="2" type="noConversion"/>
  </si>
  <si>
    <t xml:space="preserve">L1 L2 L3 L4 </t>
    <phoneticPr fontId="2" type="noConversion"/>
  </si>
  <si>
    <t xml:space="preserve">CN4 </t>
    <phoneticPr fontId="2" type="noConversion"/>
  </si>
  <si>
    <t xml:space="preserve">U1 </t>
    <phoneticPr fontId="2" type="noConversion"/>
  </si>
  <si>
    <t xml:space="preserve">FET1 FET2 FET3 FET4 </t>
    <phoneticPr fontId="2" type="noConversion"/>
  </si>
  <si>
    <t xml:space="preserve">U6 </t>
    <phoneticPr fontId="2" type="noConversion"/>
  </si>
  <si>
    <t xml:space="preserve">U2 </t>
    <phoneticPr fontId="2" type="noConversion"/>
  </si>
  <si>
    <t xml:space="preserve">U3 </t>
    <phoneticPr fontId="2" type="noConversion"/>
  </si>
  <si>
    <t xml:space="preserve">CN2 CN3 </t>
    <phoneticPr fontId="2" type="noConversion"/>
  </si>
  <si>
    <t xml:space="preserve">CN6 </t>
    <phoneticPr fontId="2" type="noConversion"/>
  </si>
  <si>
    <t xml:space="preserve">CN5 </t>
    <phoneticPr fontId="2" type="noConversion"/>
  </si>
  <si>
    <r>
      <t>S</t>
    </r>
    <r>
      <rPr>
        <sz val="10"/>
        <rFont val="Tahoma"/>
        <family val="2"/>
      </rPr>
      <t>PK1</t>
    </r>
    <r>
      <rPr>
        <sz val="10"/>
        <rFont val="Arial"/>
        <family val="2"/>
      </rPr>
      <t xml:space="preserve"> </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</si>
</sst>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Tahoma"/>
    </font>
    <font>
      <sz val="11"/>
      <color theme="1"/>
      <name val="맑은 고딕"/>
      <family val="2"/>
      <charset val="129"/>
      <scheme val="minor"/>
    </font>
    <font>
      <sz val="8"/>
      <name val="돋움"/>
      <family val="3"/>
      <charset val="129"/>
    </font>
    <font>
      <sz val="10"/>
      <name val="Tahoma"/>
      <family val="2"/>
    </font>
    <font>
      <sz val="10"/>
      <name val="Arial"/>
      <family val="2"/>
    </font>
    <font>
      <sz val="10"/>
      <color theme="0" tint="-0.34998626667073579"/>
      <name val="Tahoma"/>
      <family val="2"/>
    </font>
    <font>
      <sz val="10"/>
      <name val="돋움"/>
      <family val="3"/>
      <charset val="129"/>
    </font>
  </fonts>
  <fills count="5">
    <fill>
      <patternFill patternType="none"/>
    </fill>
    <fill>
      <patternFill patternType="gray125"/>
    </fill>
    <fill>
      <patternFill patternType="none"/>
    </fill>
    <fill>
      <patternFill patternType="solid">
        <fgColor rgb="FFD3D3D3"/>
        <bgColor indexed="64"/>
      </patternFill>
    </fill>
    <fill>
      <patternFill patternType="solid">
        <fgColor rgb="FFFFFF00"/>
        <bgColor indexed="64"/>
      </patternFill>
    </fill>
  </fills>
  <borders count="16">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0"/>
      </left>
      <right style="thin">
        <color indexed="0"/>
      </right>
      <top style="thin">
        <color indexed="0"/>
      </top>
      <bottom style="thin">
        <color indexed="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2" borderId="0"/>
    <xf numFmtId="0" fontId="1" fillId="2" borderId="0">
      <alignment vertical="center"/>
    </xf>
  </cellStyleXfs>
  <cellXfs count="56">
    <xf numFmtId="0" fontId="0" fillId="2" borderId="0" xfId="0"/>
    <xf numFmtId="0" fontId="0" fillId="3" borderId="2" xfId="0" applyFill="1" applyBorder="1" applyAlignment="1">
      <alignment vertical="center" wrapText="1"/>
    </xf>
    <xf numFmtId="0" fontId="0" fillId="3" borderId="1" xfId="0" applyFill="1" applyBorder="1" applyAlignment="1">
      <alignment vertical="center" wrapText="1"/>
    </xf>
    <xf numFmtId="0" fontId="0" fillId="2" borderId="0" xfId="0" applyAlignment="1">
      <alignment horizontal="right"/>
    </xf>
    <xf numFmtId="0" fontId="0" fillId="0" borderId="5" xfId="0" quotePrefix="1" applyFill="1" applyBorder="1" applyAlignment="1">
      <alignment vertical="center" wrapText="1"/>
    </xf>
    <xf numFmtId="0" fontId="3" fillId="0" borderId="4" xfId="0" quotePrefix="1" applyFont="1" applyFill="1" applyBorder="1" applyAlignment="1">
      <alignment vertical="center" wrapText="1"/>
    </xf>
    <xf numFmtId="0" fontId="0" fillId="0" borderId="4" xfId="0" quotePrefix="1" applyFill="1" applyBorder="1" applyAlignment="1">
      <alignment vertical="center" wrapText="1"/>
    </xf>
    <xf numFmtId="0" fontId="0" fillId="0" borderId="4" xfId="0" applyFill="1" applyBorder="1" applyAlignment="1">
      <alignment horizontal="right" vertical="center" wrapText="1"/>
    </xf>
    <xf numFmtId="0" fontId="0" fillId="0" borderId="0" xfId="0" applyFill="1"/>
    <xf numFmtId="0" fontId="0" fillId="0" borderId="6" xfId="0" quotePrefix="1" applyFill="1" applyBorder="1" applyAlignment="1">
      <alignment vertical="center" wrapText="1"/>
    </xf>
    <xf numFmtId="0" fontId="3" fillId="0" borderId="3" xfId="0" quotePrefix="1" applyFont="1" applyFill="1" applyBorder="1" applyAlignment="1">
      <alignment vertical="center" wrapText="1"/>
    </xf>
    <xf numFmtId="0" fontId="0" fillId="0" borderId="3" xfId="0" quotePrefix="1" applyFill="1" applyBorder="1" applyAlignment="1">
      <alignment vertical="center" wrapText="1"/>
    </xf>
    <xf numFmtId="0" fontId="0" fillId="0" borderId="3" xfId="0" applyFill="1" applyBorder="1" applyAlignment="1">
      <alignment horizontal="right" vertical="center" wrapText="1"/>
    </xf>
    <xf numFmtId="0" fontId="5" fillId="0" borderId="6" xfId="0" quotePrefix="1" applyFont="1" applyFill="1" applyBorder="1" applyAlignment="1">
      <alignment vertical="center" wrapText="1"/>
    </xf>
    <xf numFmtId="0" fontId="5" fillId="0" borderId="3" xfId="0" quotePrefix="1" applyFont="1" applyFill="1" applyBorder="1" applyAlignment="1">
      <alignment vertical="center" wrapText="1"/>
    </xf>
    <xf numFmtId="0" fontId="5" fillId="0" borderId="3" xfId="0" applyFont="1" applyFill="1" applyBorder="1" applyAlignment="1">
      <alignment horizontal="right" vertical="center" wrapText="1"/>
    </xf>
    <xf numFmtId="0" fontId="5" fillId="0" borderId="0" xfId="0" applyFont="1" applyFill="1"/>
    <xf numFmtId="0" fontId="3" fillId="0" borderId="6" xfId="0" quotePrefix="1" applyFont="1" applyFill="1" applyBorder="1" applyAlignment="1">
      <alignment vertical="center" wrapText="1"/>
    </xf>
    <xf numFmtId="0" fontId="4" fillId="0" borderId="4" xfId="0" quotePrefix="1" applyFont="1" applyFill="1" applyBorder="1" applyAlignment="1">
      <alignment vertical="center" wrapText="1"/>
    </xf>
    <xf numFmtId="0" fontId="0" fillId="0" borderId="7" xfId="0" applyFill="1" applyBorder="1" applyAlignment="1" applyProtection="1">
      <alignment horizontal="right"/>
    </xf>
    <xf numFmtId="0" fontId="4" fillId="0" borderId="7" xfId="0" applyFont="1" applyFill="1" applyBorder="1" applyAlignment="1" applyProtection="1"/>
    <xf numFmtId="0" fontId="5" fillId="4" borderId="6" xfId="0" quotePrefix="1" applyFont="1" applyFill="1" applyBorder="1" applyAlignment="1">
      <alignment vertical="center" wrapText="1"/>
    </xf>
    <xf numFmtId="0" fontId="5" fillId="4" borderId="3" xfId="0" quotePrefix="1" applyFont="1" applyFill="1" applyBorder="1" applyAlignment="1">
      <alignment vertical="center" wrapText="1"/>
    </xf>
    <xf numFmtId="0" fontId="5" fillId="4" borderId="3" xfId="0" applyFont="1" applyFill="1" applyBorder="1" applyAlignment="1">
      <alignment horizontal="right" vertical="center" wrapText="1"/>
    </xf>
    <xf numFmtId="0" fontId="6" fillId="2" borderId="0" xfId="0" applyFont="1"/>
    <xf numFmtId="0" fontId="3" fillId="3" borderId="1" xfId="0" applyFont="1" applyFill="1" applyBorder="1" applyAlignment="1">
      <alignment horizontal="right" vertical="center" wrapText="1"/>
    </xf>
    <xf numFmtId="0" fontId="3" fillId="2" borderId="0" xfId="0" applyFont="1"/>
    <xf numFmtId="0" fontId="0" fillId="2" borderId="0" xfId="0" applyFill="1" applyBorder="1"/>
    <xf numFmtId="0" fontId="0" fillId="2" borderId="6" xfId="0" quotePrefix="1" applyFill="1" applyBorder="1" applyAlignment="1">
      <alignment vertical="center" wrapText="1"/>
    </xf>
    <xf numFmtId="0" fontId="3" fillId="2" borderId="4" xfId="0" quotePrefix="1" applyFont="1" applyFill="1" applyBorder="1" applyAlignment="1">
      <alignment vertical="center" wrapText="1"/>
    </xf>
    <xf numFmtId="0" fontId="0" fillId="2" borderId="4" xfId="0" quotePrefix="1" applyFill="1" applyBorder="1" applyAlignment="1">
      <alignment vertical="center" wrapText="1"/>
    </xf>
    <xf numFmtId="0" fontId="0" fillId="2" borderId="4" xfId="0" applyFill="1" applyBorder="1" applyAlignment="1">
      <alignment horizontal="right" vertical="center" wrapText="1"/>
    </xf>
    <xf numFmtId="0" fontId="0" fillId="3" borderId="1" xfId="0" applyFill="1" applyBorder="1" applyAlignment="1">
      <alignment horizontal="right" vertical="center" wrapText="1"/>
    </xf>
    <xf numFmtId="0" fontId="0" fillId="2" borderId="6" xfId="0" quotePrefix="1" applyBorder="1" applyAlignment="1">
      <alignment vertical="center" wrapText="1"/>
    </xf>
    <xf numFmtId="0" fontId="3" fillId="2" borderId="4" xfId="0" quotePrefix="1" applyFont="1" applyBorder="1" applyAlignment="1">
      <alignment vertical="center" wrapText="1"/>
    </xf>
    <xf numFmtId="0" fontId="0" fillId="2" borderId="4" xfId="0" quotePrefix="1" applyBorder="1" applyAlignment="1">
      <alignment vertical="center" wrapText="1"/>
    </xf>
    <xf numFmtId="0" fontId="0" fillId="2" borderId="4" xfId="0" applyBorder="1" applyAlignment="1">
      <alignment horizontal="right" vertical="center" wrapText="1"/>
    </xf>
    <xf numFmtId="0" fontId="5" fillId="2" borderId="6" xfId="0" quotePrefix="1" applyFont="1" applyBorder="1" applyAlignment="1">
      <alignment vertical="center" wrapText="1"/>
    </xf>
    <xf numFmtId="0" fontId="5" fillId="2" borderId="4" xfId="0" quotePrefix="1" applyFont="1" applyBorder="1" applyAlignment="1">
      <alignment vertical="center" wrapText="1"/>
    </xf>
    <xf numFmtId="0" fontId="5" fillId="2" borderId="4" xfId="0" applyFont="1" applyBorder="1" applyAlignment="1">
      <alignment horizontal="right" vertical="center" wrapText="1"/>
    </xf>
    <xf numFmtId="0" fontId="5" fillId="2" borderId="0" xfId="0" applyFont="1"/>
    <xf numFmtId="0" fontId="3" fillId="2" borderId="6" xfId="0" quotePrefix="1" applyFont="1" applyBorder="1" applyAlignment="1">
      <alignment vertical="center" wrapText="1"/>
    </xf>
    <xf numFmtId="0" fontId="4" fillId="2" borderId="4" xfId="0" quotePrefix="1" applyFont="1" applyBorder="1" applyAlignment="1">
      <alignment vertical="center" wrapText="1"/>
    </xf>
    <xf numFmtId="0" fontId="0" fillId="2" borderId="7" xfId="0" applyBorder="1" applyAlignment="1">
      <alignment horizontal="right"/>
    </xf>
    <xf numFmtId="0" fontId="4" fillId="2" borderId="7" xfId="0" applyFont="1" applyBorder="1"/>
    <xf numFmtId="0" fontId="0" fillId="2" borderId="8" xfId="0" applyBorder="1"/>
    <xf numFmtId="0" fontId="0" fillId="2" borderId="9" xfId="0" applyBorder="1"/>
    <xf numFmtId="0" fontId="0" fillId="2" borderId="10" xfId="0" applyBorder="1"/>
    <xf numFmtId="0" fontId="0" fillId="2" borderId="11" xfId="0" applyBorder="1"/>
    <xf numFmtId="0" fontId="0" fillId="2" borderId="0" xfId="0" applyBorder="1"/>
    <xf numFmtId="0" fontId="0" fillId="2" borderId="12" xfId="0" applyBorder="1"/>
    <xf numFmtId="0" fontId="0" fillId="2" borderId="13" xfId="0" applyBorder="1"/>
    <xf numFmtId="0" fontId="0" fillId="2" borderId="14" xfId="0" applyBorder="1"/>
    <xf numFmtId="0" fontId="0" fillId="2" borderId="15" xfId="0" applyBorder="1"/>
    <xf numFmtId="0" fontId="1" fillId="2" borderId="0" xfId="1">
      <alignment vertical="center"/>
    </xf>
    <xf numFmtId="0" fontId="0" fillId="2" borderId="0" xfId="0" applyAlignment="1">
      <alignment vertical="center"/>
    </xf>
  </cellXfs>
  <cellStyles count="2">
    <cellStyle name="표준" xfId="0" builtinId="0"/>
    <cellStyle name="표준 2" xfId="1" xr:uid="{C8446BE8-ACF3-4E33-836C-10F546403A69}"/>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51"/>
  <sheetViews>
    <sheetView topLeftCell="A19" workbookViewId="0">
      <selection activeCell="D38" sqref="D38"/>
    </sheetView>
  </sheetViews>
  <sheetFormatPr defaultColWidth="8.85546875" defaultRowHeight="12.75" x14ac:dyDescent="0.2"/>
  <cols>
    <col min="1" max="1" width="26.140625" customWidth="1"/>
    <col min="2" max="2" width="27.28515625" customWidth="1"/>
    <col min="3" max="3" width="16.42578125" customWidth="1"/>
    <col min="4" max="4" width="34.7109375" customWidth="1"/>
    <col min="5" max="5" width="9.7109375" style="3" customWidth="1"/>
    <col min="6" max="6" width="127.28515625" customWidth="1"/>
  </cols>
  <sheetData>
    <row r="1" spans="1:8" x14ac:dyDescent="0.2">
      <c r="A1" s="1" t="s">
        <v>0</v>
      </c>
      <c r="B1" s="2" t="s">
        <v>1</v>
      </c>
      <c r="C1" s="2" t="s">
        <v>2</v>
      </c>
      <c r="D1" s="2" t="s">
        <v>3</v>
      </c>
      <c r="E1" s="25" t="s">
        <v>156</v>
      </c>
      <c r="F1" s="2" t="s">
        <v>4</v>
      </c>
      <c r="G1" s="24" t="s">
        <v>157</v>
      </c>
    </row>
    <row r="2" spans="1:8" s="8" customFormat="1" x14ac:dyDescent="0.2">
      <c r="A2" s="4" t="s">
        <v>5</v>
      </c>
      <c r="B2" s="5" t="s">
        <v>108</v>
      </c>
      <c r="C2" s="6" t="s">
        <v>6</v>
      </c>
      <c r="D2" s="6" t="s">
        <v>7</v>
      </c>
      <c r="E2" s="7">
        <v>14</v>
      </c>
      <c r="F2" s="6" t="s">
        <v>8</v>
      </c>
      <c r="G2" s="8">
        <f>(LEN(F2)-LEN(SUBSTITUTE(F2,",","")))/LEN(",")+1</f>
        <v>14</v>
      </c>
      <c r="H2" s="8" t="str">
        <f t="shared" ref="H2" si="0">IF(E2=G2,"OK",IF(E2=0,"Zero",FALSE))</f>
        <v>OK</v>
      </c>
    </row>
    <row r="3" spans="1:8" s="8" customFormat="1" x14ac:dyDescent="0.2">
      <c r="A3" s="21" t="s">
        <v>5</v>
      </c>
      <c r="B3" s="22" t="s">
        <v>110</v>
      </c>
      <c r="C3" s="22" t="s">
        <v>9</v>
      </c>
      <c r="D3" s="22" t="s">
        <v>7</v>
      </c>
      <c r="E3" s="23">
        <v>0</v>
      </c>
      <c r="F3" s="22" t="s">
        <v>149</v>
      </c>
      <c r="G3" s="8">
        <f t="shared" ref="G3:G49" si="1">(LEN(F3)-LEN(SUBSTITUTE(F3,",","")))/LEN(",")+1</f>
        <v>2</v>
      </c>
      <c r="H3" s="8" t="str">
        <f>IF(E3=G3,"OK",IF(E3=0,"Zero",FALSE))</f>
        <v>Zero</v>
      </c>
    </row>
    <row r="4" spans="1:8" s="8" customFormat="1" x14ac:dyDescent="0.2">
      <c r="A4" s="9" t="s">
        <v>5</v>
      </c>
      <c r="B4" s="10" t="s">
        <v>110</v>
      </c>
      <c r="C4" s="11" t="s">
        <v>9</v>
      </c>
      <c r="D4" s="11" t="s">
        <v>7</v>
      </c>
      <c r="E4" s="12">
        <v>5</v>
      </c>
      <c r="F4" s="10" t="s">
        <v>150</v>
      </c>
      <c r="G4" s="8">
        <f t="shared" si="1"/>
        <v>5</v>
      </c>
      <c r="H4" s="8" t="str">
        <f t="shared" ref="H4:H49" si="2">IF(E4=G4,"OK",IF(E4=0,"Zero",FALSE))</f>
        <v>OK</v>
      </c>
    </row>
    <row r="5" spans="1:8" s="8" customFormat="1" x14ac:dyDescent="0.2">
      <c r="A5" s="28" t="s">
        <v>5</v>
      </c>
      <c r="B5" s="29" t="s">
        <v>159</v>
      </c>
      <c r="C5" s="30" t="s">
        <v>9</v>
      </c>
      <c r="D5" s="30" t="s">
        <v>7</v>
      </c>
      <c r="E5" s="31">
        <v>8</v>
      </c>
      <c r="F5" s="30" t="s">
        <v>160</v>
      </c>
      <c r="G5" s="8">
        <f t="shared" si="1"/>
        <v>8</v>
      </c>
      <c r="H5" s="8" t="str">
        <f t="shared" si="2"/>
        <v>OK</v>
      </c>
    </row>
    <row r="6" spans="1:8" s="8" customFormat="1" x14ac:dyDescent="0.2">
      <c r="A6" s="28" t="s">
        <v>5</v>
      </c>
      <c r="B6" s="29" t="s">
        <v>163</v>
      </c>
      <c r="C6" s="30" t="s">
        <v>9</v>
      </c>
      <c r="D6" s="30" t="s">
        <v>7</v>
      </c>
      <c r="E6" s="31">
        <v>1</v>
      </c>
      <c r="F6" s="30" t="s">
        <v>161</v>
      </c>
      <c r="G6" s="8">
        <f t="shared" si="1"/>
        <v>1</v>
      </c>
      <c r="H6" s="8" t="str">
        <f t="shared" si="2"/>
        <v>OK</v>
      </c>
    </row>
    <row r="7" spans="1:8" s="8" customFormat="1" x14ac:dyDescent="0.2">
      <c r="A7" s="21" t="s">
        <v>5</v>
      </c>
      <c r="B7" s="22" t="s">
        <v>109</v>
      </c>
      <c r="C7" s="22" t="s">
        <v>9</v>
      </c>
      <c r="D7" s="22" t="s">
        <v>7</v>
      </c>
      <c r="E7" s="23">
        <v>0</v>
      </c>
      <c r="F7" s="22" t="s">
        <v>162</v>
      </c>
      <c r="G7" s="8">
        <f t="shared" ref="G7" si="3">(LEN(F7)-LEN(SUBSTITUTE(F7,",","")))/LEN(",")+1</f>
        <v>2</v>
      </c>
      <c r="H7" s="8" t="str">
        <f t="shared" ref="H7" si="4">IF(E7=G7,"OK",IF(E7=0,"Zero",FALSE))</f>
        <v>Zero</v>
      </c>
    </row>
    <row r="8" spans="1:8" s="8" customFormat="1" x14ac:dyDescent="0.2">
      <c r="A8" s="9" t="s">
        <v>5</v>
      </c>
      <c r="B8" s="11" t="s">
        <v>111</v>
      </c>
      <c r="C8" s="11" t="s">
        <v>10</v>
      </c>
      <c r="D8" s="11" t="s">
        <v>11</v>
      </c>
      <c r="E8" s="12">
        <v>8</v>
      </c>
      <c r="F8" s="11" t="s">
        <v>12</v>
      </c>
      <c r="G8" s="8">
        <f t="shared" si="1"/>
        <v>8</v>
      </c>
      <c r="H8" s="8" t="str">
        <f t="shared" si="2"/>
        <v>OK</v>
      </c>
    </row>
    <row r="9" spans="1:8" s="8" customFormat="1" x14ac:dyDescent="0.2">
      <c r="A9" s="9" t="s">
        <v>5</v>
      </c>
      <c r="B9" s="11" t="s">
        <v>112</v>
      </c>
      <c r="C9" s="11" t="s">
        <v>13</v>
      </c>
      <c r="D9" s="11" t="s">
        <v>14</v>
      </c>
      <c r="E9" s="12">
        <v>4</v>
      </c>
      <c r="F9" s="11" t="s">
        <v>15</v>
      </c>
      <c r="G9" s="8">
        <f t="shared" si="1"/>
        <v>4</v>
      </c>
      <c r="H9" s="8" t="str">
        <f t="shared" si="2"/>
        <v>OK</v>
      </c>
    </row>
    <row r="10" spans="1:8" s="8" customFormat="1" x14ac:dyDescent="0.2">
      <c r="A10" s="9" t="s">
        <v>16</v>
      </c>
      <c r="B10" s="11" t="s">
        <v>113</v>
      </c>
      <c r="C10" s="11" t="s">
        <v>9</v>
      </c>
      <c r="D10" s="11" t="s">
        <v>17</v>
      </c>
      <c r="E10" s="12">
        <v>7</v>
      </c>
      <c r="F10" s="11" t="s">
        <v>18</v>
      </c>
      <c r="G10" s="8">
        <f t="shared" si="1"/>
        <v>7</v>
      </c>
      <c r="H10" s="8" t="str">
        <f t="shared" si="2"/>
        <v>OK</v>
      </c>
    </row>
    <row r="11" spans="1:8" s="8" customFormat="1" x14ac:dyDescent="0.2">
      <c r="A11" s="9" t="s">
        <v>19</v>
      </c>
      <c r="B11" s="11" t="s">
        <v>114</v>
      </c>
      <c r="C11" s="11" t="s">
        <v>20</v>
      </c>
      <c r="D11" s="11" t="s">
        <v>17</v>
      </c>
      <c r="E11" s="12">
        <v>5</v>
      </c>
      <c r="F11" s="11" t="s">
        <v>21</v>
      </c>
      <c r="G11" s="8">
        <f t="shared" si="1"/>
        <v>5</v>
      </c>
      <c r="H11" s="8" t="str">
        <f t="shared" si="2"/>
        <v>OK</v>
      </c>
    </row>
    <row r="12" spans="1:8" s="8" customFormat="1" x14ac:dyDescent="0.2">
      <c r="A12" s="9" t="s">
        <v>22</v>
      </c>
      <c r="B12" s="11" t="s">
        <v>115</v>
      </c>
      <c r="C12" s="11" t="s">
        <v>23</v>
      </c>
      <c r="D12" s="11" t="s">
        <v>7</v>
      </c>
      <c r="E12" s="12">
        <v>1</v>
      </c>
      <c r="F12" s="11" t="s">
        <v>24</v>
      </c>
      <c r="G12" s="8">
        <f t="shared" si="1"/>
        <v>1</v>
      </c>
      <c r="H12" s="8" t="str">
        <f t="shared" si="2"/>
        <v>OK</v>
      </c>
    </row>
    <row r="13" spans="1:8" s="8" customFormat="1" ht="25.5" x14ac:dyDescent="0.2">
      <c r="A13" s="9" t="s">
        <v>22</v>
      </c>
      <c r="B13" s="11" t="s">
        <v>116</v>
      </c>
      <c r="C13" s="11" t="s">
        <v>9</v>
      </c>
      <c r="D13" s="11" t="s">
        <v>7</v>
      </c>
      <c r="E13" s="12">
        <v>29</v>
      </c>
      <c r="F13" s="10" t="s">
        <v>151</v>
      </c>
      <c r="G13" s="8">
        <f t="shared" si="1"/>
        <v>29</v>
      </c>
      <c r="H13" s="8" t="str">
        <f t="shared" si="2"/>
        <v>OK</v>
      </c>
    </row>
    <row r="14" spans="1:8" s="8" customFormat="1" x14ac:dyDescent="0.2">
      <c r="A14" s="21" t="s">
        <v>22</v>
      </c>
      <c r="B14" s="22" t="s">
        <v>116</v>
      </c>
      <c r="C14" s="22" t="s">
        <v>9</v>
      </c>
      <c r="D14" s="22" t="s">
        <v>7</v>
      </c>
      <c r="E14" s="23">
        <v>0</v>
      </c>
      <c r="F14" s="22" t="s">
        <v>152</v>
      </c>
      <c r="G14" s="8">
        <f t="shared" si="1"/>
        <v>2</v>
      </c>
      <c r="H14" s="8" t="str">
        <f t="shared" si="2"/>
        <v>Zero</v>
      </c>
    </row>
    <row r="15" spans="1:8" s="8" customFormat="1" x14ac:dyDescent="0.2">
      <c r="A15" s="9" t="s">
        <v>22</v>
      </c>
      <c r="B15" s="11" t="s">
        <v>25</v>
      </c>
      <c r="C15" s="11" t="s">
        <v>9</v>
      </c>
      <c r="D15" s="11" t="s">
        <v>7</v>
      </c>
      <c r="E15" s="12">
        <v>12</v>
      </c>
      <c r="F15" s="11" t="s">
        <v>26</v>
      </c>
      <c r="G15" s="8">
        <f t="shared" si="1"/>
        <v>12</v>
      </c>
      <c r="H15" s="8" t="str">
        <f t="shared" si="2"/>
        <v>OK</v>
      </c>
    </row>
    <row r="16" spans="1:8" s="8" customFormat="1" x14ac:dyDescent="0.2">
      <c r="A16" s="9" t="s">
        <v>22</v>
      </c>
      <c r="B16" s="11" t="s">
        <v>118</v>
      </c>
      <c r="C16" s="11" t="s">
        <v>9</v>
      </c>
      <c r="D16" s="11" t="s">
        <v>7</v>
      </c>
      <c r="E16" s="12">
        <v>2</v>
      </c>
      <c r="F16" s="11" t="s">
        <v>27</v>
      </c>
      <c r="G16" s="8">
        <f t="shared" si="1"/>
        <v>2</v>
      </c>
      <c r="H16" s="8" t="str">
        <f t="shared" si="2"/>
        <v>OK</v>
      </c>
    </row>
    <row r="17" spans="1:8" s="8" customFormat="1" x14ac:dyDescent="0.2">
      <c r="A17" s="9" t="s">
        <v>22</v>
      </c>
      <c r="B17" s="11" t="s">
        <v>28</v>
      </c>
      <c r="C17" s="11" t="s">
        <v>9</v>
      </c>
      <c r="D17" s="11" t="s">
        <v>7</v>
      </c>
      <c r="E17" s="12">
        <v>4</v>
      </c>
      <c r="F17" s="11" t="s">
        <v>29</v>
      </c>
      <c r="G17" s="8">
        <f t="shared" si="1"/>
        <v>4</v>
      </c>
      <c r="H17" s="8" t="str">
        <f t="shared" si="2"/>
        <v>OK</v>
      </c>
    </row>
    <row r="18" spans="1:8" s="8" customFormat="1" x14ac:dyDescent="0.2">
      <c r="A18" s="9" t="s">
        <v>22</v>
      </c>
      <c r="B18" s="11" t="s">
        <v>117</v>
      </c>
      <c r="C18" s="11" t="s">
        <v>9</v>
      </c>
      <c r="D18" s="11" t="s">
        <v>7</v>
      </c>
      <c r="E18" s="12">
        <v>1</v>
      </c>
      <c r="F18" s="10" t="s">
        <v>147</v>
      </c>
      <c r="G18" s="8">
        <f t="shared" si="1"/>
        <v>1</v>
      </c>
      <c r="H18" s="8" t="str">
        <f t="shared" si="2"/>
        <v>OK</v>
      </c>
    </row>
    <row r="19" spans="1:8" s="8" customFormat="1" x14ac:dyDescent="0.2">
      <c r="A19" s="21" t="s">
        <v>22</v>
      </c>
      <c r="B19" s="22" t="s">
        <v>117</v>
      </c>
      <c r="C19" s="22" t="s">
        <v>9</v>
      </c>
      <c r="D19" s="22" t="s">
        <v>7</v>
      </c>
      <c r="E19" s="23">
        <v>0</v>
      </c>
      <c r="F19" s="22" t="s">
        <v>148</v>
      </c>
      <c r="G19" s="8">
        <f t="shared" si="1"/>
        <v>3</v>
      </c>
      <c r="H19" s="8" t="str">
        <f t="shared" si="2"/>
        <v>Zero</v>
      </c>
    </row>
    <row r="20" spans="1:8" s="8" customFormat="1" x14ac:dyDescent="0.2">
      <c r="A20" s="21" t="s">
        <v>22</v>
      </c>
      <c r="B20" s="22" t="s">
        <v>30</v>
      </c>
      <c r="C20" s="22" t="s">
        <v>9</v>
      </c>
      <c r="D20" s="22" t="s">
        <v>7</v>
      </c>
      <c r="E20" s="23">
        <v>0</v>
      </c>
      <c r="F20" s="22" t="s">
        <v>31</v>
      </c>
      <c r="G20" s="8">
        <f t="shared" si="1"/>
        <v>1</v>
      </c>
      <c r="H20" s="8" t="str">
        <f t="shared" si="2"/>
        <v>Zero</v>
      </c>
    </row>
    <row r="21" spans="1:8" s="8" customFormat="1" x14ac:dyDescent="0.2">
      <c r="A21" s="9" t="s">
        <v>22</v>
      </c>
      <c r="B21" s="11" t="s">
        <v>32</v>
      </c>
      <c r="C21" s="11" t="s">
        <v>9</v>
      </c>
      <c r="D21" s="11" t="s">
        <v>7</v>
      </c>
      <c r="E21" s="12">
        <v>5</v>
      </c>
      <c r="F21" s="11" t="s">
        <v>33</v>
      </c>
      <c r="G21" s="8">
        <f t="shared" si="1"/>
        <v>5</v>
      </c>
      <c r="H21" s="8" t="str">
        <f t="shared" si="2"/>
        <v>OK</v>
      </c>
    </row>
    <row r="22" spans="1:8" s="8" customFormat="1" ht="25.5" x14ac:dyDescent="0.2">
      <c r="A22" s="9" t="s">
        <v>22</v>
      </c>
      <c r="B22" s="11" t="s">
        <v>119</v>
      </c>
      <c r="C22" s="11" t="s">
        <v>9</v>
      </c>
      <c r="D22" s="11" t="s">
        <v>7</v>
      </c>
      <c r="E22" s="12">
        <v>52</v>
      </c>
      <c r="F22" s="10" t="s">
        <v>145</v>
      </c>
      <c r="G22" s="8">
        <f t="shared" si="1"/>
        <v>52</v>
      </c>
      <c r="H22" s="8" t="str">
        <f t="shared" si="2"/>
        <v>OK</v>
      </c>
    </row>
    <row r="23" spans="1:8" s="8" customFormat="1" x14ac:dyDescent="0.2">
      <c r="A23" s="9" t="s">
        <v>22</v>
      </c>
      <c r="B23" s="11" t="s">
        <v>120</v>
      </c>
      <c r="C23" s="11" t="s">
        <v>9</v>
      </c>
      <c r="D23" s="11" t="s">
        <v>7</v>
      </c>
      <c r="E23" s="12">
        <v>4</v>
      </c>
      <c r="F23" s="11" t="s">
        <v>34</v>
      </c>
      <c r="G23" s="8">
        <f t="shared" si="1"/>
        <v>4</v>
      </c>
      <c r="H23" s="8" t="str">
        <f t="shared" si="2"/>
        <v>OK</v>
      </c>
    </row>
    <row r="24" spans="1:8" s="8" customFormat="1" x14ac:dyDescent="0.2">
      <c r="A24" s="9" t="s">
        <v>22</v>
      </c>
      <c r="B24" s="11" t="s">
        <v>35</v>
      </c>
      <c r="C24" s="11" t="s">
        <v>13</v>
      </c>
      <c r="D24" s="11" t="s">
        <v>7</v>
      </c>
      <c r="E24" s="12">
        <v>4</v>
      </c>
      <c r="F24" s="11" t="s">
        <v>36</v>
      </c>
      <c r="G24" s="8">
        <f t="shared" si="1"/>
        <v>4</v>
      </c>
      <c r="H24" s="8" t="str">
        <f t="shared" si="2"/>
        <v>OK</v>
      </c>
    </row>
    <row r="25" spans="1:8" s="8" customFormat="1" x14ac:dyDescent="0.2">
      <c r="A25" s="9" t="s">
        <v>22</v>
      </c>
      <c r="B25" s="11" t="s">
        <v>121</v>
      </c>
      <c r="C25" s="11" t="s">
        <v>6</v>
      </c>
      <c r="D25" s="11" t="s">
        <v>7</v>
      </c>
      <c r="E25" s="12">
        <v>8</v>
      </c>
      <c r="F25" s="11" t="s">
        <v>37</v>
      </c>
      <c r="G25" s="8">
        <f t="shared" si="1"/>
        <v>8</v>
      </c>
      <c r="H25" s="8" t="str">
        <f t="shared" si="2"/>
        <v>OK</v>
      </c>
    </row>
    <row r="26" spans="1:8" s="8" customFormat="1" x14ac:dyDescent="0.2">
      <c r="A26" s="9" t="s">
        <v>22</v>
      </c>
      <c r="B26" s="10" t="s">
        <v>132</v>
      </c>
      <c r="C26" s="11" t="s">
        <v>9</v>
      </c>
      <c r="D26" s="11" t="s">
        <v>7</v>
      </c>
      <c r="E26" s="12">
        <v>1</v>
      </c>
      <c r="F26" s="11" t="s">
        <v>38</v>
      </c>
      <c r="G26" s="8">
        <f t="shared" si="1"/>
        <v>1</v>
      </c>
      <c r="H26" s="8" t="str">
        <f t="shared" si="2"/>
        <v>OK</v>
      </c>
    </row>
    <row r="27" spans="1:8" s="8" customFormat="1" x14ac:dyDescent="0.2">
      <c r="A27" s="9" t="s">
        <v>22</v>
      </c>
      <c r="B27" s="11" t="s">
        <v>133</v>
      </c>
      <c r="C27" s="11" t="s">
        <v>9</v>
      </c>
      <c r="D27" s="11" t="s">
        <v>7</v>
      </c>
      <c r="E27" s="12">
        <v>6</v>
      </c>
      <c r="F27" s="11" t="s">
        <v>39</v>
      </c>
      <c r="G27" s="8">
        <f t="shared" si="1"/>
        <v>6</v>
      </c>
      <c r="H27" s="8" t="str">
        <f t="shared" si="2"/>
        <v>OK</v>
      </c>
    </row>
    <row r="28" spans="1:8" s="8" customFormat="1" x14ac:dyDescent="0.2">
      <c r="A28" s="9" t="s">
        <v>22</v>
      </c>
      <c r="B28" s="11" t="s">
        <v>131</v>
      </c>
      <c r="C28" s="11" t="s">
        <v>9</v>
      </c>
      <c r="D28" s="11" t="s">
        <v>7</v>
      </c>
      <c r="E28" s="12">
        <v>1</v>
      </c>
      <c r="F28" s="11" t="s">
        <v>40</v>
      </c>
      <c r="G28" s="8">
        <f t="shared" si="1"/>
        <v>1</v>
      </c>
      <c r="H28" s="8" t="str">
        <f t="shared" si="2"/>
        <v>OK</v>
      </c>
    </row>
    <row r="29" spans="1:8" s="8" customFormat="1" x14ac:dyDescent="0.2">
      <c r="A29" s="9" t="s">
        <v>41</v>
      </c>
      <c r="B29" s="10" t="s">
        <v>137</v>
      </c>
      <c r="C29" s="11" t="s">
        <v>42</v>
      </c>
      <c r="D29" s="11" t="s">
        <v>43</v>
      </c>
      <c r="E29" s="12">
        <v>12</v>
      </c>
      <c r="F29" s="11" t="s">
        <v>44</v>
      </c>
      <c r="G29" s="8">
        <f t="shared" si="1"/>
        <v>12</v>
      </c>
      <c r="H29" s="8" t="str">
        <f t="shared" si="2"/>
        <v>OK</v>
      </c>
    </row>
    <row r="30" spans="1:8" s="8" customFormat="1" x14ac:dyDescent="0.2">
      <c r="A30" s="9" t="s">
        <v>41</v>
      </c>
      <c r="B30" s="10" t="s">
        <v>136</v>
      </c>
      <c r="C30" s="11" t="s">
        <v>42</v>
      </c>
      <c r="D30" s="11" t="s">
        <v>43</v>
      </c>
      <c r="E30" s="12">
        <v>24</v>
      </c>
      <c r="F30" s="11" t="s">
        <v>45</v>
      </c>
      <c r="G30" s="8">
        <f t="shared" si="1"/>
        <v>24</v>
      </c>
      <c r="H30" s="8" t="str">
        <f t="shared" si="2"/>
        <v>OK</v>
      </c>
    </row>
    <row r="31" spans="1:8" s="8" customFormat="1" x14ac:dyDescent="0.2">
      <c r="A31" s="9" t="s">
        <v>41</v>
      </c>
      <c r="B31" s="10" t="s">
        <v>141</v>
      </c>
      <c r="C31" s="11" t="s">
        <v>42</v>
      </c>
      <c r="D31" s="11" t="s">
        <v>46</v>
      </c>
      <c r="E31" s="12">
        <v>6</v>
      </c>
      <c r="F31" s="11" t="s">
        <v>47</v>
      </c>
      <c r="G31" s="8">
        <f t="shared" si="1"/>
        <v>6</v>
      </c>
      <c r="H31" s="8" t="str">
        <f t="shared" si="2"/>
        <v>OK</v>
      </c>
    </row>
    <row r="32" spans="1:8" s="16" customFormat="1" x14ac:dyDescent="0.2">
      <c r="A32" s="13" t="s">
        <v>48</v>
      </c>
      <c r="B32" s="14" t="s">
        <v>135</v>
      </c>
      <c r="C32" s="14" t="s">
        <v>49</v>
      </c>
      <c r="D32" s="14" t="s">
        <v>50</v>
      </c>
      <c r="E32" s="15">
        <v>0</v>
      </c>
      <c r="F32" s="14" t="s">
        <v>51</v>
      </c>
      <c r="G32" s="8">
        <f t="shared" si="1"/>
        <v>1</v>
      </c>
      <c r="H32" s="8" t="str">
        <f t="shared" si="2"/>
        <v>Zero</v>
      </c>
    </row>
    <row r="33" spans="1:8" s="16" customFormat="1" x14ac:dyDescent="0.2">
      <c r="A33" s="13" t="s">
        <v>52</v>
      </c>
      <c r="B33" s="14" t="s">
        <v>134</v>
      </c>
      <c r="C33" s="14" t="s">
        <v>53</v>
      </c>
      <c r="D33" s="14" t="s">
        <v>54</v>
      </c>
      <c r="E33" s="15">
        <v>0</v>
      </c>
      <c r="F33" s="14" t="s">
        <v>55</v>
      </c>
      <c r="G33" s="8">
        <f t="shared" si="1"/>
        <v>1</v>
      </c>
      <c r="H33" s="8" t="str">
        <f t="shared" si="2"/>
        <v>Zero</v>
      </c>
    </row>
    <row r="34" spans="1:8" s="8" customFormat="1" x14ac:dyDescent="0.2">
      <c r="A34" s="9" t="s">
        <v>56</v>
      </c>
      <c r="B34" s="11" t="s">
        <v>130</v>
      </c>
      <c r="C34" s="11" t="s">
        <v>57</v>
      </c>
      <c r="D34" s="11" t="s">
        <v>58</v>
      </c>
      <c r="E34" s="12">
        <v>1</v>
      </c>
      <c r="F34" s="11" t="s">
        <v>59</v>
      </c>
      <c r="G34" s="8">
        <f t="shared" si="1"/>
        <v>1</v>
      </c>
      <c r="H34" s="8" t="str">
        <f t="shared" si="2"/>
        <v>OK</v>
      </c>
    </row>
    <row r="35" spans="1:8" s="8" customFormat="1" x14ac:dyDescent="0.2">
      <c r="A35" s="9" t="s">
        <v>60</v>
      </c>
      <c r="B35" s="10" t="s">
        <v>138</v>
      </c>
      <c r="C35" s="11" t="s">
        <v>61</v>
      </c>
      <c r="D35" s="11" t="s">
        <v>62</v>
      </c>
      <c r="E35" s="12">
        <v>4</v>
      </c>
      <c r="F35" s="11" t="s">
        <v>63</v>
      </c>
      <c r="G35" s="8">
        <f t="shared" si="1"/>
        <v>4</v>
      </c>
      <c r="H35" s="8" t="str">
        <f t="shared" si="2"/>
        <v>OK</v>
      </c>
    </row>
    <row r="36" spans="1:8" s="8" customFormat="1" x14ac:dyDescent="0.2">
      <c r="A36" s="9" t="s">
        <v>64</v>
      </c>
      <c r="B36" s="10" t="s">
        <v>139</v>
      </c>
      <c r="C36" s="11" t="s">
        <v>65</v>
      </c>
      <c r="D36" s="11" t="s">
        <v>146</v>
      </c>
      <c r="E36" s="12">
        <v>1</v>
      </c>
      <c r="F36" s="11" t="s">
        <v>66</v>
      </c>
      <c r="G36" s="8">
        <f t="shared" si="1"/>
        <v>1</v>
      </c>
      <c r="H36" s="8" t="str">
        <f t="shared" si="2"/>
        <v>OK</v>
      </c>
    </row>
    <row r="37" spans="1:8" s="8" customFormat="1" x14ac:dyDescent="0.2">
      <c r="A37" s="9" t="s">
        <v>67</v>
      </c>
      <c r="B37" s="10" t="s">
        <v>142</v>
      </c>
      <c r="C37" s="11" t="s">
        <v>68</v>
      </c>
      <c r="D37" s="11" t="s">
        <v>69</v>
      </c>
      <c r="E37" s="12">
        <v>7</v>
      </c>
      <c r="F37" s="11" t="s">
        <v>70</v>
      </c>
      <c r="G37" s="8">
        <f t="shared" si="1"/>
        <v>7</v>
      </c>
      <c r="H37" s="8" t="str">
        <f t="shared" si="2"/>
        <v>OK</v>
      </c>
    </row>
    <row r="38" spans="1:8" s="8" customFormat="1" x14ac:dyDescent="0.2">
      <c r="A38" s="9" t="s">
        <v>71</v>
      </c>
      <c r="B38" s="11" t="s">
        <v>129</v>
      </c>
      <c r="C38" s="11" t="s">
        <v>72</v>
      </c>
      <c r="D38" s="11" t="s">
        <v>73</v>
      </c>
      <c r="E38" s="12">
        <v>4</v>
      </c>
      <c r="F38" s="11" t="s">
        <v>74</v>
      </c>
      <c r="G38" s="8">
        <f t="shared" si="1"/>
        <v>4</v>
      </c>
      <c r="H38" s="8" t="str">
        <f t="shared" si="2"/>
        <v>OK</v>
      </c>
    </row>
    <row r="39" spans="1:8" s="8" customFormat="1" x14ac:dyDescent="0.2">
      <c r="A39" s="9" t="s">
        <v>75</v>
      </c>
      <c r="B39" s="11" t="s">
        <v>128</v>
      </c>
      <c r="C39" s="11" t="s">
        <v>76</v>
      </c>
      <c r="D39" s="11" t="s">
        <v>77</v>
      </c>
      <c r="E39" s="12">
        <v>1</v>
      </c>
      <c r="F39" s="11" t="s">
        <v>78</v>
      </c>
      <c r="G39" s="8">
        <f t="shared" si="1"/>
        <v>1</v>
      </c>
      <c r="H39" s="8" t="str">
        <f t="shared" si="2"/>
        <v>OK</v>
      </c>
    </row>
    <row r="40" spans="1:8" s="8" customFormat="1" x14ac:dyDescent="0.2">
      <c r="A40" s="9" t="s">
        <v>79</v>
      </c>
      <c r="B40" s="10" t="s">
        <v>127</v>
      </c>
      <c r="C40" s="11" t="s">
        <v>80</v>
      </c>
      <c r="D40" s="11" t="s">
        <v>58</v>
      </c>
      <c r="E40" s="12">
        <v>1</v>
      </c>
      <c r="F40" s="11" t="s">
        <v>81</v>
      </c>
      <c r="G40" s="8">
        <f t="shared" si="1"/>
        <v>1</v>
      </c>
      <c r="H40" s="8" t="str">
        <f t="shared" si="2"/>
        <v>OK</v>
      </c>
    </row>
    <row r="41" spans="1:8" s="8" customFormat="1" x14ac:dyDescent="0.2">
      <c r="A41" s="9" t="s">
        <v>82</v>
      </c>
      <c r="B41" s="10" t="s">
        <v>126</v>
      </c>
      <c r="C41" s="11" t="s">
        <v>83</v>
      </c>
      <c r="D41" s="11" t="s">
        <v>84</v>
      </c>
      <c r="E41" s="12">
        <v>4</v>
      </c>
      <c r="F41" s="11" t="s">
        <v>85</v>
      </c>
      <c r="G41" s="8">
        <f t="shared" si="1"/>
        <v>4</v>
      </c>
      <c r="H41" s="8" t="str">
        <f t="shared" si="2"/>
        <v>OK</v>
      </c>
    </row>
    <row r="42" spans="1:8" s="8" customFormat="1" x14ac:dyDescent="0.2">
      <c r="A42" s="9" t="s">
        <v>86</v>
      </c>
      <c r="B42" s="10" t="s">
        <v>140</v>
      </c>
      <c r="C42" s="11" t="s">
        <v>87</v>
      </c>
      <c r="D42" s="11" t="s">
        <v>88</v>
      </c>
      <c r="E42" s="12">
        <v>1</v>
      </c>
      <c r="F42" s="11" t="s">
        <v>89</v>
      </c>
      <c r="G42" s="8">
        <f t="shared" si="1"/>
        <v>1</v>
      </c>
      <c r="H42" s="8" t="str">
        <f t="shared" si="2"/>
        <v>OK</v>
      </c>
    </row>
    <row r="43" spans="1:8" s="16" customFormat="1" x14ac:dyDescent="0.2">
      <c r="A43" s="13" t="s">
        <v>90</v>
      </c>
      <c r="B43" s="14" t="s">
        <v>125</v>
      </c>
      <c r="C43" s="14" t="s">
        <v>91</v>
      </c>
      <c r="D43" s="14" t="s">
        <v>92</v>
      </c>
      <c r="E43" s="15">
        <v>0</v>
      </c>
      <c r="F43" s="14" t="s">
        <v>93</v>
      </c>
      <c r="G43" s="8">
        <f t="shared" si="1"/>
        <v>1</v>
      </c>
      <c r="H43" s="8" t="str">
        <f t="shared" si="2"/>
        <v>Zero</v>
      </c>
    </row>
    <row r="44" spans="1:8" s="8" customFormat="1" x14ac:dyDescent="0.2">
      <c r="A44" s="9" t="s">
        <v>94</v>
      </c>
      <c r="B44" s="11" t="s">
        <v>124</v>
      </c>
      <c r="C44" s="11" t="s">
        <v>95</v>
      </c>
      <c r="D44" s="11" t="s">
        <v>96</v>
      </c>
      <c r="E44" s="12">
        <v>1</v>
      </c>
      <c r="F44" s="11" t="s">
        <v>97</v>
      </c>
      <c r="G44" s="8">
        <f t="shared" si="1"/>
        <v>1</v>
      </c>
      <c r="H44" s="8" t="str">
        <f t="shared" si="2"/>
        <v>OK</v>
      </c>
    </row>
    <row r="45" spans="1:8" s="8" customFormat="1" x14ac:dyDescent="0.2">
      <c r="A45" s="9" t="s">
        <v>98</v>
      </c>
      <c r="B45" s="11" t="s">
        <v>123</v>
      </c>
      <c r="C45" s="11" t="s">
        <v>99</v>
      </c>
      <c r="D45" s="11" t="s">
        <v>50</v>
      </c>
      <c r="E45" s="12">
        <v>1</v>
      </c>
      <c r="F45" s="10" t="s">
        <v>155</v>
      </c>
      <c r="G45" s="8">
        <f t="shared" si="1"/>
        <v>1</v>
      </c>
      <c r="H45" s="8" t="str">
        <f t="shared" si="2"/>
        <v>OK</v>
      </c>
    </row>
    <row r="46" spans="1:8" s="8" customFormat="1" x14ac:dyDescent="0.2">
      <c r="A46" s="21" t="s">
        <v>153</v>
      </c>
      <c r="B46" s="22" t="s">
        <v>123</v>
      </c>
      <c r="C46" s="22" t="s">
        <v>99</v>
      </c>
      <c r="D46" s="22" t="s">
        <v>50</v>
      </c>
      <c r="E46" s="23">
        <v>0</v>
      </c>
      <c r="F46" s="22" t="s">
        <v>154</v>
      </c>
      <c r="G46" s="8">
        <f t="shared" si="1"/>
        <v>1</v>
      </c>
      <c r="H46" s="8" t="str">
        <f t="shared" si="2"/>
        <v>Zero</v>
      </c>
    </row>
    <row r="47" spans="1:8" s="8" customFormat="1" x14ac:dyDescent="0.2">
      <c r="A47" s="9" t="s">
        <v>98</v>
      </c>
      <c r="B47" s="11" t="s">
        <v>100</v>
      </c>
      <c r="C47" s="11" t="s">
        <v>101</v>
      </c>
      <c r="D47" s="11" t="s">
        <v>50</v>
      </c>
      <c r="E47" s="12">
        <v>1</v>
      </c>
      <c r="F47" s="11" t="s">
        <v>102</v>
      </c>
      <c r="G47" s="8">
        <f t="shared" si="1"/>
        <v>1</v>
      </c>
      <c r="H47" s="8" t="str">
        <f t="shared" si="2"/>
        <v>OK</v>
      </c>
    </row>
    <row r="48" spans="1:8" s="8" customFormat="1" x14ac:dyDescent="0.2">
      <c r="A48" s="9" t="s">
        <v>98</v>
      </c>
      <c r="B48" s="11" t="s">
        <v>122</v>
      </c>
      <c r="C48" s="11" t="s">
        <v>103</v>
      </c>
      <c r="D48" s="11" t="s">
        <v>50</v>
      </c>
      <c r="E48" s="12">
        <v>1</v>
      </c>
      <c r="F48" s="11" t="s">
        <v>104</v>
      </c>
      <c r="G48" s="8">
        <f t="shared" si="1"/>
        <v>1</v>
      </c>
      <c r="H48" s="8" t="str">
        <f t="shared" si="2"/>
        <v>OK</v>
      </c>
    </row>
    <row r="49" spans="1:8" s="8" customFormat="1" x14ac:dyDescent="0.2">
      <c r="A49" s="17" t="s">
        <v>105</v>
      </c>
      <c r="B49" s="5" t="s">
        <v>144</v>
      </c>
      <c r="C49" s="18" t="s">
        <v>106</v>
      </c>
      <c r="D49" s="5" t="s">
        <v>143</v>
      </c>
      <c r="E49" s="19">
        <v>1</v>
      </c>
      <c r="F49" s="20" t="s">
        <v>107</v>
      </c>
      <c r="G49" s="8">
        <f t="shared" si="1"/>
        <v>1</v>
      </c>
      <c r="H49" s="8" t="str">
        <f t="shared" si="2"/>
        <v>OK</v>
      </c>
    </row>
    <row r="51" spans="1:8" x14ac:dyDescent="0.2">
      <c r="G51" s="27">
        <f>SUMIFS(G2:G49,H2:H49,"Zero")</f>
        <v>14</v>
      </c>
      <c r="H51" s="26" t="s">
        <v>158</v>
      </c>
    </row>
  </sheetData>
  <phoneticPr fontId="2" type="noConversion"/>
  <printOptions horizontalCentered="1" verticalCentered="1"/>
  <pageMargins left="0.3" right="0.3" top="0.3" bottom="0.3" header="0" footer="0"/>
  <pageSetup paperSize="9" orientation="landscape" blackAndWhite="1"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71A42-F189-4CA2-8273-CBD93FA402D4}">
  <sheetPr>
    <pageSetUpPr fitToPage="1"/>
  </sheetPr>
  <dimension ref="A1:F44"/>
  <sheetViews>
    <sheetView workbookViewId="0"/>
  </sheetViews>
  <sheetFormatPr defaultColWidth="8.85546875" defaultRowHeight="12.75" x14ac:dyDescent="0.2"/>
  <cols>
    <col min="1" max="1" width="26.140625" customWidth="1"/>
    <col min="2" max="2" width="27.28515625" customWidth="1"/>
    <col min="3" max="3" width="16.42578125" customWidth="1"/>
    <col min="4" max="4" width="34.7109375" customWidth="1"/>
    <col min="5" max="5" width="9.7109375" style="3" customWidth="1"/>
    <col min="6" max="6" width="127.28515625" customWidth="1"/>
  </cols>
  <sheetData>
    <row r="1" spans="1:6" x14ac:dyDescent="0.2">
      <c r="A1" s="1" t="s">
        <v>0</v>
      </c>
      <c r="B1" s="2" t="s">
        <v>1</v>
      </c>
      <c r="C1" s="2" t="s">
        <v>2</v>
      </c>
      <c r="D1" s="2" t="s">
        <v>3</v>
      </c>
      <c r="E1" s="32" t="s">
        <v>164</v>
      </c>
      <c r="F1" s="2" t="s">
        <v>4</v>
      </c>
    </row>
    <row r="2" spans="1:6" x14ac:dyDescent="0.2">
      <c r="A2" s="33" t="s">
        <v>5</v>
      </c>
      <c r="B2" s="34" t="s">
        <v>108</v>
      </c>
      <c r="C2" s="35" t="s">
        <v>6</v>
      </c>
      <c r="D2" s="35" t="s">
        <v>7</v>
      </c>
      <c r="E2" s="36">
        <v>14</v>
      </c>
      <c r="F2" s="35" t="s">
        <v>8</v>
      </c>
    </row>
    <row r="3" spans="1:6" x14ac:dyDescent="0.2">
      <c r="A3" s="33" t="s">
        <v>5</v>
      </c>
      <c r="B3" s="34" t="s">
        <v>110</v>
      </c>
      <c r="C3" s="35" t="s">
        <v>9</v>
      </c>
      <c r="D3" s="35" t="s">
        <v>7</v>
      </c>
      <c r="E3" s="36">
        <v>7</v>
      </c>
      <c r="F3" s="35" t="s">
        <v>165</v>
      </c>
    </row>
    <row r="4" spans="1:6" x14ac:dyDescent="0.2">
      <c r="A4" s="33" t="s">
        <v>5</v>
      </c>
      <c r="B4" s="34" t="s">
        <v>159</v>
      </c>
      <c r="C4" s="35" t="s">
        <v>9</v>
      </c>
      <c r="D4" s="35" t="s">
        <v>7</v>
      </c>
      <c r="E4" s="36">
        <v>8</v>
      </c>
      <c r="F4" s="35" t="s">
        <v>160</v>
      </c>
    </row>
    <row r="5" spans="1:6" x14ac:dyDescent="0.2">
      <c r="A5" s="33" t="s">
        <v>5</v>
      </c>
      <c r="B5" s="34" t="s">
        <v>109</v>
      </c>
      <c r="C5" s="35" t="s">
        <v>9</v>
      </c>
      <c r="D5" s="35" t="s">
        <v>7</v>
      </c>
      <c r="E5" s="36">
        <v>3</v>
      </c>
      <c r="F5" s="35" t="s">
        <v>166</v>
      </c>
    </row>
    <row r="6" spans="1:6" x14ac:dyDescent="0.2">
      <c r="A6" s="33" t="s">
        <v>5</v>
      </c>
      <c r="B6" s="35" t="s">
        <v>111</v>
      </c>
      <c r="C6" s="35" t="s">
        <v>10</v>
      </c>
      <c r="D6" s="35" t="s">
        <v>11</v>
      </c>
      <c r="E6" s="36">
        <v>8</v>
      </c>
      <c r="F6" s="35" t="s">
        <v>12</v>
      </c>
    </row>
    <row r="7" spans="1:6" x14ac:dyDescent="0.2">
      <c r="A7" s="33" t="s">
        <v>5</v>
      </c>
      <c r="B7" s="35" t="s">
        <v>112</v>
      </c>
      <c r="C7" s="35" t="s">
        <v>13</v>
      </c>
      <c r="D7" s="35" t="s">
        <v>14</v>
      </c>
      <c r="E7" s="36">
        <v>4</v>
      </c>
      <c r="F7" s="35" t="s">
        <v>15</v>
      </c>
    </row>
    <row r="8" spans="1:6" x14ac:dyDescent="0.2">
      <c r="A8" s="33" t="s">
        <v>16</v>
      </c>
      <c r="B8" s="35" t="s">
        <v>113</v>
      </c>
      <c r="C8" s="35" t="s">
        <v>9</v>
      </c>
      <c r="D8" s="35" t="s">
        <v>17</v>
      </c>
      <c r="E8" s="36">
        <v>7</v>
      </c>
      <c r="F8" s="35" t="s">
        <v>18</v>
      </c>
    </row>
    <row r="9" spans="1:6" x14ac:dyDescent="0.2">
      <c r="A9" s="33" t="s">
        <v>19</v>
      </c>
      <c r="B9" s="35" t="s">
        <v>114</v>
      </c>
      <c r="C9" s="35" t="s">
        <v>20</v>
      </c>
      <c r="D9" s="35" t="s">
        <v>17</v>
      </c>
      <c r="E9" s="36">
        <v>5</v>
      </c>
      <c r="F9" s="35" t="s">
        <v>21</v>
      </c>
    </row>
    <row r="10" spans="1:6" x14ac:dyDescent="0.2">
      <c r="A10" s="33" t="s">
        <v>22</v>
      </c>
      <c r="B10" s="35" t="s">
        <v>115</v>
      </c>
      <c r="C10" s="35" t="s">
        <v>23</v>
      </c>
      <c r="D10" s="35" t="s">
        <v>7</v>
      </c>
      <c r="E10" s="36">
        <v>1</v>
      </c>
      <c r="F10" s="35" t="s">
        <v>24</v>
      </c>
    </row>
    <row r="11" spans="1:6" ht="25.5" x14ac:dyDescent="0.2">
      <c r="A11" s="33" t="s">
        <v>22</v>
      </c>
      <c r="B11" s="35" t="s">
        <v>116</v>
      </c>
      <c r="C11" s="35" t="s">
        <v>9</v>
      </c>
      <c r="D11" s="35" t="s">
        <v>7</v>
      </c>
      <c r="E11" s="36">
        <v>31</v>
      </c>
      <c r="F11" s="34" t="s">
        <v>167</v>
      </c>
    </row>
    <row r="12" spans="1:6" x14ac:dyDescent="0.2">
      <c r="A12" s="33" t="s">
        <v>22</v>
      </c>
      <c r="B12" s="35" t="s">
        <v>25</v>
      </c>
      <c r="C12" s="35" t="s">
        <v>9</v>
      </c>
      <c r="D12" s="35" t="s">
        <v>7</v>
      </c>
      <c r="E12" s="36">
        <v>12</v>
      </c>
      <c r="F12" s="35" t="s">
        <v>26</v>
      </c>
    </row>
    <row r="13" spans="1:6" x14ac:dyDescent="0.2">
      <c r="A13" s="33" t="s">
        <v>22</v>
      </c>
      <c r="B13" s="35" t="s">
        <v>118</v>
      </c>
      <c r="C13" s="35" t="s">
        <v>9</v>
      </c>
      <c r="D13" s="35" t="s">
        <v>7</v>
      </c>
      <c r="E13" s="36">
        <v>2</v>
      </c>
      <c r="F13" s="35" t="s">
        <v>27</v>
      </c>
    </row>
    <row r="14" spans="1:6" x14ac:dyDescent="0.2">
      <c r="A14" s="33" t="s">
        <v>22</v>
      </c>
      <c r="B14" s="35" t="s">
        <v>28</v>
      </c>
      <c r="C14" s="35" t="s">
        <v>9</v>
      </c>
      <c r="D14" s="35" t="s">
        <v>7</v>
      </c>
      <c r="E14" s="36">
        <v>4</v>
      </c>
      <c r="F14" s="35" t="s">
        <v>29</v>
      </c>
    </row>
    <row r="15" spans="1:6" x14ac:dyDescent="0.2">
      <c r="A15" s="33" t="s">
        <v>22</v>
      </c>
      <c r="B15" s="35" t="s">
        <v>117</v>
      </c>
      <c r="C15" s="35" t="s">
        <v>9</v>
      </c>
      <c r="D15" s="35" t="s">
        <v>7</v>
      </c>
      <c r="E15" s="36">
        <v>4</v>
      </c>
      <c r="F15" s="35" t="s">
        <v>168</v>
      </c>
    </row>
    <row r="16" spans="1:6" x14ac:dyDescent="0.2">
      <c r="A16" s="33" t="s">
        <v>22</v>
      </c>
      <c r="B16" s="35" t="s">
        <v>30</v>
      </c>
      <c r="C16" s="35" t="s">
        <v>9</v>
      </c>
      <c r="D16" s="35" t="s">
        <v>7</v>
      </c>
      <c r="E16" s="36">
        <v>1</v>
      </c>
      <c r="F16" s="35" t="s">
        <v>31</v>
      </c>
    </row>
    <row r="17" spans="1:6" x14ac:dyDescent="0.2">
      <c r="A17" s="33" t="s">
        <v>22</v>
      </c>
      <c r="B17" s="35" t="s">
        <v>32</v>
      </c>
      <c r="C17" s="35" t="s">
        <v>9</v>
      </c>
      <c r="D17" s="35" t="s">
        <v>7</v>
      </c>
      <c r="E17" s="36">
        <v>5</v>
      </c>
      <c r="F17" s="35" t="s">
        <v>33</v>
      </c>
    </row>
    <row r="18" spans="1:6" ht="25.5" x14ac:dyDescent="0.2">
      <c r="A18" s="33" t="s">
        <v>22</v>
      </c>
      <c r="B18" s="35" t="s">
        <v>119</v>
      </c>
      <c r="C18" s="35" t="s">
        <v>9</v>
      </c>
      <c r="D18" s="35" t="s">
        <v>7</v>
      </c>
      <c r="E18" s="36">
        <v>52</v>
      </c>
      <c r="F18" s="34" t="s">
        <v>145</v>
      </c>
    </row>
    <row r="19" spans="1:6" x14ac:dyDescent="0.2">
      <c r="A19" s="33" t="s">
        <v>22</v>
      </c>
      <c r="B19" s="35" t="s">
        <v>120</v>
      </c>
      <c r="C19" s="35" t="s">
        <v>9</v>
      </c>
      <c r="D19" s="35" t="s">
        <v>7</v>
      </c>
      <c r="E19" s="36">
        <v>4</v>
      </c>
      <c r="F19" s="35" t="s">
        <v>34</v>
      </c>
    </row>
    <row r="20" spans="1:6" x14ac:dyDescent="0.2">
      <c r="A20" s="33" t="s">
        <v>22</v>
      </c>
      <c r="B20" s="35" t="s">
        <v>35</v>
      </c>
      <c r="C20" s="35" t="s">
        <v>13</v>
      </c>
      <c r="D20" s="35" t="s">
        <v>7</v>
      </c>
      <c r="E20" s="36">
        <v>4</v>
      </c>
      <c r="F20" s="35" t="s">
        <v>36</v>
      </c>
    </row>
    <row r="21" spans="1:6" x14ac:dyDescent="0.2">
      <c r="A21" s="33" t="s">
        <v>22</v>
      </c>
      <c r="B21" s="35" t="s">
        <v>121</v>
      </c>
      <c r="C21" s="35" t="s">
        <v>6</v>
      </c>
      <c r="D21" s="35" t="s">
        <v>7</v>
      </c>
      <c r="E21" s="36">
        <v>8</v>
      </c>
      <c r="F21" s="35" t="s">
        <v>37</v>
      </c>
    </row>
    <row r="22" spans="1:6" x14ac:dyDescent="0.2">
      <c r="A22" s="33" t="s">
        <v>22</v>
      </c>
      <c r="B22" s="34" t="s">
        <v>132</v>
      </c>
      <c r="C22" s="35" t="s">
        <v>9</v>
      </c>
      <c r="D22" s="35" t="s">
        <v>7</v>
      </c>
      <c r="E22" s="36">
        <v>1</v>
      </c>
      <c r="F22" s="35" t="s">
        <v>38</v>
      </c>
    </row>
    <row r="23" spans="1:6" x14ac:dyDescent="0.2">
      <c r="A23" s="33" t="s">
        <v>22</v>
      </c>
      <c r="B23" s="35" t="s">
        <v>133</v>
      </c>
      <c r="C23" s="35" t="s">
        <v>9</v>
      </c>
      <c r="D23" s="35" t="s">
        <v>7</v>
      </c>
      <c r="E23" s="36">
        <v>6</v>
      </c>
      <c r="F23" s="35" t="s">
        <v>39</v>
      </c>
    </row>
    <row r="24" spans="1:6" x14ac:dyDescent="0.2">
      <c r="A24" s="33" t="s">
        <v>22</v>
      </c>
      <c r="B24" s="35" t="s">
        <v>131</v>
      </c>
      <c r="C24" s="35" t="s">
        <v>9</v>
      </c>
      <c r="D24" s="35" t="s">
        <v>7</v>
      </c>
      <c r="E24" s="36">
        <v>1</v>
      </c>
      <c r="F24" s="35" t="s">
        <v>40</v>
      </c>
    </row>
    <row r="25" spans="1:6" x14ac:dyDescent="0.2">
      <c r="A25" s="33" t="s">
        <v>41</v>
      </c>
      <c r="B25" s="34" t="s">
        <v>137</v>
      </c>
      <c r="C25" s="35" t="s">
        <v>42</v>
      </c>
      <c r="D25" s="35" t="s">
        <v>43</v>
      </c>
      <c r="E25" s="36">
        <v>12</v>
      </c>
      <c r="F25" s="35" t="s">
        <v>44</v>
      </c>
    </row>
    <row r="26" spans="1:6" x14ac:dyDescent="0.2">
      <c r="A26" s="33" t="s">
        <v>41</v>
      </c>
      <c r="B26" s="34" t="s">
        <v>136</v>
      </c>
      <c r="C26" s="35" t="s">
        <v>42</v>
      </c>
      <c r="D26" s="35" t="s">
        <v>43</v>
      </c>
      <c r="E26" s="36">
        <v>24</v>
      </c>
      <c r="F26" s="35" t="s">
        <v>45</v>
      </c>
    </row>
    <row r="27" spans="1:6" x14ac:dyDescent="0.2">
      <c r="A27" s="33" t="s">
        <v>41</v>
      </c>
      <c r="B27" s="34" t="s">
        <v>141</v>
      </c>
      <c r="C27" s="35" t="s">
        <v>42</v>
      </c>
      <c r="D27" s="35" t="s">
        <v>46</v>
      </c>
      <c r="E27" s="36">
        <v>6</v>
      </c>
      <c r="F27" s="35" t="s">
        <v>47</v>
      </c>
    </row>
    <row r="28" spans="1:6" s="40" customFormat="1" x14ac:dyDescent="0.2">
      <c r="A28" s="37" t="s">
        <v>48</v>
      </c>
      <c r="B28" s="38" t="s">
        <v>135</v>
      </c>
      <c r="C28" s="38" t="s">
        <v>49</v>
      </c>
      <c r="D28" s="38" t="s">
        <v>50</v>
      </c>
      <c r="E28" s="39">
        <v>0</v>
      </c>
      <c r="F28" s="38" t="s">
        <v>51</v>
      </c>
    </row>
    <row r="29" spans="1:6" s="40" customFormat="1" x14ac:dyDescent="0.2">
      <c r="A29" s="37" t="s">
        <v>52</v>
      </c>
      <c r="B29" s="38" t="s">
        <v>134</v>
      </c>
      <c r="C29" s="38" t="s">
        <v>53</v>
      </c>
      <c r="D29" s="38" t="s">
        <v>54</v>
      </c>
      <c r="E29" s="39">
        <v>0</v>
      </c>
      <c r="F29" s="38" t="s">
        <v>55</v>
      </c>
    </row>
    <row r="30" spans="1:6" x14ac:dyDescent="0.2">
      <c r="A30" s="33" t="s">
        <v>56</v>
      </c>
      <c r="B30" s="35" t="s">
        <v>130</v>
      </c>
      <c r="C30" s="35" t="s">
        <v>57</v>
      </c>
      <c r="D30" s="35" t="s">
        <v>58</v>
      </c>
      <c r="E30" s="36">
        <v>1</v>
      </c>
      <c r="F30" s="35" t="s">
        <v>59</v>
      </c>
    </row>
    <row r="31" spans="1:6" x14ac:dyDescent="0.2">
      <c r="A31" s="33" t="s">
        <v>60</v>
      </c>
      <c r="B31" s="34" t="s">
        <v>138</v>
      </c>
      <c r="C31" s="35" t="s">
        <v>61</v>
      </c>
      <c r="D31" s="35" t="s">
        <v>62</v>
      </c>
      <c r="E31" s="36">
        <v>4</v>
      </c>
      <c r="F31" s="35" t="s">
        <v>63</v>
      </c>
    </row>
    <row r="32" spans="1:6" x14ac:dyDescent="0.2">
      <c r="A32" s="33" t="s">
        <v>64</v>
      </c>
      <c r="B32" s="34" t="s">
        <v>139</v>
      </c>
      <c r="C32" s="35" t="s">
        <v>65</v>
      </c>
      <c r="D32" s="35" t="s">
        <v>146</v>
      </c>
      <c r="E32" s="36">
        <v>1</v>
      </c>
      <c r="F32" s="35" t="s">
        <v>66</v>
      </c>
    </row>
    <row r="33" spans="1:6" x14ac:dyDescent="0.2">
      <c r="A33" s="33" t="s">
        <v>67</v>
      </c>
      <c r="B33" s="34" t="s">
        <v>142</v>
      </c>
      <c r="C33" s="35" t="s">
        <v>68</v>
      </c>
      <c r="D33" s="35" t="s">
        <v>69</v>
      </c>
      <c r="E33" s="36">
        <v>7</v>
      </c>
      <c r="F33" s="35" t="s">
        <v>70</v>
      </c>
    </row>
    <row r="34" spans="1:6" x14ac:dyDescent="0.2">
      <c r="A34" s="33" t="s">
        <v>71</v>
      </c>
      <c r="B34" s="35" t="s">
        <v>129</v>
      </c>
      <c r="C34" s="35" t="s">
        <v>72</v>
      </c>
      <c r="D34" s="35" t="s">
        <v>73</v>
      </c>
      <c r="E34" s="36">
        <v>4</v>
      </c>
      <c r="F34" s="35" t="s">
        <v>74</v>
      </c>
    </row>
    <row r="35" spans="1:6" x14ac:dyDescent="0.2">
      <c r="A35" s="33" t="s">
        <v>75</v>
      </c>
      <c r="B35" s="35" t="s">
        <v>128</v>
      </c>
      <c r="C35" s="35" t="s">
        <v>76</v>
      </c>
      <c r="D35" s="35" t="s">
        <v>77</v>
      </c>
      <c r="E35" s="36">
        <v>1</v>
      </c>
      <c r="F35" s="35" t="s">
        <v>78</v>
      </c>
    </row>
    <row r="36" spans="1:6" x14ac:dyDescent="0.2">
      <c r="A36" s="33" t="s">
        <v>79</v>
      </c>
      <c r="B36" s="34" t="s">
        <v>127</v>
      </c>
      <c r="C36" s="35" t="s">
        <v>80</v>
      </c>
      <c r="D36" s="35" t="s">
        <v>58</v>
      </c>
      <c r="E36" s="36">
        <v>1</v>
      </c>
      <c r="F36" s="35" t="s">
        <v>81</v>
      </c>
    </row>
    <row r="37" spans="1:6" x14ac:dyDescent="0.2">
      <c r="A37" s="33" t="s">
        <v>82</v>
      </c>
      <c r="B37" s="34" t="s">
        <v>126</v>
      </c>
      <c r="C37" s="35" t="s">
        <v>83</v>
      </c>
      <c r="D37" s="35" t="s">
        <v>84</v>
      </c>
      <c r="E37" s="36">
        <v>4</v>
      </c>
      <c r="F37" s="35" t="s">
        <v>85</v>
      </c>
    </row>
    <row r="38" spans="1:6" x14ac:dyDescent="0.2">
      <c r="A38" s="33" t="s">
        <v>86</v>
      </c>
      <c r="B38" s="34" t="s">
        <v>140</v>
      </c>
      <c r="C38" s="35" t="s">
        <v>87</v>
      </c>
      <c r="D38" s="35" t="s">
        <v>88</v>
      </c>
      <c r="E38" s="36">
        <v>1</v>
      </c>
      <c r="F38" s="35" t="s">
        <v>89</v>
      </c>
    </row>
    <row r="39" spans="1:6" s="40" customFormat="1" x14ac:dyDescent="0.2">
      <c r="A39" s="37" t="s">
        <v>90</v>
      </c>
      <c r="B39" s="38" t="s">
        <v>125</v>
      </c>
      <c r="C39" s="38" t="s">
        <v>91</v>
      </c>
      <c r="D39" s="38" t="s">
        <v>92</v>
      </c>
      <c r="E39" s="39">
        <v>0</v>
      </c>
      <c r="F39" s="38" t="s">
        <v>93</v>
      </c>
    </row>
    <row r="40" spans="1:6" x14ac:dyDescent="0.2">
      <c r="A40" s="33" t="s">
        <v>94</v>
      </c>
      <c r="B40" s="35" t="s">
        <v>124</v>
      </c>
      <c r="C40" s="35" t="s">
        <v>95</v>
      </c>
      <c r="D40" s="35" t="s">
        <v>96</v>
      </c>
      <c r="E40" s="36">
        <v>1</v>
      </c>
      <c r="F40" s="35" t="s">
        <v>97</v>
      </c>
    </row>
    <row r="41" spans="1:6" x14ac:dyDescent="0.2">
      <c r="A41" s="33" t="s">
        <v>98</v>
      </c>
      <c r="B41" s="35" t="s">
        <v>123</v>
      </c>
      <c r="C41" s="35" t="s">
        <v>99</v>
      </c>
      <c r="D41" s="35" t="s">
        <v>50</v>
      </c>
      <c r="E41" s="36">
        <v>2</v>
      </c>
      <c r="F41" s="35" t="s">
        <v>169</v>
      </c>
    </row>
    <row r="42" spans="1:6" x14ac:dyDescent="0.2">
      <c r="A42" s="33" t="s">
        <v>98</v>
      </c>
      <c r="B42" s="35" t="s">
        <v>100</v>
      </c>
      <c r="C42" s="35" t="s">
        <v>101</v>
      </c>
      <c r="D42" s="35" t="s">
        <v>50</v>
      </c>
      <c r="E42" s="36">
        <v>1</v>
      </c>
      <c r="F42" s="35" t="s">
        <v>102</v>
      </c>
    </row>
    <row r="43" spans="1:6" x14ac:dyDescent="0.2">
      <c r="A43" s="33" t="s">
        <v>98</v>
      </c>
      <c r="B43" s="35" t="s">
        <v>122</v>
      </c>
      <c r="C43" s="35" t="s">
        <v>103</v>
      </c>
      <c r="D43" s="35" t="s">
        <v>50</v>
      </c>
      <c r="E43" s="36">
        <v>1</v>
      </c>
      <c r="F43" s="35" t="s">
        <v>104</v>
      </c>
    </row>
    <row r="44" spans="1:6" x14ac:dyDescent="0.2">
      <c r="A44" s="41" t="s">
        <v>105</v>
      </c>
      <c r="B44" s="34" t="s">
        <v>144</v>
      </c>
      <c r="C44" s="42" t="s">
        <v>106</v>
      </c>
      <c r="D44" s="34" t="s">
        <v>143</v>
      </c>
      <c r="E44" s="43">
        <v>1</v>
      </c>
      <c r="F44" s="44" t="s">
        <v>107</v>
      </c>
    </row>
  </sheetData>
  <phoneticPr fontId="2" type="noConversion"/>
  <printOptions horizontalCentered="1" verticalCentered="1"/>
  <pageMargins left="0.3" right="0.3" top="0.3" bottom="0.3" header="0" footer="0"/>
  <pageSetup paperSize="9" orientation="landscape" blackAndWhite="1"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63CED-55AA-40ED-A077-F5396494048D}">
  <sheetPr>
    <pageSetUpPr fitToPage="1"/>
  </sheetPr>
  <dimension ref="A1:O44"/>
  <sheetViews>
    <sheetView tabSelected="1" workbookViewId="0"/>
  </sheetViews>
  <sheetFormatPr defaultColWidth="8.85546875" defaultRowHeight="12.75" x14ac:dyDescent="0.2"/>
  <cols>
    <col min="1" max="1" width="26.140625" customWidth="1"/>
    <col min="2" max="2" width="27.28515625" customWidth="1"/>
    <col min="3" max="3" width="16.42578125" customWidth="1"/>
    <col min="4" max="4" width="34.7109375" customWidth="1"/>
    <col min="5" max="5" width="9.7109375" style="3" customWidth="1"/>
    <col min="6" max="6" width="127.28515625" customWidth="1"/>
  </cols>
  <sheetData>
    <row r="1" spans="1:15" x14ac:dyDescent="0.2">
      <c r="A1" s="1" t="s">
        <v>0</v>
      </c>
      <c r="B1" s="2" t="s">
        <v>1</v>
      </c>
      <c r="C1" s="2" t="s">
        <v>2</v>
      </c>
      <c r="D1" s="2" t="s">
        <v>3</v>
      </c>
      <c r="E1" s="32" t="s">
        <v>164</v>
      </c>
      <c r="F1" s="2" t="s">
        <v>4</v>
      </c>
    </row>
    <row r="2" spans="1:15" x14ac:dyDescent="0.2">
      <c r="A2" s="33" t="s">
        <v>5</v>
      </c>
      <c r="B2" s="34" t="s">
        <v>108</v>
      </c>
      <c r="C2" s="35" t="s">
        <v>6</v>
      </c>
      <c r="D2" s="35" t="s">
        <v>7</v>
      </c>
      <c r="E2" s="36">
        <v>14</v>
      </c>
      <c r="F2" s="34" t="s">
        <v>346</v>
      </c>
      <c r="G2" t="str">
        <f>A2&amp;B2&amp;C2&amp;D2</f>
        <v>CHIP CERAMIC CAP101K/250V2012WALSIN, SAMSUNG</v>
      </c>
      <c r="M2">
        <f>MATCH(G2,KiCAD_Gentlman_V5.3!M:M,0)</f>
        <v>3</v>
      </c>
      <c r="N2" s="26" t="b" cm="1">
        <f t="array" ref="N2">IF(E2=INDEX(KiCAD_Gentlman_V5.3!A:K,bom!M2,2),TRUE,INDEX(KiCAD_Gentlman_V5.3!A:K,bom!M2,2))</f>
        <v>1</v>
      </c>
      <c r="O2" t="b" cm="1">
        <f t="array" ref="O2">IF(F2=INDEX(KiCAD_Gentlman_V5.3!A:K,bom!M2,1),TRUE,INDEX(KiCAD_Gentlman_V5.3!A:K,bom!M2,1))</f>
        <v>1</v>
      </c>
    </row>
    <row r="3" spans="1:15" x14ac:dyDescent="0.2">
      <c r="A3" s="33" t="s">
        <v>5</v>
      </c>
      <c r="B3" s="34" t="s">
        <v>110</v>
      </c>
      <c r="C3" s="35" t="s">
        <v>9</v>
      </c>
      <c r="D3" s="35" t="s">
        <v>7</v>
      </c>
      <c r="E3" s="36">
        <v>7</v>
      </c>
      <c r="F3" s="34" t="s">
        <v>347</v>
      </c>
      <c r="G3" t="str">
        <f t="shared" ref="G3:G44" si="0">A3&amp;B3&amp;C3&amp;D3</f>
        <v>CHIP CERAMIC CAP103K/25V1608WALSIN, SAMSUNG</v>
      </c>
      <c r="M3">
        <f>MATCH(G3,KiCAD_Gentlman_V5.3!M:M,0)</f>
        <v>2</v>
      </c>
      <c r="N3" s="26" t="b" cm="1">
        <f t="array" ref="N3">IF(E3=INDEX(KiCAD_Gentlman_V5.3!A:K,bom!M3,2),TRUE,INDEX(KiCAD_Gentlman_V5.3!A:K,bom!M3,2))</f>
        <v>1</v>
      </c>
      <c r="O3" t="b" cm="1">
        <f t="array" ref="O3">IF(F3=INDEX(KiCAD_Gentlman_V5.3!A:K,bom!M3,1),TRUE,INDEX(KiCAD_Gentlman_V5.3!A:K,bom!M3,1))</f>
        <v>1</v>
      </c>
    </row>
    <row r="4" spans="1:15" x14ac:dyDescent="0.2">
      <c r="A4" s="33" t="s">
        <v>5</v>
      </c>
      <c r="B4" s="34" t="s">
        <v>159</v>
      </c>
      <c r="C4" s="35" t="s">
        <v>9</v>
      </c>
      <c r="D4" s="35" t="s">
        <v>7</v>
      </c>
      <c r="E4" s="36">
        <v>8</v>
      </c>
      <c r="F4" s="34" t="s">
        <v>349</v>
      </c>
      <c r="G4" t="str">
        <f t="shared" si="0"/>
        <v>CHIP CERAMIC CAP104Z/25V1608WALSIN, SAMSUNG</v>
      </c>
      <c r="M4">
        <f>MATCH(G4,KiCAD_Gentlman_V5.3!M:M,0)</f>
        <v>6</v>
      </c>
      <c r="N4" s="26" t="b" cm="1">
        <f t="array" ref="N4">IF(E4=INDEX(KiCAD_Gentlman_V5.3!A:K,bom!M4,2),TRUE,INDEX(KiCAD_Gentlman_V5.3!A:K,bom!M4,2))</f>
        <v>1</v>
      </c>
      <c r="O4" t="b" cm="1">
        <f t="array" ref="O4">IF(F4=INDEX(KiCAD_Gentlman_V5.3!A:K,bom!M4,1),TRUE,INDEX(KiCAD_Gentlman_V5.3!A:K,bom!M4,1))</f>
        <v>1</v>
      </c>
    </row>
    <row r="5" spans="1:15" x14ac:dyDescent="0.2">
      <c r="A5" s="33" t="s">
        <v>5</v>
      </c>
      <c r="B5" s="34" t="s">
        <v>109</v>
      </c>
      <c r="C5" s="35" t="s">
        <v>9</v>
      </c>
      <c r="D5" s="35" t="s">
        <v>7</v>
      </c>
      <c r="E5" s="36">
        <v>3</v>
      </c>
      <c r="F5" s="34" t="s">
        <v>348</v>
      </c>
      <c r="G5" t="str">
        <f t="shared" si="0"/>
        <v>CHIP CERAMIC CAP105Z/6.3V1608WALSIN, SAMSUNG</v>
      </c>
      <c r="M5">
        <f>MATCH(G5,KiCAD_Gentlman_V5.3!M:M,0)</f>
        <v>8</v>
      </c>
      <c r="N5" s="26" t="b" cm="1">
        <f t="array" ref="N5">IF(E5=INDEX(KiCAD_Gentlman_V5.3!A:K,bom!M5,2),TRUE,INDEX(KiCAD_Gentlman_V5.3!A:K,bom!M5,2))</f>
        <v>1</v>
      </c>
      <c r="O5" t="b" cm="1">
        <f t="array" ref="O5">IF(F5=INDEX(KiCAD_Gentlman_V5.3!A:K,bom!M5,1),TRUE,INDEX(KiCAD_Gentlman_V5.3!A:K,bom!M5,1))</f>
        <v>1</v>
      </c>
    </row>
    <row r="6" spans="1:15" x14ac:dyDescent="0.2">
      <c r="A6" s="33" t="s">
        <v>5</v>
      </c>
      <c r="B6" s="35" t="s">
        <v>111</v>
      </c>
      <c r="C6" s="35" t="s">
        <v>10</v>
      </c>
      <c r="D6" s="35" t="s">
        <v>11</v>
      </c>
      <c r="E6" s="36">
        <v>8</v>
      </c>
      <c r="F6" s="34" t="s">
        <v>350</v>
      </c>
      <c r="G6" t="str">
        <f t="shared" si="0"/>
        <v>CHIP CERAMIC CAPFS43X105K251EGG4532WALSIN</v>
      </c>
      <c r="M6">
        <f>MATCH(G6,KiCAD_Gentlman_V5.3!M:M,0)</f>
        <v>5</v>
      </c>
      <c r="N6" s="26" t="b" cm="1">
        <f t="array" ref="N6">IF(E6=INDEX(KiCAD_Gentlman_V5.3!A:K,bom!M6,2),TRUE,INDEX(KiCAD_Gentlman_V5.3!A:K,bom!M6,2))</f>
        <v>1</v>
      </c>
      <c r="O6" t="b" cm="1">
        <f t="array" ref="O6">IF(F6=INDEX(KiCAD_Gentlman_V5.3!A:K,bom!M6,1),TRUE,INDEX(KiCAD_Gentlman_V5.3!A:K,bom!M6,1))</f>
        <v>1</v>
      </c>
    </row>
    <row r="7" spans="1:15" x14ac:dyDescent="0.2">
      <c r="A7" s="33" t="s">
        <v>5</v>
      </c>
      <c r="B7" s="35" t="s">
        <v>112</v>
      </c>
      <c r="C7" s="35" t="s">
        <v>13</v>
      </c>
      <c r="D7" s="35" t="s">
        <v>14</v>
      </c>
      <c r="E7" s="36">
        <v>4</v>
      </c>
      <c r="F7" s="34" t="s">
        <v>351</v>
      </c>
      <c r="G7" t="str">
        <f t="shared" si="0"/>
        <v>CHIP CERAMIC CAPTCC1206X7R103K251DT3216CCTC</v>
      </c>
      <c r="M7">
        <f>MATCH(G7,KiCAD_Gentlman_V5.3!M:M,0)</f>
        <v>4</v>
      </c>
      <c r="N7" s="26" t="b" cm="1">
        <f t="array" ref="N7">IF(E7=INDEX(KiCAD_Gentlman_V5.3!A:K,bom!M7,2),TRUE,INDEX(KiCAD_Gentlman_V5.3!A:K,bom!M7,2))</f>
        <v>1</v>
      </c>
      <c r="O7" t="b" cm="1">
        <f t="array" ref="O7">IF(F7=INDEX(KiCAD_Gentlman_V5.3!A:K,bom!M7,1),TRUE,INDEX(KiCAD_Gentlman_V5.3!A:K,bom!M7,1))</f>
        <v>1</v>
      </c>
    </row>
    <row r="8" spans="1:15" x14ac:dyDescent="0.2">
      <c r="A8" s="33" t="s">
        <v>16</v>
      </c>
      <c r="B8" s="35" t="s">
        <v>113</v>
      </c>
      <c r="C8" s="35" t="s">
        <v>9</v>
      </c>
      <c r="D8" s="35" t="s">
        <v>17</v>
      </c>
      <c r="E8" s="36">
        <v>7</v>
      </c>
      <c r="F8" s="34" t="s">
        <v>352</v>
      </c>
      <c r="G8" t="str">
        <f t="shared" si="0"/>
        <v>CHIP LED REDWR106SR-W1608BRIGHT LED</v>
      </c>
      <c r="M8">
        <f>MATCH(G8,KiCAD_Gentlman_V5.3!M:M,0)</f>
        <v>14</v>
      </c>
      <c r="N8" s="26" t="b" cm="1">
        <f t="array" ref="N8">IF(E8=INDEX(KiCAD_Gentlman_V5.3!A:K,bom!M8,2),TRUE,INDEX(KiCAD_Gentlman_V5.3!A:K,bom!M8,2))</f>
        <v>1</v>
      </c>
      <c r="O8" t="b" cm="1">
        <f t="array" ref="O8">IF(F8=INDEX(KiCAD_Gentlman_V5.3!A:K,bom!M8,1),TRUE,INDEX(KiCAD_Gentlman_V5.3!A:K,bom!M8,1))</f>
        <v>1</v>
      </c>
    </row>
    <row r="9" spans="1:15" x14ac:dyDescent="0.2">
      <c r="A9" s="33" t="s">
        <v>19</v>
      </c>
      <c r="B9" s="35" t="s">
        <v>114</v>
      </c>
      <c r="C9" s="35" t="s">
        <v>20</v>
      </c>
      <c r="D9" s="35" t="s">
        <v>17</v>
      </c>
      <c r="E9" s="36">
        <v>5</v>
      </c>
      <c r="F9" s="34" t="s">
        <v>353</v>
      </c>
      <c r="G9" t="str">
        <f t="shared" si="0"/>
        <v>CHIP LED RGBBL-HBHG8JE36K-TRB-T051615BRIGHT LED</v>
      </c>
      <c r="M9">
        <f>MATCH(G9,KiCAD_Gentlman_V5.3!M:M,0)</f>
        <v>38</v>
      </c>
      <c r="N9" s="26" t="b" cm="1">
        <f t="array" ref="N9">IF(E9=INDEX(KiCAD_Gentlman_V5.3!A:K,bom!M9,2),TRUE,INDEX(KiCAD_Gentlman_V5.3!A:K,bom!M9,2))</f>
        <v>1</v>
      </c>
      <c r="O9" t="b" cm="1">
        <f t="array" ref="O9">IF(F9=INDEX(KiCAD_Gentlman_V5.3!A:K,bom!M9,1),TRUE,INDEX(KiCAD_Gentlman_V5.3!A:K,bom!M9,1))</f>
        <v>1</v>
      </c>
    </row>
    <row r="10" spans="1:15" x14ac:dyDescent="0.2">
      <c r="A10" s="33" t="s">
        <v>22</v>
      </c>
      <c r="B10" s="35" t="s">
        <v>115</v>
      </c>
      <c r="C10" s="35" t="s">
        <v>23</v>
      </c>
      <c r="D10" s="35" t="s">
        <v>7</v>
      </c>
      <c r="E10" s="36">
        <v>1</v>
      </c>
      <c r="F10" s="34" t="s">
        <v>354</v>
      </c>
      <c r="G10" t="str">
        <f t="shared" si="0"/>
        <v>CHIP RESISTOR0RJ6432WALSIN, SAMSUNG</v>
      </c>
      <c r="M10">
        <f>MATCH(G10,KiCAD_Gentlman_V5.3!M:M,0)</f>
        <v>24</v>
      </c>
      <c r="N10" s="26" t="b" cm="1">
        <f t="array" ref="N10">IF(E10=INDEX(KiCAD_Gentlman_V5.3!A:K,bom!M10,2),TRUE,INDEX(KiCAD_Gentlman_V5.3!A:K,bom!M10,2))</f>
        <v>1</v>
      </c>
      <c r="O10" t="b" cm="1">
        <f t="array" ref="O10">IF(F10=INDEX(KiCAD_Gentlman_V5.3!A:K,bom!M10,1),TRUE,INDEX(KiCAD_Gentlman_V5.3!A:K,bom!M10,1))</f>
        <v>1</v>
      </c>
    </row>
    <row r="11" spans="1:15" x14ac:dyDescent="0.2">
      <c r="A11" s="33" t="s">
        <v>22</v>
      </c>
      <c r="B11" s="35" t="s">
        <v>116</v>
      </c>
      <c r="C11" s="35" t="s">
        <v>9</v>
      </c>
      <c r="D11" s="35" t="s">
        <v>7</v>
      </c>
      <c r="E11" s="36">
        <v>31</v>
      </c>
      <c r="F11" s="34" t="s">
        <v>355</v>
      </c>
      <c r="G11" t="str">
        <f t="shared" si="0"/>
        <v>CHIP RESISTOR1KF1608WALSIN, SAMSUNG</v>
      </c>
      <c r="M11">
        <f>MATCH(G11,KiCAD_Gentlman_V5.3!M:M,0)</f>
        <v>23</v>
      </c>
      <c r="N11" s="26" t="b" cm="1">
        <f t="array" ref="N11">IF(E11=INDEX(KiCAD_Gentlman_V5.3!A:K,bom!M11,2),TRUE,INDEX(KiCAD_Gentlman_V5.3!A:K,bom!M11,2))</f>
        <v>1</v>
      </c>
      <c r="O11" t="b" cm="1">
        <f t="array" ref="O11">IF(F11=INDEX(KiCAD_Gentlman_V5.3!A:K,bom!M11,1),TRUE,INDEX(KiCAD_Gentlman_V5.3!A:K,bom!M11,1))</f>
        <v>1</v>
      </c>
    </row>
    <row r="12" spans="1:15" x14ac:dyDescent="0.2">
      <c r="A12" s="33" t="s">
        <v>22</v>
      </c>
      <c r="B12" s="35" t="s">
        <v>25</v>
      </c>
      <c r="C12" s="35" t="s">
        <v>9</v>
      </c>
      <c r="D12" s="35" t="s">
        <v>7</v>
      </c>
      <c r="E12" s="36">
        <v>12</v>
      </c>
      <c r="F12" s="34" t="s">
        <v>356</v>
      </c>
      <c r="G12" t="str">
        <f t="shared" si="0"/>
        <v>CHIP RESISTOR2.7KF1608WALSIN, SAMSUNG</v>
      </c>
      <c r="M12">
        <f>MATCH(G12,KiCAD_Gentlman_V5.3!M:M,0)</f>
        <v>33</v>
      </c>
      <c r="N12" s="26" t="b" cm="1">
        <f t="array" ref="N12">IF(E12=INDEX(KiCAD_Gentlman_V5.3!A:K,bom!M12,2),TRUE,INDEX(KiCAD_Gentlman_V5.3!A:K,bom!M12,2))</f>
        <v>1</v>
      </c>
      <c r="O12" t="b" cm="1">
        <f t="array" ref="O12">IF(F12=INDEX(KiCAD_Gentlman_V5.3!A:K,bom!M12,1),TRUE,INDEX(KiCAD_Gentlman_V5.3!A:K,bom!M12,1))</f>
        <v>1</v>
      </c>
    </row>
    <row r="13" spans="1:15" x14ac:dyDescent="0.2">
      <c r="A13" s="33" t="s">
        <v>22</v>
      </c>
      <c r="B13" s="35" t="s">
        <v>118</v>
      </c>
      <c r="C13" s="35" t="s">
        <v>9</v>
      </c>
      <c r="D13" s="35" t="s">
        <v>7</v>
      </c>
      <c r="E13" s="36">
        <v>2</v>
      </c>
      <c r="F13" s="34" t="s">
        <v>357</v>
      </c>
      <c r="G13" t="str">
        <f t="shared" si="0"/>
        <v>CHIP RESISTOR4.7KF1608WALSIN, SAMSUNG</v>
      </c>
      <c r="M13">
        <f>MATCH(G13,KiCAD_Gentlman_V5.3!M:M,0)</f>
        <v>28</v>
      </c>
      <c r="N13" s="26" t="b" cm="1">
        <f t="array" ref="N13">IF(E13=INDEX(KiCAD_Gentlman_V5.3!A:K,bom!M13,2),TRUE,INDEX(KiCAD_Gentlman_V5.3!A:K,bom!M13,2))</f>
        <v>1</v>
      </c>
      <c r="O13" t="b" cm="1">
        <f t="array" ref="O13">IF(F13=INDEX(KiCAD_Gentlman_V5.3!A:K,bom!M13,1),TRUE,INDEX(KiCAD_Gentlman_V5.3!A:K,bom!M13,1))</f>
        <v>1</v>
      </c>
    </row>
    <row r="14" spans="1:15" x14ac:dyDescent="0.2">
      <c r="A14" s="33" t="s">
        <v>22</v>
      </c>
      <c r="B14" s="35" t="s">
        <v>28</v>
      </c>
      <c r="C14" s="35" t="s">
        <v>9</v>
      </c>
      <c r="D14" s="35" t="s">
        <v>7</v>
      </c>
      <c r="E14" s="36">
        <v>4</v>
      </c>
      <c r="F14" s="34" t="s">
        <v>358</v>
      </c>
      <c r="G14" t="str">
        <f t="shared" si="0"/>
        <v>CHIP RESISTOR8.2KF1608WALSIN, SAMSUNG</v>
      </c>
      <c r="M14">
        <f>MATCH(G14,KiCAD_Gentlman_V5.3!M:M,0)</f>
        <v>36</v>
      </c>
      <c r="N14" s="26" t="b" cm="1">
        <f t="array" ref="N14">IF(E14=INDEX(KiCAD_Gentlman_V5.3!A:K,bom!M14,2),TRUE,INDEX(KiCAD_Gentlman_V5.3!A:K,bom!M14,2))</f>
        <v>1</v>
      </c>
      <c r="O14" t="b" cm="1">
        <f t="array" ref="O14">IF(F14=INDEX(KiCAD_Gentlman_V5.3!A:K,bom!M14,1),TRUE,INDEX(KiCAD_Gentlman_V5.3!A:K,bom!M14,1))</f>
        <v>1</v>
      </c>
    </row>
    <row r="15" spans="1:15" x14ac:dyDescent="0.2">
      <c r="A15" s="33" t="s">
        <v>22</v>
      </c>
      <c r="B15" s="35" t="s">
        <v>117</v>
      </c>
      <c r="C15" s="35" t="s">
        <v>9</v>
      </c>
      <c r="D15" s="35" t="s">
        <v>7</v>
      </c>
      <c r="E15" s="36">
        <v>4</v>
      </c>
      <c r="F15" s="34" t="s">
        <v>359</v>
      </c>
      <c r="G15" t="str">
        <f t="shared" si="0"/>
        <v>CHIP RESISTOR10KJ1608WALSIN, SAMSUNG</v>
      </c>
      <c r="M15">
        <f>MATCH(G15,KiCAD_Gentlman_V5.3!M:M,0)</f>
        <v>22</v>
      </c>
      <c r="N15" s="26" t="b" cm="1">
        <f t="array" ref="N15">IF(E15=INDEX(KiCAD_Gentlman_V5.3!A:K,bom!M15,2),TRUE,INDEX(KiCAD_Gentlman_V5.3!A:K,bom!M15,2))</f>
        <v>1</v>
      </c>
      <c r="O15" t="b" cm="1">
        <f t="array" ref="O15">IF(F15=INDEX(KiCAD_Gentlman_V5.3!A:K,bom!M15,1),TRUE,INDEX(KiCAD_Gentlman_V5.3!A:K,bom!M15,1))</f>
        <v>1</v>
      </c>
    </row>
    <row r="16" spans="1:15" x14ac:dyDescent="0.2">
      <c r="A16" s="33" t="s">
        <v>22</v>
      </c>
      <c r="B16" s="35" t="s">
        <v>30</v>
      </c>
      <c r="C16" s="35" t="s">
        <v>9</v>
      </c>
      <c r="D16" s="35" t="s">
        <v>7</v>
      </c>
      <c r="E16" s="36">
        <v>1</v>
      </c>
      <c r="F16" s="34" t="s">
        <v>360</v>
      </c>
      <c r="G16" t="str">
        <f t="shared" si="0"/>
        <v>CHIP RESISTOR22KJ1608WALSIN, SAMSUNG</v>
      </c>
      <c r="M16">
        <f>MATCH(G16,KiCAD_Gentlman_V5.3!M:M,0)</f>
        <v>27</v>
      </c>
      <c r="N16" s="26" t="b" cm="1">
        <f t="array" ref="N16">IF(E16=INDEX(KiCAD_Gentlman_V5.3!A:K,bom!M16,2),TRUE,INDEX(KiCAD_Gentlman_V5.3!A:K,bom!M16,2))</f>
        <v>1</v>
      </c>
      <c r="O16" t="b" cm="1">
        <f t="array" ref="O16">IF(F16=INDEX(KiCAD_Gentlman_V5.3!A:K,bom!M16,1),TRUE,INDEX(KiCAD_Gentlman_V5.3!A:K,bom!M16,1))</f>
        <v>1</v>
      </c>
    </row>
    <row r="17" spans="1:15" x14ac:dyDescent="0.2">
      <c r="A17" s="33" t="s">
        <v>22</v>
      </c>
      <c r="B17" s="35" t="s">
        <v>32</v>
      </c>
      <c r="C17" s="35" t="s">
        <v>9</v>
      </c>
      <c r="D17" s="35" t="s">
        <v>7</v>
      </c>
      <c r="E17" s="36">
        <v>5</v>
      </c>
      <c r="F17" s="34" t="s">
        <v>361</v>
      </c>
      <c r="G17" t="str">
        <f t="shared" si="0"/>
        <v>CHIP RESISTOR47RJ1608WALSIN, SAMSUNG</v>
      </c>
      <c r="M17">
        <f>MATCH(G17,KiCAD_Gentlman_V5.3!M:M,0)</f>
        <v>25</v>
      </c>
      <c r="N17" s="26" t="b" cm="1">
        <f t="array" ref="N17">IF(E17=INDEX(KiCAD_Gentlman_V5.3!A:K,bom!M17,2),TRUE,INDEX(KiCAD_Gentlman_V5.3!A:K,bom!M17,2))</f>
        <v>1</v>
      </c>
      <c r="O17" t="b" cm="1">
        <f t="array" ref="O17">IF(F17=INDEX(KiCAD_Gentlman_V5.3!A:K,bom!M17,1),TRUE,INDEX(KiCAD_Gentlman_V5.3!A:K,bom!M17,1))</f>
        <v>1</v>
      </c>
    </row>
    <row r="18" spans="1:15" ht="25.5" x14ac:dyDescent="0.2">
      <c r="A18" s="33" t="s">
        <v>22</v>
      </c>
      <c r="B18" s="35" t="s">
        <v>119</v>
      </c>
      <c r="C18" s="35" t="s">
        <v>9</v>
      </c>
      <c r="D18" s="35" t="s">
        <v>7</v>
      </c>
      <c r="E18" s="36">
        <v>52</v>
      </c>
      <c r="F18" s="34" t="s">
        <v>362</v>
      </c>
      <c r="G18" t="str">
        <f t="shared" si="0"/>
        <v>CHIP RESISTOR100KJ1608WALSIN, SAMSUNG</v>
      </c>
      <c r="M18">
        <f>MATCH(G18,KiCAD_Gentlman_V5.3!M:M,0)</f>
        <v>35</v>
      </c>
      <c r="N18" s="26" t="b" cm="1">
        <f t="array" ref="N18">IF(E18=INDEX(KiCAD_Gentlman_V5.3!A:K,bom!M18,2),TRUE,INDEX(KiCAD_Gentlman_V5.3!A:K,bom!M18,2))</f>
        <v>1</v>
      </c>
      <c r="O18" t="b" cm="1">
        <f t="array" ref="O18">IF(F18=INDEX(KiCAD_Gentlman_V5.3!A:K,bom!M18,1),TRUE,INDEX(KiCAD_Gentlman_V5.3!A:K,bom!M18,1))</f>
        <v>1</v>
      </c>
    </row>
    <row r="19" spans="1:15" x14ac:dyDescent="0.2">
      <c r="A19" s="33" t="s">
        <v>22</v>
      </c>
      <c r="B19" s="35" t="s">
        <v>120</v>
      </c>
      <c r="C19" s="35" t="s">
        <v>9</v>
      </c>
      <c r="D19" s="35" t="s">
        <v>7</v>
      </c>
      <c r="E19" s="36">
        <v>4</v>
      </c>
      <c r="F19" s="34" t="s">
        <v>365</v>
      </c>
      <c r="G19" t="str">
        <f t="shared" si="0"/>
        <v>CHIP RESISTOR100RJ1608WALSIN, SAMSUNG</v>
      </c>
      <c r="M19">
        <f>MATCH(G19,KiCAD_Gentlman_V5.3!M:M,0)</f>
        <v>34</v>
      </c>
      <c r="N19" s="26" t="b" cm="1">
        <f t="array" ref="N19">IF(E19=INDEX(KiCAD_Gentlman_V5.3!A:K,bom!M19,2),TRUE,INDEX(KiCAD_Gentlman_V5.3!A:K,bom!M19,2))</f>
        <v>1</v>
      </c>
      <c r="O19" t="b" cm="1">
        <f t="array" ref="O19">IF(F19=INDEX(KiCAD_Gentlman_V5.3!A:K,bom!M19,1),TRUE,INDEX(KiCAD_Gentlman_V5.3!A:K,bom!M19,1))</f>
        <v>1</v>
      </c>
    </row>
    <row r="20" spans="1:15" x14ac:dyDescent="0.2">
      <c r="A20" s="33" t="s">
        <v>22</v>
      </c>
      <c r="B20" s="35" t="s">
        <v>35</v>
      </c>
      <c r="C20" s="35" t="s">
        <v>13</v>
      </c>
      <c r="D20" s="35" t="s">
        <v>7</v>
      </c>
      <c r="E20" s="36">
        <v>4</v>
      </c>
      <c r="F20" s="34" t="s">
        <v>364</v>
      </c>
      <c r="G20" t="str">
        <f t="shared" si="0"/>
        <v>CHIP RESISTOR120RJ3216WALSIN, SAMSUNG</v>
      </c>
      <c r="M20">
        <f>MATCH(G20,KiCAD_Gentlman_V5.3!M:M,0)</f>
        <v>32</v>
      </c>
      <c r="N20" s="26" t="b" cm="1">
        <f t="array" ref="N20">IF(E20=INDEX(KiCAD_Gentlman_V5.3!A:K,bom!M20,2),TRUE,INDEX(KiCAD_Gentlman_V5.3!A:K,bom!M20,2))</f>
        <v>1</v>
      </c>
      <c r="O20" t="b" cm="1">
        <f t="array" ref="O20">IF(F20=INDEX(KiCAD_Gentlman_V5.3!A:K,bom!M20,1),TRUE,INDEX(KiCAD_Gentlman_V5.3!A:K,bom!M20,1))</f>
        <v>1</v>
      </c>
    </row>
    <row r="21" spans="1:15" x14ac:dyDescent="0.2">
      <c r="A21" s="33" t="s">
        <v>22</v>
      </c>
      <c r="B21" s="35" t="s">
        <v>121</v>
      </c>
      <c r="C21" s="35" t="s">
        <v>6</v>
      </c>
      <c r="D21" s="35" t="s">
        <v>7</v>
      </c>
      <c r="E21" s="36">
        <v>8</v>
      </c>
      <c r="F21" s="34" t="s">
        <v>363</v>
      </c>
      <c r="G21" t="str">
        <f t="shared" si="0"/>
        <v>CHIP RESISTOR150KF2012WALSIN, SAMSUNG</v>
      </c>
      <c r="M21">
        <f>MATCH(G21,KiCAD_Gentlman_V5.3!M:M,0)</f>
        <v>31</v>
      </c>
      <c r="N21" s="26" t="b" cm="1">
        <f t="array" ref="N21">IF(E21=INDEX(KiCAD_Gentlman_V5.3!A:K,bom!M21,2),TRUE,INDEX(KiCAD_Gentlman_V5.3!A:K,bom!M21,2))</f>
        <v>1</v>
      </c>
      <c r="O21" t="b" cm="1">
        <f t="array" ref="O21">IF(F21=INDEX(KiCAD_Gentlman_V5.3!A:K,bom!M21,1),TRUE,INDEX(KiCAD_Gentlman_V5.3!A:K,bom!M21,1))</f>
        <v>1</v>
      </c>
    </row>
    <row r="22" spans="1:15" x14ac:dyDescent="0.2">
      <c r="A22" s="33" t="s">
        <v>22</v>
      </c>
      <c r="B22" s="34" t="s">
        <v>132</v>
      </c>
      <c r="C22" s="35" t="s">
        <v>9</v>
      </c>
      <c r="D22" s="35" t="s">
        <v>7</v>
      </c>
      <c r="E22" s="36">
        <v>1</v>
      </c>
      <c r="F22" s="34" t="s">
        <v>366</v>
      </c>
      <c r="G22" t="str">
        <f t="shared" si="0"/>
        <v>CHIP RESISTOR270RF1608WALSIN, SAMSUNG</v>
      </c>
      <c r="M22">
        <f>MATCH(G22,KiCAD_Gentlman_V5.3!M:M,0)</f>
        <v>29</v>
      </c>
      <c r="N22" s="26" t="b" cm="1">
        <f t="array" ref="N22">IF(E22=INDEX(KiCAD_Gentlman_V5.3!A:K,bom!M22,2),TRUE,INDEX(KiCAD_Gentlman_V5.3!A:K,bom!M22,2))</f>
        <v>1</v>
      </c>
      <c r="O22" t="b" cm="1">
        <f t="array" ref="O22">IF(F22=INDEX(KiCAD_Gentlman_V5.3!A:K,bom!M22,1),TRUE,INDEX(KiCAD_Gentlman_V5.3!A:K,bom!M22,1))</f>
        <v>1</v>
      </c>
    </row>
    <row r="23" spans="1:15" x14ac:dyDescent="0.2">
      <c r="A23" s="33" t="s">
        <v>22</v>
      </c>
      <c r="B23" s="35" t="s">
        <v>133</v>
      </c>
      <c r="C23" s="35" t="s">
        <v>9</v>
      </c>
      <c r="D23" s="35" t="s">
        <v>7</v>
      </c>
      <c r="E23" s="36">
        <v>6</v>
      </c>
      <c r="F23" s="34" t="s">
        <v>367</v>
      </c>
      <c r="G23" t="str">
        <f t="shared" si="0"/>
        <v>CHIP RESISTOR390RJ1608WALSIN, SAMSUNG</v>
      </c>
      <c r="M23">
        <f>MATCH(G23,KiCAD_Gentlman_V5.3!M:M,0)</f>
        <v>26</v>
      </c>
      <c r="N23" s="26" t="b" cm="1">
        <f t="array" ref="N23">IF(E23=INDEX(KiCAD_Gentlman_V5.3!A:K,bom!M23,2),TRUE,INDEX(KiCAD_Gentlman_V5.3!A:K,bom!M23,2))</f>
        <v>1</v>
      </c>
      <c r="O23" t="b" cm="1">
        <f t="array" ref="O23">IF(F23=INDEX(KiCAD_Gentlman_V5.3!A:K,bom!M23,1),TRUE,INDEX(KiCAD_Gentlman_V5.3!A:K,bom!M23,1))</f>
        <v>1</v>
      </c>
    </row>
    <row r="24" spans="1:15" x14ac:dyDescent="0.2">
      <c r="A24" s="33" t="s">
        <v>22</v>
      </c>
      <c r="B24" s="35" t="s">
        <v>131</v>
      </c>
      <c r="C24" s="35" t="s">
        <v>9</v>
      </c>
      <c r="D24" s="35" t="s">
        <v>7</v>
      </c>
      <c r="E24" s="36">
        <v>1</v>
      </c>
      <c r="F24" s="34" t="s">
        <v>368</v>
      </c>
      <c r="G24" t="str">
        <f t="shared" si="0"/>
        <v>CHIP RESISTOR510RF1608WALSIN, SAMSUNG</v>
      </c>
      <c r="M24">
        <f>MATCH(G24,KiCAD_Gentlman_V5.3!M:M,0)</f>
        <v>30</v>
      </c>
      <c r="N24" s="26" t="b" cm="1">
        <f t="array" ref="N24">IF(E24=INDEX(KiCAD_Gentlman_V5.3!A:K,bom!M24,2),TRUE,INDEX(KiCAD_Gentlman_V5.3!A:K,bom!M24,2))</f>
        <v>1</v>
      </c>
      <c r="O24" t="b" cm="1">
        <f t="array" ref="O24">IF(F24=INDEX(KiCAD_Gentlman_V5.3!A:K,bom!M24,1),TRUE,INDEX(KiCAD_Gentlman_V5.3!A:K,bom!M24,1))</f>
        <v>1</v>
      </c>
    </row>
    <row r="25" spans="1:15" x14ac:dyDescent="0.2">
      <c r="A25" s="33" t="s">
        <v>41</v>
      </c>
      <c r="B25" s="34" t="s">
        <v>137</v>
      </c>
      <c r="C25" s="35" t="s">
        <v>42</v>
      </c>
      <c r="D25" s="35" t="s">
        <v>43</v>
      </c>
      <c r="E25" s="36">
        <v>12</v>
      </c>
      <c r="F25" s="34" t="s">
        <v>369</v>
      </c>
      <c r="G25" t="str">
        <f t="shared" si="0"/>
        <v>CHIP TRANSISTOR2N5401SSOT-23FIRST SILICON</v>
      </c>
      <c r="M25">
        <f>MATCH(G25,KiCAD_Gentlman_V5.3!M:M,0)</f>
        <v>20</v>
      </c>
      <c r="N25" s="26" t="b" cm="1">
        <f t="array" ref="N25">IF(E25=INDEX(KiCAD_Gentlman_V5.3!A:K,bom!M25,2),TRUE,INDEX(KiCAD_Gentlman_V5.3!A:K,bom!M25,2))</f>
        <v>1</v>
      </c>
      <c r="O25" t="b" cm="1">
        <f t="array" ref="O25">IF(F25=INDEX(KiCAD_Gentlman_V5.3!A:K,bom!M25,1),TRUE,INDEX(KiCAD_Gentlman_V5.3!A:K,bom!M25,1))</f>
        <v>1</v>
      </c>
    </row>
    <row r="26" spans="1:15" x14ac:dyDescent="0.2">
      <c r="A26" s="33" t="s">
        <v>41</v>
      </c>
      <c r="B26" s="34" t="s">
        <v>136</v>
      </c>
      <c r="C26" s="35" t="s">
        <v>42</v>
      </c>
      <c r="D26" s="35" t="s">
        <v>43</v>
      </c>
      <c r="E26" s="36">
        <v>24</v>
      </c>
      <c r="F26" s="34" t="s">
        <v>370</v>
      </c>
      <c r="G26" t="str">
        <f t="shared" si="0"/>
        <v>CHIP TRANSISTOR2N5551SSOT-23FIRST SILICON</v>
      </c>
      <c r="M26">
        <f>MATCH(G26,KiCAD_Gentlman_V5.3!M:M,0)</f>
        <v>21</v>
      </c>
      <c r="N26" s="26" t="b" cm="1">
        <f t="array" ref="N26">IF(E26=INDEX(KiCAD_Gentlman_V5.3!A:K,bom!M26,2),TRUE,INDEX(KiCAD_Gentlman_V5.3!A:K,bom!M26,2))</f>
        <v>1</v>
      </c>
      <c r="O26" t="b" cm="1">
        <f t="array" ref="O26">IF(F26=INDEX(KiCAD_Gentlman_V5.3!A:K,bom!M26,1),TRUE,INDEX(KiCAD_Gentlman_V5.3!A:K,bom!M26,1))</f>
        <v>1</v>
      </c>
    </row>
    <row r="27" spans="1:15" x14ac:dyDescent="0.2">
      <c r="A27" s="33" t="s">
        <v>41</v>
      </c>
      <c r="B27" s="34" t="s">
        <v>141</v>
      </c>
      <c r="C27" s="35" t="s">
        <v>42</v>
      </c>
      <c r="D27" s="35" t="s">
        <v>46</v>
      </c>
      <c r="E27" s="36">
        <v>6</v>
      </c>
      <c r="F27" s="34" t="s">
        <v>371</v>
      </c>
      <c r="G27" t="str">
        <f t="shared" si="0"/>
        <v>CHIP TRANSISTOR2SA1981SYSOT-23AUK</v>
      </c>
      <c r="M27">
        <f>MATCH(G27,KiCAD_Gentlman_V5.3!M:M,0)</f>
        <v>19</v>
      </c>
      <c r="N27" s="26" t="b" cm="1">
        <f t="array" ref="N27">IF(E27=INDEX(KiCAD_Gentlman_V5.3!A:K,bom!M27,2),TRUE,INDEX(KiCAD_Gentlman_V5.3!A:K,bom!M27,2))</f>
        <v>1</v>
      </c>
      <c r="O27" t="b" cm="1">
        <f t="array" ref="O27">IF(F27=INDEX(KiCAD_Gentlman_V5.3!A:K,bom!M27,1),TRUE,INDEX(KiCAD_Gentlman_V5.3!A:K,bom!M27,1))</f>
        <v>1</v>
      </c>
    </row>
    <row r="28" spans="1:15" s="40" customFormat="1" x14ac:dyDescent="0.2">
      <c r="A28" s="37" t="s">
        <v>48</v>
      </c>
      <c r="B28" s="38" t="s">
        <v>135</v>
      </c>
      <c r="C28" s="38" t="s">
        <v>49</v>
      </c>
      <c r="D28" s="38" t="s">
        <v>50</v>
      </c>
      <c r="E28" s="39">
        <v>1</v>
      </c>
      <c r="F28" s="38" t="s">
        <v>372</v>
      </c>
      <c r="G28" t="str">
        <f t="shared" si="0"/>
        <v>PIN HEADERSMW2.5MM-7PDIP-8YEONHO ELECTRONICS</v>
      </c>
      <c r="M28">
        <f>MATCH(G28,KiCAD_Gentlman_V5.3!M:M,0)</f>
        <v>9</v>
      </c>
      <c r="N28" s="26" t="b" cm="1">
        <f t="array" ref="N28">IF(E28=INDEX(KiCAD_Gentlman_V5.3!A:K,bom!M28,2),TRUE,INDEX(KiCAD_Gentlman_V5.3!A:K,bom!M28,2))</f>
        <v>1</v>
      </c>
      <c r="O28" t="b" cm="1">
        <f t="array" ref="O28">IF(F28=INDEX(KiCAD_Gentlman_V5.3!A:K,bom!M28,1),TRUE,INDEX(KiCAD_Gentlman_V5.3!A:K,bom!M28,1))</f>
        <v>1</v>
      </c>
    </row>
    <row r="29" spans="1:15" s="40" customFormat="1" x14ac:dyDescent="0.2">
      <c r="A29" s="37" t="s">
        <v>52</v>
      </c>
      <c r="B29" s="38" t="s">
        <v>134</v>
      </c>
      <c r="C29" s="38" t="s">
        <v>53</v>
      </c>
      <c r="D29" s="38" t="s">
        <v>54</v>
      </c>
      <c r="E29" s="39">
        <v>1</v>
      </c>
      <c r="F29" s="38" t="s">
        <v>373</v>
      </c>
      <c r="G29" t="str">
        <f t="shared" si="0"/>
        <v>SMD AMPLIFIER 1WAP4890SOP8APLUS</v>
      </c>
      <c r="M29">
        <f>MATCH(G29,KiCAD_Gentlman_V5.3!M:M,0)</f>
        <v>43</v>
      </c>
      <c r="N29" s="26" t="b" cm="1">
        <f t="array" ref="N29">IF(E29=INDEX(KiCAD_Gentlman_V5.3!A:K,bom!M29,2),TRUE,INDEX(KiCAD_Gentlman_V5.3!A:K,bom!M29,2))</f>
        <v>1</v>
      </c>
      <c r="O29" t="b" cm="1">
        <f t="array" ref="O29">IF(F29=INDEX(KiCAD_Gentlman_V5.3!A:K,bom!M29,1),TRUE,INDEX(KiCAD_Gentlman_V5.3!A:K,bom!M29,1))</f>
        <v>1</v>
      </c>
    </row>
    <row r="30" spans="1:15" x14ac:dyDescent="0.2">
      <c r="A30" s="33" t="s">
        <v>56</v>
      </c>
      <c r="B30" s="35" t="s">
        <v>130</v>
      </c>
      <c r="C30" s="35" t="s">
        <v>57</v>
      </c>
      <c r="D30" s="35" t="s">
        <v>58</v>
      </c>
      <c r="E30" s="36">
        <v>1</v>
      </c>
      <c r="F30" s="34" t="s">
        <v>374</v>
      </c>
      <c r="G30" t="str">
        <f t="shared" si="0"/>
        <v>SMD BUFFERULN2003D1013TRSOP-16STMicroelectronics</v>
      </c>
      <c r="M30">
        <f>MATCH(G30,KiCAD_Gentlman_V5.3!M:M,0)</f>
        <v>44</v>
      </c>
      <c r="N30" s="26" t="b" cm="1">
        <f t="array" ref="N30">IF(E30=INDEX(KiCAD_Gentlman_V5.3!A:K,bom!M30,2),TRUE,INDEX(KiCAD_Gentlman_V5.3!A:K,bom!M30,2))</f>
        <v>1</v>
      </c>
      <c r="O30" t="b" cm="1">
        <f t="array" ref="O30">IF(F30=INDEX(KiCAD_Gentlman_V5.3!A:K,bom!M30,1),TRUE,INDEX(KiCAD_Gentlman_V5.3!A:K,bom!M30,1))</f>
        <v>1</v>
      </c>
    </row>
    <row r="31" spans="1:15" x14ac:dyDescent="0.2">
      <c r="A31" s="33" t="s">
        <v>60</v>
      </c>
      <c r="B31" s="34" t="s">
        <v>138</v>
      </c>
      <c r="C31" s="35" t="s">
        <v>61</v>
      </c>
      <c r="D31" s="35" t="s">
        <v>62</v>
      </c>
      <c r="E31" s="36">
        <v>4</v>
      </c>
      <c r="F31" s="34" t="s">
        <v>375</v>
      </c>
      <c r="G31" t="str">
        <f t="shared" si="0"/>
        <v>SMD DIODE SCHOTTKYMBRAF3200T3GSMAMDD, ON SEMICONDUCTOR</v>
      </c>
      <c r="M31">
        <f>MATCH(G31,KiCAD_Gentlman_V5.3!M:M,0)</f>
        <v>15</v>
      </c>
      <c r="N31" s="26" t="b" cm="1">
        <f t="array" ref="N31">IF(E31=INDEX(KiCAD_Gentlman_V5.3!A:K,bom!M31,2),TRUE,INDEX(KiCAD_Gentlman_V5.3!A:K,bom!M31,2))</f>
        <v>1</v>
      </c>
      <c r="O31" t="b" cm="1">
        <f t="array" ref="O31">IF(F31=INDEX(KiCAD_Gentlman_V5.3!A:K,bom!M31,1),TRUE,INDEX(KiCAD_Gentlman_V5.3!A:K,bom!M31,1))</f>
        <v>1</v>
      </c>
    </row>
    <row r="32" spans="1:15" x14ac:dyDescent="0.2">
      <c r="A32" s="33" t="s">
        <v>64</v>
      </c>
      <c r="B32" s="34" t="s">
        <v>139</v>
      </c>
      <c r="C32" s="35" t="s">
        <v>65</v>
      </c>
      <c r="D32" s="35" t="s">
        <v>146</v>
      </c>
      <c r="E32" s="36">
        <v>1</v>
      </c>
      <c r="F32" s="34" t="s">
        <v>376</v>
      </c>
      <c r="G32" t="str">
        <f t="shared" si="0"/>
        <v>SMD DIODE TVSSMBJ15ASMBSAMYANG ELECTRONICS</v>
      </c>
      <c r="M32">
        <f>MATCH(G32,KiCAD_Gentlman_V5.3!M:M,0)</f>
        <v>39</v>
      </c>
      <c r="N32" s="26" t="b" cm="1">
        <f t="array" ref="N32">IF(E32=INDEX(KiCAD_Gentlman_V5.3!A:K,bom!M32,2),TRUE,INDEX(KiCAD_Gentlman_V5.3!A:K,bom!M32,2))</f>
        <v>1</v>
      </c>
      <c r="O32" t="b" cm="1">
        <f t="array" ref="O32">IF(F32=INDEX(KiCAD_Gentlman_V5.3!A:K,bom!M32,1),TRUE,INDEX(KiCAD_Gentlman_V5.3!A:K,bom!M32,1))</f>
        <v>1</v>
      </c>
    </row>
    <row r="33" spans="1:15" x14ac:dyDescent="0.2">
      <c r="A33" s="33" t="s">
        <v>67</v>
      </c>
      <c r="B33" s="34" t="s">
        <v>142</v>
      </c>
      <c r="C33" s="35" t="s">
        <v>68</v>
      </c>
      <c r="D33" s="35" t="s">
        <v>69</v>
      </c>
      <c r="E33" s="36">
        <v>7</v>
      </c>
      <c r="F33" s="34" t="s">
        <v>377</v>
      </c>
      <c r="G33" t="str">
        <f t="shared" si="0"/>
        <v>SMD ELECT CAPACITOR220uF/6.3VSC 6.3X5.8SAMYOUNG</v>
      </c>
      <c r="M33">
        <f>MATCH(G33,KiCAD_Gentlman_V5.3!M:M,0)</f>
        <v>7</v>
      </c>
      <c r="N33" s="26" t="b" cm="1">
        <f t="array" ref="N33">IF(E33=INDEX(KiCAD_Gentlman_V5.3!A:K,bom!M33,2),TRUE,INDEX(KiCAD_Gentlman_V5.3!A:K,bom!M33,2))</f>
        <v>1</v>
      </c>
      <c r="O33" t="b" cm="1">
        <f t="array" ref="O33">IF(F33=INDEX(KiCAD_Gentlman_V5.3!A:K,bom!M33,1),TRUE,INDEX(KiCAD_Gentlman_V5.3!A:K,bom!M33,1))</f>
        <v>1</v>
      </c>
    </row>
    <row r="34" spans="1:15" x14ac:dyDescent="0.2">
      <c r="A34" s="33" t="s">
        <v>71</v>
      </c>
      <c r="B34" s="35" t="s">
        <v>129</v>
      </c>
      <c r="C34" s="35" t="s">
        <v>72</v>
      </c>
      <c r="D34" s="35" t="s">
        <v>73</v>
      </c>
      <c r="E34" s="36">
        <v>4</v>
      </c>
      <c r="F34" s="34" t="s">
        <v>378</v>
      </c>
      <c r="G34" t="str">
        <f t="shared" si="0"/>
        <v>SMD INDUCTORSC7850D-221K7850SUHKWANG</v>
      </c>
      <c r="M34">
        <f>MATCH(G34,KiCAD_Gentlman_V5.3!M:M,0)</f>
        <v>18</v>
      </c>
      <c r="N34" s="26" t="b" cm="1">
        <f t="array" ref="N34">IF(E34=INDEX(KiCAD_Gentlman_V5.3!A:K,bom!M34,2),TRUE,INDEX(KiCAD_Gentlman_V5.3!A:K,bom!M34,2))</f>
        <v>1</v>
      </c>
      <c r="O34" t="b" cm="1">
        <f t="array" ref="O34">IF(F34=INDEX(KiCAD_Gentlman_V5.3!A:K,bom!M34,1),TRUE,INDEX(KiCAD_Gentlman_V5.3!A:K,bom!M34,1))</f>
        <v>1</v>
      </c>
    </row>
    <row r="35" spans="1:15" x14ac:dyDescent="0.2">
      <c r="A35" s="33" t="s">
        <v>75</v>
      </c>
      <c r="B35" s="35" t="s">
        <v>128</v>
      </c>
      <c r="C35" s="35" t="s">
        <v>76</v>
      </c>
      <c r="D35" s="35" t="s">
        <v>77</v>
      </c>
      <c r="E35" s="36">
        <v>1</v>
      </c>
      <c r="F35" s="34" t="s">
        <v>379</v>
      </c>
      <c r="G35" t="str">
        <f t="shared" si="0"/>
        <v>SMD JACK USB C TYPEUSB-TYPE-C-31-M-17SMD-6Korean-Hroparts-Elec</v>
      </c>
      <c r="M35">
        <f>MATCH(G35,KiCAD_Gentlman_V5.3!M:M,0)</f>
        <v>11</v>
      </c>
      <c r="N35" s="26" t="b" cm="1">
        <f t="array" ref="N35">IF(E35=INDEX(KiCAD_Gentlman_V5.3!A:K,bom!M35,2),TRUE,INDEX(KiCAD_Gentlman_V5.3!A:K,bom!M35,2))</f>
        <v>1</v>
      </c>
      <c r="O35" t="b" cm="1">
        <f t="array" ref="O35">IF(F35=INDEX(KiCAD_Gentlman_V5.3!A:K,bom!M35,1),TRUE,INDEX(KiCAD_Gentlman_V5.3!A:K,bom!M35,1))</f>
        <v>1</v>
      </c>
    </row>
    <row r="36" spans="1:15" x14ac:dyDescent="0.2">
      <c r="A36" s="33" t="s">
        <v>79</v>
      </c>
      <c r="B36" s="34" t="s">
        <v>127</v>
      </c>
      <c r="C36" s="35" t="s">
        <v>80</v>
      </c>
      <c r="D36" s="35" t="s">
        <v>58</v>
      </c>
      <c r="E36" s="36">
        <v>1</v>
      </c>
      <c r="F36" s="34" t="s">
        <v>380</v>
      </c>
      <c r="G36" t="str">
        <f t="shared" si="0"/>
        <v>SMD MCUSTM32G070RBT6LQFP64STMicroelectronics</v>
      </c>
      <c r="M36">
        <f>MATCH(G36,KiCAD_Gentlman_V5.3!M:M,0)</f>
        <v>40</v>
      </c>
      <c r="N36" s="26" t="b" cm="1">
        <f t="array" ref="N36">IF(E36=INDEX(KiCAD_Gentlman_V5.3!A:K,bom!M36,2),TRUE,INDEX(KiCAD_Gentlman_V5.3!A:K,bom!M36,2))</f>
        <v>1</v>
      </c>
      <c r="O36" t="b" cm="1">
        <f t="array" ref="O36">IF(F36=INDEX(KiCAD_Gentlman_V5.3!A:K,bom!M36,1),TRUE,INDEX(KiCAD_Gentlman_V5.3!A:K,bom!M36,1))</f>
        <v>1</v>
      </c>
    </row>
    <row r="37" spans="1:15" x14ac:dyDescent="0.2">
      <c r="A37" s="33" t="s">
        <v>82</v>
      </c>
      <c r="B37" s="34" t="s">
        <v>126</v>
      </c>
      <c r="C37" s="34" t="s">
        <v>171</v>
      </c>
      <c r="D37" s="35" t="s">
        <v>84</v>
      </c>
      <c r="E37" s="36">
        <v>4</v>
      </c>
      <c r="F37" s="34" t="s">
        <v>381</v>
      </c>
      <c r="G37" t="str">
        <f t="shared" si="0"/>
        <v>SMD MOSFET N-CHANNELFDT86246LSOT-223FAIRCHILD</v>
      </c>
      <c r="M37">
        <f>MATCH(G37,KiCAD_Gentlman_V5.3!M:M,0)</f>
        <v>16</v>
      </c>
      <c r="N37" s="26" t="b" cm="1">
        <f t="array" ref="N37">IF(E37=INDEX(KiCAD_Gentlman_V5.3!A:K,bom!M37,2),TRUE,INDEX(KiCAD_Gentlman_V5.3!A:K,bom!M37,2))</f>
        <v>1</v>
      </c>
      <c r="O37" t="b" cm="1">
        <f t="array" ref="O37">IF(F37=INDEX(KiCAD_Gentlman_V5.3!A:K,bom!M37,1),TRUE,INDEX(KiCAD_Gentlman_V5.3!A:K,bom!M37,1))</f>
        <v>1</v>
      </c>
    </row>
    <row r="38" spans="1:15" x14ac:dyDescent="0.2">
      <c r="A38" s="33" t="s">
        <v>86</v>
      </c>
      <c r="B38" s="34" t="s">
        <v>140</v>
      </c>
      <c r="C38" s="35" t="s">
        <v>87</v>
      </c>
      <c r="D38" s="35" t="s">
        <v>88</v>
      </c>
      <c r="E38" s="36">
        <v>1</v>
      </c>
      <c r="F38" s="34" t="s">
        <v>382</v>
      </c>
      <c r="G38" t="str">
        <f t="shared" si="0"/>
        <v>SMD REGULATORLMT117-ADJSOT-223TGS</v>
      </c>
      <c r="M38">
        <f>MATCH(G38,KiCAD_Gentlman_V5.3!M:M,0)</f>
        <v>45</v>
      </c>
      <c r="N38" s="26" t="b" cm="1">
        <f t="array" ref="N38">IF(E38=INDEX(KiCAD_Gentlman_V5.3!A:K,bom!M38,2),TRUE,INDEX(KiCAD_Gentlman_V5.3!A:K,bom!M38,2))</f>
        <v>1</v>
      </c>
      <c r="O38" t="b" cm="1">
        <f t="array" ref="O38">IF(F38=INDEX(KiCAD_Gentlman_V5.3!A:K,bom!M38,1),TRUE,INDEX(KiCAD_Gentlman_V5.3!A:K,bom!M38,1))</f>
        <v>1</v>
      </c>
    </row>
    <row r="39" spans="1:15" s="40" customFormat="1" x14ac:dyDescent="0.2">
      <c r="A39" s="37" t="s">
        <v>90</v>
      </c>
      <c r="B39" s="38" t="s">
        <v>125</v>
      </c>
      <c r="C39" s="38" t="s">
        <v>91</v>
      </c>
      <c r="D39" s="38" t="s">
        <v>92</v>
      </c>
      <c r="E39" s="39">
        <v>1</v>
      </c>
      <c r="F39" s="38" t="s">
        <v>383</v>
      </c>
      <c r="G39" t="str">
        <f t="shared" si="0"/>
        <v>SMD SERIAL FLASHW25Q32JVSSIQSOIC-8(208mil)WINBOND</v>
      </c>
      <c r="M39">
        <f>MATCH(G39,KiCAD_Gentlman_V5.3!M:M,0)</f>
        <v>41</v>
      </c>
      <c r="N39" s="26" t="b" cm="1">
        <f t="array" ref="N39">IF(E39=INDEX(KiCAD_Gentlman_V5.3!A:K,bom!M39,2),TRUE,INDEX(KiCAD_Gentlman_V5.3!A:K,bom!M39,2))</f>
        <v>1</v>
      </c>
      <c r="O39" t="b" cm="1">
        <f t="array" ref="O39">IF(F39=INDEX(KiCAD_Gentlman_V5.3!A:K,bom!M39,1),TRUE,INDEX(KiCAD_Gentlman_V5.3!A:K,bom!M39,1))</f>
        <v>1</v>
      </c>
    </row>
    <row r="40" spans="1:15" x14ac:dyDescent="0.2">
      <c r="A40" s="33" t="s">
        <v>94</v>
      </c>
      <c r="B40" s="35" t="s">
        <v>124</v>
      </c>
      <c r="C40" s="35" t="s">
        <v>95</v>
      </c>
      <c r="D40" s="35" t="s">
        <v>96</v>
      </c>
      <c r="E40" s="36">
        <v>1</v>
      </c>
      <c r="F40" s="34" t="s">
        <v>384</v>
      </c>
      <c r="G40" t="str">
        <f t="shared" si="0"/>
        <v>SMD VOICEVLN1MM04S8XSOP-8SYNOOS</v>
      </c>
      <c r="M40">
        <f>MATCH(G40,KiCAD_Gentlman_V5.3!M:M,0)</f>
        <v>42</v>
      </c>
      <c r="N40" s="26" t="b" cm="1">
        <f t="array" ref="N40">IF(E40=INDEX(KiCAD_Gentlman_V5.3!A:K,bom!M40,2),TRUE,INDEX(KiCAD_Gentlman_V5.3!A:K,bom!M40,2))</f>
        <v>1</v>
      </c>
      <c r="O40" t="b" cm="1">
        <f t="array" ref="O40">IF(F40=INDEX(KiCAD_Gentlman_V5.3!A:K,bom!M40,1),TRUE,INDEX(KiCAD_Gentlman_V5.3!A:K,bom!M40,1))</f>
        <v>1</v>
      </c>
    </row>
    <row r="41" spans="1:15" x14ac:dyDescent="0.2">
      <c r="A41" s="33" t="s">
        <v>98</v>
      </c>
      <c r="B41" s="35" t="s">
        <v>123</v>
      </c>
      <c r="C41" s="35" t="s">
        <v>99</v>
      </c>
      <c r="D41" s="35" t="s">
        <v>50</v>
      </c>
      <c r="E41" s="36">
        <v>2</v>
      </c>
      <c r="F41" s="34" t="s">
        <v>385</v>
      </c>
      <c r="G41" t="str">
        <f t="shared" si="0"/>
        <v>SMD WAFER12505WR-02SMD-2YEONHO ELECTRONICS</v>
      </c>
      <c r="M41">
        <f>MATCH(G41,KiCAD_Gentlman_V5.3!M:M,0)</f>
        <v>10</v>
      </c>
      <c r="N41" s="26" t="b" cm="1">
        <f t="array" ref="N41">IF(E41=INDEX(KiCAD_Gentlman_V5.3!A:K,bom!M41,2),TRUE,INDEX(KiCAD_Gentlman_V5.3!A:K,bom!M41,2))</f>
        <v>1</v>
      </c>
      <c r="O41" t="b" cm="1">
        <f t="array" ref="O41">IF(F41=INDEX(KiCAD_Gentlman_V5.3!A:K,bom!M41,1),TRUE,INDEX(KiCAD_Gentlman_V5.3!A:K,bom!M41,1))</f>
        <v>1</v>
      </c>
    </row>
    <row r="42" spans="1:15" x14ac:dyDescent="0.2">
      <c r="A42" s="33" t="s">
        <v>98</v>
      </c>
      <c r="B42" s="34" t="s">
        <v>338</v>
      </c>
      <c r="C42" s="35" t="s">
        <v>101</v>
      </c>
      <c r="D42" s="35" t="s">
        <v>50</v>
      </c>
      <c r="E42" s="36">
        <v>1</v>
      </c>
      <c r="F42" s="34" t="s">
        <v>386</v>
      </c>
      <c r="G42" t="str">
        <f t="shared" si="0"/>
        <v>SMD WAFER12505WS-08SMD-8YEONHO ELECTRONICS</v>
      </c>
      <c r="M42">
        <f>MATCH(G42,KiCAD_Gentlman_V5.3!M:M,0)</f>
        <v>13</v>
      </c>
      <c r="N42" s="26" t="b" cm="1">
        <f t="array" ref="N42">IF(E42=INDEX(KiCAD_Gentlman_V5.3!A:K,bom!M42,2),TRUE,INDEX(KiCAD_Gentlman_V5.3!A:K,bom!M42,2))</f>
        <v>1</v>
      </c>
      <c r="O42" t="b" cm="1">
        <f t="array" ref="O42">IF(F42=INDEX(KiCAD_Gentlman_V5.3!A:K,bom!M42,1),TRUE,INDEX(KiCAD_Gentlman_V5.3!A:K,bom!M42,1))</f>
        <v>1</v>
      </c>
    </row>
    <row r="43" spans="1:15" x14ac:dyDescent="0.2">
      <c r="A43" s="33" t="s">
        <v>98</v>
      </c>
      <c r="B43" s="34" t="s">
        <v>339</v>
      </c>
      <c r="C43" s="35" t="s">
        <v>103</v>
      </c>
      <c r="D43" s="35" t="s">
        <v>50</v>
      </c>
      <c r="E43" s="36">
        <v>1</v>
      </c>
      <c r="F43" s="34" t="s">
        <v>387</v>
      </c>
      <c r="G43" t="str">
        <f t="shared" si="0"/>
        <v>SMD WAFER12505WS-09SMD-9YEONHO ELECTRONICS</v>
      </c>
      <c r="M43">
        <f>MATCH(G43,KiCAD_Gentlman_V5.3!M:M,0)</f>
        <v>12</v>
      </c>
      <c r="N43" s="26" t="b" cm="1">
        <f t="array" ref="N43">IF(E43=INDEX(KiCAD_Gentlman_V5.3!A:K,bom!M43,2),TRUE,INDEX(KiCAD_Gentlman_V5.3!A:K,bom!M43,2))</f>
        <v>1</v>
      </c>
      <c r="O43" t="b" cm="1">
        <f t="array" ref="O43">IF(F43=INDEX(KiCAD_Gentlman_V5.3!A:K,bom!M43,1),TRUE,INDEX(KiCAD_Gentlman_V5.3!A:K,bom!M43,1))</f>
        <v>1</v>
      </c>
    </row>
    <row r="44" spans="1:15" x14ac:dyDescent="0.2">
      <c r="A44" s="41" t="s">
        <v>105</v>
      </c>
      <c r="B44" s="34" t="s">
        <v>144</v>
      </c>
      <c r="C44" s="42" t="s">
        <v>106</v>
      </c>
      <c r="D44" s="34" t="s">
        <v>143</v>
      </c>
      <c r="E44" s="43">
        <v>1</v>
      </c>
      <c r="F44" s="44" t="s">
        <v>388</v>
      </c>
      <c r="G44" t="str">
        <f t="shared" si="0"/>
        <v>SPEAKERTDM15A-8-L055C0.5S-0.3DASS'YNCEI</v>
      </c>
      <c r="M44" t="e">
        <f>MATCH(G44,KiCAD_Gentlman_V5.3!M:M,0)</f>
        <v>#N/A</v>
      </c>
      <c r="N44" s="26" t="e" cm="1">
        <f t="array" ref="N44">IF(E44=INDEX(KiCAD_Gentlman_V5.3!A:K,bom!M44,2),TRUE,INDEX(KiCAD_Gentlman_V5.3!A:K,bom!M44,2))</f>
        <v>#N/A</v>
      </c>
      <c r="O44" t="e" cm="1">
        <f t="array" ref="O44">IF(F44=INDEX(KiCAD_Gentlman_V5.3!A:K,bom!M44,1),TRUE,INDEX(KiCAD_Gentlman_V5.3!A:K,bom!M44,1))</f>
        <v>#N/A</v>
      </c>
    </row>
  </sheetData>
  <phoneticPr fontId="2" type="noConversion"/>
  <printOptions horizontalCentered="1" verticalCentered="1"/>
  <pageMargins left="0.3" right="0.3" top="0.3" bottom="0.3" header="0" footer="0"/>
  <pageSetup paperSize="9" orientation="landscape" blackAndWhite="1"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BA9AA-6018-483E-93CA-4F702D93C329}">
  <dimension ref="A1:E173"/>
  <sheetViews>
    <sheetView topLeftCell="A24" workbookViewId="0">
      <selection activeCell="E25" sqref="E25"/>
    </sheetView>
  </sheetViews>
  <sheetFormatPr defaultRowHeight="12.75" x14ac:dyDescent="0.2"/>
  <cols>
    <col min="2" max="2" width="18.7109375" bestFit="1" customWidth="1"/>
    <col min="4" max="4" width="10.7109375" bestFit="1" customWidth="1"/>
    <col min="5" max="5" width="57.5703125" bestFit="1" customWidth="1"/>
  </cols>
  <sheetData>
    <row r="1" spans="1:5" ht="13.5" thickBot="1" x14ac:dyDescent="0.25">
      <c r="E1" t="s">
        <v>170</v>
      </c>
    </row>
    <row r="2" spans="1:5" x14ac:dyDescent="0.2">
      <c r="A2" s="45">
        <f>A1+1</f>
        <v>1</v>
      </c>
      <c r="B2" s="46" t="str" cm="1">
        <f t="array" ref="B2">INDEX(bom!$A:$D,Lib!A2+1,1)</f>
        <v>CHIP CERAMIC CAP</v>
      </c>
      <c r="C2" s="46">
        <v>4</v>
      </c>
      <c r="D2" s="46" t="str">
        <f>bom!$A$1</f>
        <v>Description</v>
      </c>
      <c r="E2" s="47" t="str">
        <f>"F"&amp;C2&amp;" """&amp;B2&amp;""""&amp;E$1&amp;""""&amp;D2&amp;""""</f>
        <v>F4 "CHIP CERAMIC CAP" 0 0 50 H I C CNN "Description"</v>
      </c>
    </row>
    <row r="3" spans="1:5" x14ac:dyDescent="0.2">
      <c r="A3" s="48">
        <f>A2</f>
        <v>1</v>
      </c>
      <c r="B3" s="49" t="str" cm="1">
        <f t="array" ref="B3">INDEX(bom!$A:$D,Lib!A3+1,2)</f>
        <v>101K/250V</v>
      </c>
      <c r="C3" s="49">
        <f>C2+1</f>
        <v>5</v>
      </c>
      <c r="D3" s="49" t="str">
        <f>bom!$B$1</f>
        <v>Comment</v>
      </c>
      <c r="E3" s="50" t="str">
        <f t="shared" ref="E3:E6" si="0">"F"&amp;C3&amp;" """&amp;B3&amp;""""&amp;E$1&amp;""""&amp;D3&amp;""""</f>
        <v>F5 "101K/250V" 0 0 50 H I C CNN "Comment"</v>
      </c>
    </row>
    <row r="4" spans="1:5" x14ac:dyDescent="0.2">
      <c r="A4" s="48">
        <f>A3</f>
        <v>1</v>
      </c>
      <c r="B4" s="49" t="str" cm="1">
        <f t="array" ref="B4">INDEX(bom!$A:$D,Lib!A4+1,3)</f>
        <v>2012</v>
      </c>
      <c r="C4" s="49">
        <f>C3+1</f>
        <v>6</v>
      </c>
      <c r="D4" s="49" t="str">
        <f>'Bill of Materials-CPP-093AB'!$C$1</f>
        <v>TYPE</v>
      </c>
      <c r="E4" s="50" t="str">
        <f t="shared" si="0"/>
        <v>F6 "2012" 0 0 50 H I C CNN "TYPE"</v>
      </c>
    </row>
    <row r="5" spans="1:5" ht="13.5" thickBot="1" x14ac:dyDescent="0.25">
      <c r="A5" s="51">
        <f>A4</f>
        <v>1</v>
      </c>
      <c r="B5" s="52" t="str" cm="1">
        <f t="array" ref="B5">INDEX(bom!$A:$D,Lib!A5+1,4)</f>
        <v>WALSIN, SAMSUNG</v>
      </c>
      <c r="C5" s="52">
        <f>C4+1</f>
        <v>7</v>
      </c>
      <c r="D5" s="52" t="str">
        <f>'Bill of Materials-CPP-093AB'!$D$1</f>
        <v>MAKER</v>
      </c>
      <c r="E5" s="53" t="str">
        <f t="shared" si="0"/>
        <v>F7 "WALSIN, SAMSUNG" 0 0 50 H I C CNN "MAKER"</v>
      </c>
    </row>
    <row r="6" spans="1:5" x14ac:dyDescent="0.2">
      <c r="A6" s="45">
        <f t="shared" ref="A6:A13" si="1">A5+1</f>
        <v>2</v>
      </c>
      <c r="B6" s="46" t="str" cm="1">
        <f t="array" ref="B6">INDEX(bom!$A:$D,Lib!A6+1,1)</f>
        <v>CHIP CERAMIC CAP</v>
      </c>
      <c r="C6" s="46">
        <v>4</v>
      </c>
      <c r="D6" s="46" t="str">
        <f>bom!$A$1</f>
        <v>Description</v>
      </c>
      <c r="E6" s="47" t="str">
        <f t="shared" si="0"/>
        <v>F4 "CHIP CERAMIC CAP" 0 0 50 H I C CNN "Description"</v>
      </c>
    </row>
    <row r="7" spans="1:5" x14ac:dyDescent="0.2">
      <c r="A7" s="48">
        <f t="shared" ref="A7:A13" si="2">A6</f>
        <v>2</v>
      </c>
      <c r="B7" s="49" t="str" cm="1">
        <f t="array" ref="B7">INDEX(bom!$A:$D,Lib!A7+1,2)</f>
        <v>103K/25V</v>
      </c>
      <c r="C7" s="49">
        <f t="shared" ref="C7:C13" si="3">C6+1</f>
        <v>5</v>
      </c>
      <c r="D7" s="49" t="str">
        <f>bom!$B$1</f>
        <v>Comment</v>
      </c>
      <c r="E7" s="50" t="str">
        <f t="shared" ref="E7:E13" si="4">"F"&amp;C7&amp;" """&amp;B7&amp;""""&amp;E$1&amp;""""&amp;D7&amp;""""</f>
        <v>F5 "103K/25V" 0 0 50 H I C CNN "Comment"</v>
      </c>
    </row>
    <row r="8" spans="1:5" x14ac:dyDescent="0.2">
      <c r="A8" s="48">
        <f t="shared" si="2"/>
        <v>2</v>
      </c>
      <c r="B8" s="49" t="str" cm="1">
        <f t="array" ref="B8">INDEX(bom!$A:$D,Lib!A8+1,3)</f>
        <v>1608</v>
      </c>
      <c r="C8" s="49">
        <f t="shared" si="3"/>
        <v>6</v>
      </c>
      <c r="D8" s="49" t="str">
        <f>'Bill of Materials-CPP-093AB'!$C$1</f>
        <v>TYPE</v>
      </c>
      <c r="E8" s="50" t="str">
        <f t="shared" si="4"/>
        <v>F6 "1608" 0 0 50 H I C CNN "TYPE"</v>
      </c>
    </row>
    <row r="9" spans="1:5" ht="13.5" thickBot="1" x14ac:dyDescent="0.25">
      <c r="A9" s="51">
        <f t="shared" si="2"/>
        <v>2</v>
      </c>
      <c r="B9" s="52" t="str" cm="1">
        <f t="array" ref="B9">INDEX(bom!$A:$D,Lib!A9+1,4)</f>
        <v>WALSIN, SAMSUNG</v>
      </c>
      <c r="C9" s="52">
        <f t="shared" si="3"/>
        <v>7</v>
      </c>
      <c r="D9" s="52" t="str">
        <f>'Bill of Materials-CPP-093AB'!$D$1</f>
        <v>MAKER</v>
      </c>
      <c r="E9" s="53" t="str">
        <f t="shared" si="4"/>
        <v>F7 "WALSIN, SAMSUNG" 0 0 50 H I C CNN "MAKER"</v>
      </c>
    </row>
    <row r="10" spans="1:5" x14ac:dyDescent="0.2">
      <c r="A10" s="45">
        <f t="shared" ref="A10:A13" si="5">A9+1</f>
        <v>3</v>
      </c>
      <c r="B10" s="46" t="str" cm="1">
        <f t="array" ref="B10">INDEX(bom!$A:$D,Lib!A10+1,1)</f>
        <v>CHIP CERAMIC CAP</v>
      </c>
      <c r="C10" s="46">
        <v>4</v>
      </c>
      <c r="D10" s="46" t="str">
        <f>bom!$A$1</f>
        <v>Description</v>
      </c>
      <c r="E10" s="47" t="str">
        <f t="shared" si="4"/>
        <v>F4 "CHIP CERAMIC CAP" 0 0 50 H I C CNN "Description"</v>
      </c>
    </row>
    <row r="11" spans="1:5" x14ac:dyDescent="0.2">
      <c r="A11" s="48">
        <f t="shared" ref="A11:A13" si="6">A10</f>
        <v>3</v>
      </c>
      <c r="B11" s="49" t="str" cm="1">
        <f t="array" ref="B11">INDEX(bom!$A:$D,Lib!A11+1,2)</f>
        <v>104Z/25V</v>
      </c>
      <c r="C11" s="49">
        <f t="shared" ref="C11:C13" si="7">C10+1</f>
        <v>5</v>
      </c>
      <c r="D11" s="49" t="str">
        <f>bom!$B$1</f>
        <v>Comment</v>
      </c>
      <c r="E11" s="50" t="str">
        <f t="shared" si="4"/>
        <v>F5 "104Z/25V" 0 0 50 H I C CNN "Comment"</v>
      </c>
    </row>
    <row r="12" spans="1:5" x14ac:dyDescent="0.2">
      <c r="A12" s="48">
        <f t="shared" si="6"/>
        <v>3</v>
      </c>
      <c r="B12" s="49" t="str" cm="1">
        <f t="array" ref="B12">INDEX(bom!$A:$D,Lib!A12+1,3)</f>
        <v>1608</v>
      </c>
      <c r="C12" s="49">
        <f t="shared" si="7"/>
        <v>6</v>
      </c>
      <c r="D12" s="49" t="str">
        <f>'Bill of Materials-CPP-093AB'!$C$1</f>
        <v>TYPE</v>
      </c>
      <c r="E12" s="50" t="str">
        <f t="shared" si="4"/>
        <v>F6 "1608" 0 0 50 H I C CNN "TYPE"</v>
      </c>
    </row>
    <row r="13" spans="1:5" ht="13.5" thickBot="1" x14ac:dyDescent="0.25">
      <c r="A13" s="51">
        <f t="shared" si="6"/>
        <v>3</v>
      </c>
      <c r="B13" s="52" t="str" cm="1">
        <f t="array" ref="B13">INDEX(bom!$A:$D,Lib!A13+1,4)</f>
        <v>WALSIN, SAMSUNG</v>
      </c>
      <c r="C13" s="52">
        <f t="shared" si="7"/>
        <v>7</v>
      </c>
      <c r="D13" s="52" t="str">
        <f>'Bill of Materials-CPP-093AB'!$D$1</f>
        <v>MAKER</v>
      </c>
      <c r="E13" s="53" t="str">
        <f t="shared" si="4"/>
        <v>F7 "WALSIN, SAMSUNG" 0 0 50 H I C CNN "MAKER"</v>
      </c>
    </row>
    <row r="14" spans="1:5" x14ac:dyDescent="0.2">
      <c r="A14" s="45">
        <f>A13+1</f>
        <v>4</v>
      </c>
      <c r="B14" s="46" t="str" cm="1">
        <f t="array" ref="B14">INDEX(bom!$A:$D,Lib!A14+1,1)</f>
        <v>CHIP CERAMIC CAP</v>
      </c>
      <c r="C14" s="46">
        <v>4</v>
      </c>
      <c r="D14" s="46" t="str">
        <f>bom!$A$1</f>
        <v>Description</v>
      </c>
      <c r="E14" s="47" t="str">
        <f>"F"&amp;C14&amp;" """&amp;B14&amp;""""&amp;E$1&amp;""""&amp;D14&amp;""""</f>
        <v>F4 "CHIP CERAMIC CAP" 0 0 50 H I C CNN "Description"</v>
      </c>
    </row>
    <row r="15" spans="1:5" x14ac:dyDescent="0.2">
      <c r="A15" s="48">
        <f>A14</f>
        <v>4</v>
      </c>
      <c r="B15" s="49" t="str" cm="1">
        <f t="array" ref="B15">INDEX(bom!$A:$D,Lib!A15+1,2)</f>
        <v>105Z/6.3V</v>
      </c>
      <c r="C15" s="49">
        <f>C14+1</f>
        <v>5</v>
      </c>
      <c r="D15" s="49" t="str">
        <f>bom!$B$1</f>
        <v>Comment</v>
      </c>
      <c r="E15" s="50" t="str">
        <f t="shared" ref="E15:E25" si="8">"F"&amp;C15&amp;" """&amp;B15&amp;""""&amp;E$1&amp;""""&amp;D15&amp;""""</f>
        <v>F5 "105Z/6.3V" 0 0 50 H I C CNN "Comment"</v>
      </c>
    </row>
    <row r="16" spans="1:5" x14ac:dyDescent="0.2">
      <c r="A16" s="48">
        <f>A15</f>
        <v>4</v>
      </c>
      <c r="B16" s="49" t="str" cm="1">
        <f t="array" ref="B16">INDEX(bom!$A:$D,Lib!A16+1,3)</f>
        <v>1608</v>
      </c>
      <c r="C16" s="49">
        <f>C15+1</f>
        <v>6</v>
      </c>
      <c r="D16" s="49" t="str">
        <f>'Bill of Materials-CPP-093AB'!$C$1</f>
        <v>TYPE</v>
      </c>
      <c r="E16" s="50" t="str">
        <f t="shared" si="8"/>
        <v>F6 "1608" 0 0 50 H I C CNN "TYPE"</v>
      </c>
    </row>
    <row r="17" spans="1:5" ht="13.5" thickBot="1" x14ac:dyDescent="0.25">
      <c r="A17" s="51">
        <f>A16</f>
        <v>4</v>
      </c>
      <c r="B17" s="52" t="str" cm="1">
        <f t="array" ref="B17">INDEX(bom!$A:$D,Lib!A17+1,4)</f>
        <v>WALSIN, SAMSUNG</v>
      </c>
      <c r="C17" s="52">
        <f>C16+1</f>
        <v>7</v>
      </c>
      <c r="D17" s="52" t="str">
        <f>'Bill of Materials-CPP-093AB'!$D$1</f>
        <v>MAKER</v>
      </c>
      <c r="E17" s="53" t="str">
        <f t="shared" si="8"/>
        <v>F7 "WALSIN, SAMSUNG" 0 0 50 H I C CNN "MAKER"</v>
      </c>
    </row>
    <row r="18" spans="1:5" x14ac:dyDescent="0.2">
      <c r="A18" s="45">
        <f t="shared" ref="A18:A25" si="9">A17+1</f>
        <v>5</v>
      </c>
      <c r="B18" s="46" t="str" cm="1">
        <f t="array" ref="B18">INDEX(bom!$A:$D,Lib!A18+1,1)</f>
        <v>CHIP CERAMIC CAP</v>
      </c>
      <c r="C18" s="46">
        <v>4</v>
      </c>
      <c r="D18" s="46" t="str">
        <f>bom!$A$1</f>
        <v>Description</v>
      </c>
      <c r="E18" s="47" t="str">
        <f t="shared" si="8"/>
        <v>F4 "CHIP CERAMIC CAP" 0 0 50 H I C CNN "Description"</v>
      </c>
    </row>
    <row r="19" spans="1:5" x14ac:dyDescent="0.2">
      <c r="A19" s="48">
        <f t="shared" ref="A19:A25" si="10">A18</f>
        <v>5</v>
      </c>
      <c r="B19" s="49" t="str" cm="1">
        <f t="array" ref="B19">INDEX(bom!$A:$D,Lib!A19+1,2)</f>
        <v>FS43X105K251EGG</v>
      </c>
      <c r="C19" s="49">
        <f t="shared" ref="C19:C25" si="11">C18+1</f>
        <v>5</v>
      </c>
      <c r="D19" s="49" t="str">
        <f>bom!$B$1</f>
        <v>Comment</v>
      </c>
      <c r="E19" s="50" t="str">
        <f t="shared" si="8"/>
        <v>F5 "FS43X105K251EGG" 0 0 50 H I C CNN "Comment"</v>
      </c>
    </row>
    <row r="20" spans="1:5" x14ac:dyDescent="0.2">
      <c r="A20" s="48">
        <f t="shared" si="10"/>
        <v>5</v>
      </c>
      <c r="B20" s="49" t="str" cm="1">
        <f t="array" ref="B20">INDEX(bom!$A:$D,Lib!A20+1,3)</f>
        <v>4532</v>
      </c>
      <c r="C20" s="49">
        <f t="shared" si="11"/>
        <v>6</v>
      </c>
      <c r="D20" s="49" t="str">
        <f>'Bill of Materials-CPP-093AB'!$C$1</f>
        <v>TYPE</v>
      </c>
      <c r="E20" s="50" t="str">
        <f t="shared" si="8"/>
        <v>F6 "4532" 0 0 50 H I C CNN "TYPE"</v>
      </c>
    </row>
    <row r="21" spans="1:5" ht="13.5" thickBot="1" x14ac:dyDescent="0.25">
      <c r="A21" s="51">
        <f t="shared" si="10"/>
        <v>5</v>
      </c>
      <c r="B21" s="52" t="str" cm="1">
        <f t="array" ref="B21">INDEX(bom!$A:$D,Lib!A21+1,4)</f>
        <v>WALSIN</v>
      </c>
      <c r="C21" s="52">
        <f t="shared" si="11"/>
        <v>7</v>
      </c>
      <c r="D21" s="52" t="str">
        <f>'Bill of Materials-CPP-093AB'!$D$1</f>
        <v>MAKER</v>
      </c>
      <c r="E21" s="53" t="str">
        <f t="shared" si="8"/>
        <v>F7 "WALSIN" 0 0 50 H I C CNN "MAKER"</v>
      </c>
    </row>
    <row r="22" spans="1:5" x14ac:dyDescent="0.2">
      <c r="A22" s="45">
        <f t="shared" ref="A22:A25" si="12">A21+1</f>
        <v>6</v>
      </c>
      <c r="B22" s="46" t="str" cm="1">
        <f t="array" ref="B22">INDEX(bom!$A:$D,Lib!A22+1,1)</f>
        <v>CHIP CERAMIC CAP</v>
      </c>
      <c r="C22" s="46">
        <v>4</v>
      </c>
      <c r="D22" s="46" t="str">
        <f>bom!$A$1</f>
        <v>Description</v>
      </c>
      <c r="E22" s="47" t="str">
        <f t="shared" si="8"/>
        <v>F4 "CHIP CERAMIC CAP" 0 0 50 H I C CNN "Description"</v>
      </c>
    </row>
    <row r="23" spans="1:5" x14ac:dyDescent="0.2">
      <c r="A23" s="48">
        <f t="shared" ref="A23:A25" si="13">A22</f>
        <v>6</v>
      </c>
      <c r="B23" s="49" t="str" cm="1">
        <f t="array" ref="B23">INDEX(bom!$A:$D,Lib!A23+1,2)</f>
        <v>TCC1206X7R103K251DT</v>
      </c>
      <c r="C23" s="49">
        <f t="shared" ref="C23:C25" si="14">C22+1</f>
        <v>5</v>
      </c>
      <c r="D23" s="49" t="str">
        <f>bom!$B$1</f>
        <v>Comment</v>
      </c>
      <c r="E23" s="50" t="str">
        <f t="shared" si="8"/>
        <v>F5 "TCC1206X7R103K251DT" 0 0 50 H I C CNN "Comment"</v>
      </c>
    </row>
    <row r="24" spans="1:5" x14ac:dyDescent="0.2">
      <c r="A24" s="48">
        <f t="shared" si="13"/>
        <v>6</v>
      </c>
      <c r="B24" s="49" t="str" cm="1">
        <f t="array" ref="B24">INDEX(bom!$A:$D,Lib!A24+1,3)</f>
        <v>3216</v>
      </c>
      <c r="C24" s="49">
        <f t="shared" si="14"/>
        <v>6</v>
      </c>
      <c r="D24" s="49" t="str">
        <f>'Bill of Materials-CPP-093AB'!$C$1</f>
        <v>TYPE</v>
      </c>
      <c r="E24" s="50" t="str">
        <f t="shared" si="8"/>
        <v>F6 "3216" 0 0 50 H I C CNN "TYPE"</v>
      </c>
    </row>
    <row r="25" spans="1:5" ht="13.5" thickBot="1" x14ac:dyDescent="0.25">
      <c r="A25" s="51">
        <f t="shared" si="13"/>
        <v>6</v>
      </c>
      <c r="B25" s="52" t="str" cm="1">
        <f t="array" ref="B25">INDEX(bom!$A:$D,Lib!A25+1,4)</f>
        <v>CCTC</v>
      </c>
      <c r="C25" s="52">
        <f t="shared" si="14"/>
        <v>7</v>
      </c>
      <c r="D25" s="52" t="str">
        <f>'Bill of Materials-CPP-093AB'!$D$1</f>
        <v>MAKER</v>
      </c>
      <c r="E25" s="53" t="str">
        <f t="shared" si="8"/>
        <v>F7 "CCTC" 0 0 50 H I C CNN "MAKER"</v>
      </c>
    </row>
    <row r="26" spans="1:5" x14ac:dyDescent="0.2">
      <c r="A26" s="45">
        <f>A25+1</f>
        <v>7</v>
      </c>
      <c r="B26" s="46" t="str" cm="1">
        <f t="array" ref="B26">INDEX(bom!$A:$D,Lib!A26+1,1)</f>
        <v>CHIP LED RED</v>
      </c>
      <c r="C26" s="46">
        <v>4</v>
      </c>
      <c r="D26" s="46" t="str">
        <f>bom!$A$1</f>
        <v>Description</v>
      </c>
      <c r="E26" s="47" t="str">
        <f>"F"&amp;C26&amp;" """&amp;B26&amp;""""&amp;E$1&amp;""""&amp;D26&amp;""""</f>
        <v>F4 "CHIP LED RED" 0 0 50 H I C CNN "Description"</v>
      </c>
    </row>
    <row r="27" spans="1:5" x14ac:dyDescent="0.2">
      <c r="A27" s="48">
        <f>A26</f>
        <v>7</v>
      </c>
      <c r="B27" s="49" t="str" cm="1">
        <f t="array" ref="B27">INDEX(bom!$A:$D,Lib!A27+1,2)</f>
        <v>WR106SR-W</v>
      </c>
      <c r="C27" s="49">
        <f>C26+1</f>
        <v>5</v>
      </c>
      <c r="D27" s="49" t="str">
        <f>bom!$B$1</f>
        <v>Comment</v>
      </c>
      <c r="E27" s="50" t="str">
        <f t="shared" ref="E27:E37" si="15">"F"&amp;C27&amp;" """&amp;B27&amp;""""&amp;E$1&amp;""""&amp;D27&amp;""""</f>
        <v>F5 "WR106SR-W" 0 0 50 H I C CNN "Comment"</v>
      </c>
    </row>
    <row r="28" spans="1:5" x14ac:dyDescent="0.2">
      <c r="A28" s="48">
        <f>A27</f>
        <v>7</v>
      </c>
      <c r="B28" s="49" t="str" cm="1">
        <f t="array" ref="B28">INDEX(bom!$A:$D,Lib!A28+1,3)</f>
        <v>1608</v>
      </c>
      <c r="C28" s="49">
        <f>C27+1</f>
        <v>6</v>
      </c>
      <c r="D28" s="49" t="str">
        <f>'Bill of Materials-CPP-093AB'!$C$1</f>
        <v>TYPE</v>
      </c>
      <c r="E28" s="50" t="str">
        <f t="shared" si="15"/>
        <v>F6 "1608" 0 0 50 H I C CNN "TYPE"</v>
      </c>
    </row>
    <row r="29" spans="1:5" ht="13.5" thickBot="1" x14ac:dyDescent="0.25">
      <c r="A29" s="51">
        <f>A28</f>
        <v>7</v>
      </c>
      <c r="B29" s="52" t="str" cm="1">
        <f t="array" ref="B29">INDEX(bom!$A:$D,Lib!A29+1,4)</f>
        <v>BRIGHT LED</v>
      </c>
      <c r="C29" s="52">
        <f>C28+1</f>
        <v>7</v>
      </c>
      <c r="D29" s="52" t="str">
        <f>'Bill of Materials-CPP-093AB'!$D$1</f>
        <v>MAKER</v>
      </c>
      <c r="E29" s="53" t="str">
        <f t="shared" si="15"/>
        <v>F7 "BRIGHT LED" 0 0 50 H I C CNN "MAKER"</v>
      </c>
    </row>
    <row r="30" spans="1:5" x14ac:dyDescent="0.2">
      <c r="A30" s="45">
        <f t="shared" ref="A30:A37" si="16">A29+1</f>
        <v>8</v>
      </c>
      <c r="B30" s="46" t="str" cm="1">
        <f t="array" ref="B30">INDEX(bom!$A:$D,Lib!A30+1,1)</f>
        <v>CHIP LED RGB</v>
      </c>
      <c r="C30" s="46">
        <v>4</v>
      </c>
      <c r="D30" s="46" t="str">
        <f>bom!$A$1</f>
        <v>Description</v>
      </c>
      <c r="E30" s="47" t="str">
        <f t="shared" si="15"/>
        <v>F4 "CHIP LED RGB" 0 0 50 H I C CNN "Description"</v>
      </c>
    </row>
    <row r="31" spans="1:5" x14ac:dyDescent="0.2">
      <c r="A31" s="48">
        <f t="shared" ref="A31:A37" si="17">A30</f>
        <v>8</v>
      </c>
      <c r="B31" s="49" t="str" cm="1">
        <f t="array" ref="B31">INDEX(bom!$A:$D,Lib!A31+1,2)</f>
        <v>BL-HBHG8JE36K-TRB-T05</v>
      </c>
      <c r="C31" s="49">
        <f t="shared" ref="C31:C37" si="18">C30+1</f>
        <v>5</v>
      </c>
      <c r="D31" s="49" t="str">
        <f>bom!$B$1</f>
        <v>Comment</v>
      </c>
      <c r="E31" s="50" t="str">
        <f t="shared" si="15"/>
        <v>F5 "BL-HBHG8JE36K-TRB-T05" 0 0 50 H I C CNN "Comment"</v>
      </c>
    </row>
    <row r="32" spans="1:5" x14ac:dyDescent="0.2">
      <c r="A32" s="48">
        <f t="shared" si="17"/>
        <v>8</v>
      </c>
      <c r="B32" s="49" t="str" cm="1">
        <f t="array" ref="B32">INDEX(bom!$A:$D,Lib!A32+1,3)</f>
        <v>1615</v>
      </c>
      <c r="C32" s="49">
        <f t="shared" si="18"/>
        <v>6</v>
      </c>
      <c r="D32" s="49" t="str">
        <f>'Bill of Materials-CPP-093AB'!$C$1</f>
        <v>TYPE</v>
      </c>
      <c r="E32" s="50" t="str">
        <f t="shared" si="15"/>
        <v>F6 "1615" 0 0 50 H I C CNN "TYPE"</v>
      </c>
    </row>
    <row r="33" spans="1:5" ht="13.5" thickBot="1" x14ac:dyDescent="0.25">
      <c r="A33" s="51">
        <f t="shared" si="17"/>
        <v>8</v>
      </c>
      <c r="B33" s="52" t="str" cm="1">
        <f t="array" ref="B33">INDEX(bom!$A:$D,Lib!A33+1,4)</f>
        <v>BRIGHT LED</v>
      </c>
      <c r="C33" s="52">
        <f t="shared" si="18"/>
        <v>7</v>
      </c>
      <c r="D33" s="52" t="str">
        <f>'Bill of Materials-CPP-093AB'!$D$1</f>
        <v>MAKER</v>
      </c>
      <c r="E33" s="53" t="str">
        <f t="shared" si="15"/>
        <v>F7 "BRIGHT LED" 0 0 50 H I C CNN "MAKER"</v>
      </c>
    </row>
    <row r="34" spans="1:5" x14ac:dyDescent="0.2">
      <c r="A34" s="45">
        <f t="shared" ref="A34:A37" si="19">A33+1</f>
        <v>9</v>
      </c>
      <c r="B34" s="46" t="str" cm="1">
        <f t="array" ref="B34">INDEX(bom!$A:$D,Lib!A34+1,1)</f>
        <v>CHIP RESISTOR</v>
      </c>
      <c r="C34" s="46">
        <v>5</v>
      </c>
      <c r="D34" s="46" t="str">
        <f>bom!$A$1</f>
        <v>Description</v>
      </c>
      <c r="E34" s="47" t="str">
        <f t="shared" si="15"/>
        <v>F5 "CHIP RESISTOR" 0 0 50 H I C CNN "Description"</v>
      </c>
    </row>
    <row r="35" spans="1:5" x14ac:dyDescent="0.2">
      <c r="A35" s="48">
        <f t="shared" ref="A35:A37" si="20">A34</f>
        <v>9</v>
      </c>
      <c r="B35" s="49" t="str" cm="1">
        <f t="array" ref="B35">INDEX(bom!$A:$D,Lib!A35+1,2)</f>
        <v>0RJ</v>
      </c>
      <c r="C35" s="49">
        <f t="shared" ref="C35:C93" si="21">C34+1</f>
        <v>6</v>
      </c>
      <c r="D35" s="49" t="str">
        <f>bom!$B$1</f>
        <v>Comment</v>
      </c>
      <c r="E35" s="50" t="str">
        <f t="shared" si="15"/>
        <v>F6 "0RJ" 0 0 50 H I C CNN "Comment"</v>
      </c>
    </row>
    <row r="36" spans="1:5" x14ac:dyDescent="0.2">
      <c r="A36" s="48">
        <f t="shared" si="20"/>
        <v>9</v>
      </c>
      <c r="B36" s="49" t="str" cm="1">
        <f t="array" ref="B36">INDEX(bom!$A:$D,Lib!A36+1,3)</f>
        <v>6432</v>
      </c>
      <c r="C36" s="49">
        <f t="shared" si="21"/>
        <v>7</v>
      </c>
      <c r="D36" s="49" t="str">
        <f>'Bill of Materials-CPP-093AB'!$C$1</f>
        <v>TYPE</v>
      </c>
      <c r="E36" s="50" t="str">
        <f t="shared" si="15"/>
        <v>F7 "6432" 0 0 50 H I C CNN "TYPE"</v>
      </c>
    </row>
    <row r="37" spans="1:5" ht="13.5" thickBot="1" x14ac:dyDescent="0.25">
      <c r="A37" s="51">
        <f t="shared" si="20"/>
        <v>9</v>
      </c>
      <c r="B37" s="52" t="str" cm="1">
        <f t="array" ref="B37">INDEX(bom!$A:$D,Lib!A37+1,4)</f>
        <v>WALSIN, SAMSUNG</v>
      </c>
      <c r="C37" s="52">
        <f t="shared" si="21"/>
        <v>8</v>
      </c>
      <c r="D37" s="52" t="str">
        <f>'Bill of Materials-CPP-093AB'!$D$1</f>
        <v>MAKER</v>
      </c>
      <c r="E37" s="53" t="str">
        <f t="shared" si="15"/>
        <v>F8 "WALSIN, SAMSUNG" 0 0 50 H I C CNN "MAKER"</v>
      </c>
    </row>
    <row r="38" spans="1:5" x14ac:dyDescent="0.2">
      <c r="A38" s="45">
        <f>A37+1</f>
        <v>10</v>
      </c>
      <c r="B38" s="46" t="str" cm="1">
        <f t="array" ref="B38">INDEX(bom!$A:$D,Lib!A38+1,1)</f>
        <v>CHIP RESISTOR</v>
      </c>
      <c r="C38" s="46">
        <v>5</v>
      </c>
      <c r="D38" s="46" t="str">
        <f>bom!$A$1</f>
        <v>Description</v>
      </c>
      <c r="E38" s="47" t="str">
        <f>"F"&amp;C38&amp;" """&amp;B38&amp;""""&amp;E$1&amp;""""&amp;D38&amp;""""</f>
        <v>F5 "CHIP RESISTOR" 0 0 50 H I C CNN "Description"</v>
      </c>
    </row>
    <row r="39" spans="1:5" x14ac:dyDescent="0.2">
      <c r="A39" s="48">
        <f>A38</f>
        <v>10</v>
      </c>
      <c r="B39" s="49" t="str" cm="1">
        <f t="array" ref="B39">INDEX(bom!$A:$D,Lib!A39+1,2)</f>
        <v>1KF</v>
      </c>
      <c r="C39" s="49">
        <f t="shared" si="21"/>
        <v>6</v>
      </c>
      <c r="D39" s="49" t="str">
        <f>bom!$B$1</f>
        <v>Comment</v>
      </c>
      <c r="E39" s="50" t="str">
        <f t="shared" ref="E39:E49" si="22">"F"&amp;C39&amp;" """&amp;B39&amp;""""&amp;E$1&amp;""""&amp;D39&amp;""""</f>
        <v>F6 "1KF" 0 0 50 H I C CNN "Comment"</v>
      </c>
    </row>
    <row r="40" spans="1:5" x14ac:dyDescent="0.2">
      <c r="A40" s="48">
        <f>A39</f>
        <v>10</v>
      </c>
      <c r="B40" s="49" t="str" cm="1">
        <f t="array" ref="B40">INDEX(bom!$A:$D,Lib!A40+1,3)</f>
        <v>1608</v>
      </c>
      <c r="C40" s="49">
        <f t="shared" si="21"/>
        <v>7</v>
      </c>
      <c r="D40" s="49" t="str">
        <f>'Bill of Materials-CPP-093AB'!$C$1</f>
        <v>TYPE</v>
      </c>
      <c r="E40" s="50" t="str">
        <f t="shared" si="22"/>
        <v>F7 "1608" 0 0 50 H I C CNN "TYPE"</v>
      </c>
    </row>
    <row r="41" spans="1:5" ht="13.5" thickBot="1" x14ac:dyDescent="0.25">
      <c r="A41" s="51">
        <f>A40</f>
        <v>10</v>
      </c>
      <c r="B41" s="52" t="str" cm="1">
        <f t="array" ref="B41">INDEX(bom!$A:$D,Lib!A41+1,4)</f>
        <v>WALSIN, SAMSUNG</v>
      </c>
      <c r="C41" s="52">
        <f t="shared" si="21"/>
        <v>8</v>
      </c>
      <c r="D41" s="52" t="str">
        <f>'Bill of Materials-CPP-093AB'!$D$1</f>
        <v>MAKER</v>
      </c>
      <c r="E41" s="53" t="str">
        <f t="shared" si="22"/>
        <v>F8 "WALSIN, SAMSUNG" 0 0 50 H I C CNN "MAKER"</v>
      </c>
    </row>
    <row r="42" spans="1:5" x14ac:dyDescent="0.2">
      <c r="A42" s="45">
        <f t="shared" ref="A42:A49" si="23">A41+1</f>
        <v>11</v>
      </c>
      <c r="B42" s="46" t="str" cm="1">
        <f t="array" ref="B42">INDEX(bom!$A:$D,Lib!A42+1,1)</f>
        <v>CHIP RESISTOR</v>
      </c>
      <c r="C42" s="46">
        <v>5</v>
      </c>
      <c r="D42" s="46" t="str">
        <f>bom!$A$1</f>
        <v>Description</v>
      </c>
      <c r="E42" s="47" t="str">
        <f t="shared" si="22"/>
        <v>F5 "CHIP RESISTOR" 0 0 50 H I C CNN "Description"</v>
      </c>
    </row>
    <row r="43" spans="1:5" x14ac:dyDescent="0.2">
      <c r="A43" s="48">
        <f t="shared" ref="A43:A49" si="24">A42</f>
        <v>11</v>
      </c>
      <c r="B43" s="49" t="str" cm="1">
        <f t="array" ref="B43">INDEX(bom!$A:$D,Lib!A43+1,2)</f>
        <v>2.7KF</v>
      </c>
      <c r="C43" s="49">
        <f t="shared" si="21"/>
        <v>6</v>
      </c>
      <c r="D43" s="49" t="str">
        <f>bom!$B$1</f>
        <v>Comment</v>
      </c>
      <c r="E43" s="50" t="str">
        <f t="shared" si="22"/>
        <v>F6 "2.7KF" 0 0 50 H I C CNN "Comment"</v>
      </c>
    </row>
    <row r="44" spans="1:5" x14ac:dyDescent="0.2">
      <c r="A44" s="48">
        <f t="shared" si="24"/>
        <v>11</v>
      </c>
      <c r="B44" s="49" t="str" cm="1">
        <f t="array" ref="B44">INDEX(bom!$A:$D,Lib!A44+1,3)</f>
        <v>1608</v>
      </c>
      <c r="C44" s="49">
        <f t="shared" si="21"/>
        <v>7</v>
      </c>
      <c r="D44" s="49" t="str">
        <f>'Bill of Materials-CPP-093AB'!$C$1</f>
        <v>TYPE</v>
      </c>
      <c r="E44" s="50" t="str">
        <f t="shared" si="22"/>
        <v>F7 "1608" 0 0 50 H I C CNN "TYPE"</v>
      </c>
    </row>
    <row r="45" spans="1:5" ht="13.5" thickBot="1" x14ac:dyDescent="0.25">
      <c r="A45" s="51">
        <f t="shared" si="24"/>
        <v>11</v>
      </c>
      <c r="B45" s="52" t="str" cm="1">
        <f t="array" ref="B45">INDEX(bom!$A:$D,Lib!A45+1,4)</f>
        <v>WALSIN, SAMSUNG</v>
      </c>
      <c r="C45" s="52">
        <f t="shared" si="21"/>
        <v>8</v>
      </c>
      <c r="D45" s="52" t="str">
        <f>'Bill of Materials-CPP-093AB'!$D$1</f>
        <v>MAKER</v>
      </c>
      <c r="E45" s="53" t="str">
        <f t="shared" si="22"/>
        <v>F8 "WALSIN, SAMSUNG" 0 0 50 H I C CNN "MAKER"</v>
      </c>
    </row>
    <row r="46" spans="1:5" x14ac:dyDescent="0.2">
      <c r="A46" s="45">
        <f t="shared" ref="A46:A49" si="25">A45+1</f>
        <v>12</v>
      </c>
      <c r="B46" s="46" t="str" cm="1">
        <f t="array" ref="B46">INDEX(bom!$A:$D,Lib!A46+1,1)</f>
        <v>CHIP RESISTOR</v>
      </c>
      <c r="C46" s="46">
        <v>5</v>
      </c>
      <c r="D46" s="46" t="str">
        <f>bom!$A$1</f>
        <v>Description</v>
      </c>
      <c r="E46" s="47" t="str">
        <f t="shared" si="22"/>
        <v>F5 "CHIP RESISTOR" 0 0 50 H I C CNN "Description"</v>
      </c>
    </row>
    <row r="47" spans="1:5" x14ac:dyDescent="0.2">
      <c r="A47" s="48">
        <f t="shared" ref="A47:A49" si="26">A46</f>
        <v>12</v>
      </c>
      <c r="B47" s="49" t="str" cm="1">
        <f t="array" ref="B47">INDEX(bom!$A:$D,Lib!A47+1,2)</f>
        <v>4.7KF</v>
      </c>
      <c r="C47" s="49">
        <f t="shared" si="21"/>
        <v>6</v>
      </c>
      <c r="D47" s="49" t="str">
        <f>bom!$B$1</f>
        <v>Comment</v>
      </c>
      <c r="E47" s="50" t="str">
        <f t="shared" si="22"/>
        <v>F6 "4.7KF" 0 0 50 H I C CNN "Comment"</v>
      </c>
    </row>
    <row r="48" spans="1:5" x14ac:dyDescent="0.2">
      <c r="A48" s="48">
        <f t="shared" si="26"/>
        <v>12</v>
      </c>
      <c r="B48" s="49" t="str" cm="1">
        <f t="array" ref="B48">INDEX(bom!$A:$D,Lib!A48+1,3)</f>
        <v>1608</v>
      </c>
      <c r="C48" s="49">
        <f t="shared" si="21"/>
        <v>7</v>
      </c>
      <c r="D48" s="49" t="str">
        <f>'Bill of Materials-CPP-093AB'!$C$1</f>
        <v>TYPE</v>
      </c>
      <c r="E48" s="50" t="str">
        <f t="shared" si="22"/>
        <v>F7 "1608" 0 0 50 H I C CNN "TYPE"</v>
      </c>
    </row>
    <row r="49" spans="1:5" ht="13.5" thickBot="1" x14ac:dyDescent="0.25">
      <c r="A49" s="51">
        <f t="shared" si="26"/>
        <v>12</v>
      </c>
      <c r="B49" s="52" t="str" cm="1">
        <f t="array" ref="B49">INDEX(bom!$A:$D,Lib!A49+1,4)</f>
        <v>WALSIN, SAMSUNG</v>
      </c>
      <c r="C49" s="52">
        <f t="shared" si="21"/>
        <v>8</v>
      </c>
      <c r="D49" s="52" t="str">
        <f>'Bill of Materials-CPP-093AB'!$D$1</f>
        <v>MAKER</v>
      </c>
      <c r="E49" s="53" t="str">
        <f t="shared" si="22"/>
        <v>F8 "WALSIN, SAMSUNG" 0 0 50 H I C CNN "MAKER"</v>
      </c>
    </row>
    <row r="50" spans="1:5" x14ac:dyDescent="0.2">
      <c r="A50" s="45">
        <f>A49+1</f>
        <v>13</v>
      </c>
      <c r="B50" s="46" t="str" cm="1">
        <f t="array" ref="B50">INDEX(bom!$A:$D,Lib!A50+1,1)</f>
        <v>CHIP RESISTOR</v>
      </c>
      <c r="C50" s="46">
        <v>5</v>
      </c>
      <c r="D50" s="46" t="str">
        <f>bom!$A$1</f>
        <v>Description</v>
      </c>
      <c r="E50" s="47" t="str">
        <f>"F"&amp;C50&amp;" """&amp;B50&amp;""""&amp;E$1&amp;""""&amp;D50&amp;""""</f>
        <v>F5 "CHIP RESISTOR" 0 0 50 H I C CNN "Description"</v>
      </c>
    </row>
    <row r="51" spans="1:5" x14ac:dyDescent="0.2">
      <c r="A51" s="48">
        <f>A50</f>
        <v>13</v>
      </c>
      <c r="B51" s="49" t="str" cm="1">
        <f t="array" ref="B51">INDEX(bom!$A:$D,Lib!A51+1,2)</f>
        <v>8.2KF</v>
      </c>
      <c r="C51" s="49">
        <f t="shared" si="21"/>
        <v>6</v>
      </c>
      <c r="D51" s="49" t="str">
        <f>bom!$B$1</f>
        <v>Comment</v>
      </c>
      <c r="E51" s="50" t="str">
        <f t="shared" ref="E51:E61" si="27">"F"&amp;C51&amp;" """&amp;B51&amp;""""&amp;E$1&amp;""""&amp;D51&amp;""""</f>
        <v>F6 "8.2KF" 0 0 50 H I C CNN "Comment"</v>
      </c>
    </row>
    <row r="52" spans="1:5" x14ac:dyDescent="0.2">
      <c r="A52" s="48">
        <f>A51</f>
        <v>13</v>
      </c>
      <c r="B52" s="49" t="str" cm="1">
        <f t="array" ref="B52">INDEX(bom!$A:$D,Lib!A52+1,3)</f>
        <v>1608</v>
      </c>
      <c r="C52" s="49">
        <f t="shared" si="21"/>
        <v>7</v>
      </c>
      <c r="D52" s="49" t="str">
        <f>'Bill of Materials-CPP-093AB'!$C$1</f>
        <v>TYPE</v>
      </c>
      <c r="E52" s="50" t="str">
        <f t="shared" si="27"/>
        <v>F7 "1608" 0 0 50 H I C CNN "TYPE"</v>
      </c>
    </row>
    <row r="53" spans="1:5" ht="13.5" thickBot="1" x14ac:dyDescent="0.25">
      <c r="A53" s="51">
        <f>A52</f>
        <v>13</v>
      </c>
      <c r="B53" s="52" t="str" cm="1">
        <f t="array" ref="B53">INDEX(bom!$A:$D,Lib!A53+1,4)</f>
        <v>WALSIN, SAMSUNG</v>
      </c>
      <c r="C53" s="52">
        <f t="shared" si="21"/>
        <v>8</v>
      </c>
      <c r="D53" s="52" t="str">
        <f>'Bill of Materials-CPP-093AB'!$D$1</f>
        <v>MAKER</v>
      </c>
      <c r="E53" s="53" t="str">
        <f t="shared" si="27"/>
        <v>F8 "WALSIN, SAMSUNG" 0 0 50 H I C CNN "MAKER"</v>
      </c>
    </row>
    <row r="54" spans="1:5" x14ac:dyDescent="0.2">
      <c r="A54" s="45">
        <f t="shared" ref="A54:A61" si="28">A53+1</f>
        <v>14</v>
      </c>
      <c r="B54" s="46" t="str" cm="1">
        <f t="array" ref="B54">INDEX(bom!$A:$D,Lib!A54+1,1)</f>
        <v>CHIP RESISTOR</v>
      </c>
      <c r="C54" s="46">
        <v>5</v>
      </c>
      <c r="D54" s="46" t="str">
        <f>bom!$A$1</f>
        <v>Description</v>
      </c>
      <c r="E54" s="47" t="str">
        <f t="shared" si="27"/>
        <v>F5 "CHIP RESISTOR" 0 0 50 H I C CNN "Description"</v>
      </c>
    </row>
    <row r="55" spans="1:5" x14ac:dyDescent="0.2">
      <c r="A55" s="48">
        <f t="shared" ref="A55:A61" si="29">A54</f>
        <v>14</v>
      </c>
      <c r="B55" s="49" t="str" cm="1">
        <f t="array" ref="B55">INDEX(bom!$A:$D,Lib!A55+1,2)</f>
        <v>10KJ</v>
      </c>
      <c r="C55" s="49">
        <f t="shared" si="21"/>
        <v>6</v>
      </c>
      <c r="D55" s="49" t="str">
        <f>bom!$B$1</f>
        <v>Comment</v>
      </c>
      <c r="E55" s="50" t="str">
        <f t="shared" si="27"/>
        <v>F6 "10KJ" 0 0 50 H I C CNN "Comment"</v>
      </c>
    </row>
    <row r="56" spans="1:5" x14ac:dyDescent="0.2">
      <c r="A56" s="48">
        <f t="shared" si="29"/>
        <v>14</v>
      </c>
      <c r="B56" s="49" t="str" cm="1">
        <f t="array" ref="B56">INDEX(bom!$A:$D,Lib!A56+1,3)</f>
        <v>1608</v>
      </c>
      <c r="C56" s="49">
        <f t="shared" si="21"/>
        <v>7</v>
      </c>
      <c r="D56" s="49" t="str">
        <f>'Bill of Materials-CPP-093AB'!$C$1</f>
        <v>TYPE</v>
      </c>
      <c r="E56" s="50" t="str">
        <f t="shared" si="27"/>
        <v>F7 "1608" 0 0 50 H I C CNN "TYPE"</v>
      </c>
    </row>
    <row r="57" spans="1:5" ht="13.5" thickBot="1" x14ac:dyDescent="0.25">
      <c r="A57" s="51">
        <f t="shared" si="29"/>
        <v>14</v>
      </c>
      <c r="B57" s="52" t="str" cm="1">
        <f t="array" ref="B57">INDEX(bom!$A:$D,Lib!A57+1,4)</f>
        <v>WALSIN, SAMSUNG</v>
      </c>
      <c r="C57" s="52">
        <f t="shared" si="21"/>
        <v>8</v>
      </c>
      <c r="D57" s="52" t="str">
        <f>'Bill of Materials-CPP-093AB'!$D$1</f>
        <v>MAKER</v>
      </c>
      <c r="E57" s="53" t="str">
        <f t="shared" si="27"/>
        <v>F8 "WALSIN, SAMSUNG" 0 0 50 H I C CNN "MAKER"</v>
      </c>
    </row>
    <row r="58" spans="1:5" x14ac:dyDescent="0.2">
      <c r="A58" s="45">
        <f t="shared" ref="A58:A61" si="30">A57+1</f>
        <v>15</v>
      </c>
      <c r="B58" s="46" t="str" cm="1">
        <f t="array" ref="B58">INDEX(bom!$A:$D,Lib!A58+1,1)</f>
        <v>CHIP RESISTOR</v>
      </c>
      <c r="C58" s="46">
        <v>5</v>
      </c>
      <c r="D58" s="46" t="str">
        <f>bom!$A$1</f>
        <v>Description</v>
      </c>
      <c r="E58" s="47" t="str">
        <f t="shared" si="27"/>
        <v>F5 "CHIP RESISTOR" 0 0 50 H I C CNN "Description"</v>
      </c>
    </row>
    <row r="59" spans="1:5" x14ac:dyDescent="0.2">
      <c r="A59" s="48">
        <f t="shared" ref="A59:A61" si="31">A58</f>
        <v>15</v>
      </c>
      <c r="B59" s="49" t="str" cm="1">
        <f t="array" ref="B59">INDEX(bom!$A:$D,Lib!A59+1,2)</f>
        <v>22KJ</v>
      </c>
      <c r="C59" s="49">
        <f t="shared" si="21"/>
        <v>6</v>
      </c>
      <c r="D59" s="49" t="str">
        <f>bom!$B$1</f>
        <v>Comment</v>
      </c>
      <c r="E59" s="50" t="str">
        <f t="shared" si="27"/>
        <v>F6 "22KJ" 0 0 50 H I C CNN "Comment"</v>
      </c>
    </row>
    <row r="60" spans="1:5" x14ac:dyDescent="0.2">
      <c r="A60" s="48">
        <f t="shared" si="31"/>
        <v>15</v>
      </c>
      <c r="B60" s="49" t="str" cm="1">
        <f t="array" ref="B60">INDEX(bom!$A:$D,Lib!A60+1,3)</f>
        <v>1608</v>
      </c>
      <c r="C60" s="49">
        <f t="shared" si="21"/>
        <v>7</v>
      </c>
      <c r="D60" s="49" t="str">
        <f>'Bill of Materials-CPP-093AB'!$C$1</f>
        <v>TYPE</v>
      </c>
      <c r="E60" s="50" t="str">
        <f t="shared" si="27"/>
        <v>F7 "1608" 0 0 50 H I C CNN "TYPE"</v>
      </c>
    </row>
    <row r="61" spans="1:5" ht="13.5" thickBot="1" x14ac:dyDescent="0.25">
      <c r="A61" s="51">
        <f t="shared" si="31"/>
        <v>15</v>
      </c>
      <c r="B61" s="52" t="str" cm="1">
        <f t="array" ref="B61">INDEX(bom!$A:$D,Lib!A61+1,4)</f>
        <v>WALSIN, SAMSUNG</v>
      </c>
      <c r="C61" s="52">
        <f t="shared" si="21"/>
        <v>8</v>
      </c>
      <c r="D61" s="52" t="str">
        <f>'Bill of Materials-CPP-093AB'!$D$1</f>
        <v>MAKER</v>
      </c>
      <c r="E61" s="53" t="str">
        <f t="shared" si="27"/>
        <v>F8 "WALSIN, SAMSUNG" 0 0 50 H I C CNN "MAKER"</v>
      </c>
    </row>
    <row r="62" spans="1:5" x14ac:dyDescent="0.2">
      <c r="A62" s="45">
        <f>A61+1</f>
        <v>16</v>
      </c>
      <c r="B62" s="46" t="str" cm="1">
        <f t="array" ref="B62">INDEX(bom!$A:$D,Lib!A62+1,1)</f>
        <v>CHIP RESISTOR</v>
      </c>
      <c r="C62" s="46">
        <v>5</v>
      </c>
      <c r="D62" s="46" t="str">
        <f>bom!$A$1</f>
        <v>Description</v>
      </c>
      <c r="E62" s="47" t="str">
        <f>"F"&amp;C62&amp;" """&amp;B62&amp;""""&amp;E$1&amp;""""&amp;D62&amp;""""</f>
        <v>F5 "CHIP RESISTOR" 0 0 50 H I C CNN "Description"</v>
      </c>
    </row>
    <row r="63" spans="1:5" x14ac:dyDescent="0.2">
      <c r="A63" s="48">
        <f>A62</f>
        <v>16</v>
      </c>
      <c r="B63" s="49" t="str" cm="1">
        <f t="array" ref="B63">INDEX(bom!$A:$D,Lib!A63+1,2)</f>
        <v>47RJ</v>
      </c>
      <c r="C63" s="49">
        <f t="shared" si="21"/>
        <v>6</v>
      </c>
      <c r="D63" s="49" t="str">
        <f>bom!$B$1</f>
        <v>Comment</v>
      </c>
      <c r="E63" s="50" t="str">
        <f t="shared" ref="E63:E73" si="32">"F"&amp;C63&amp;" """&amp;B63&amp;""""&amp;E$1&amp;""""&amp;D63&amp;""""</f>
        <v>F6 "47RJ" 0 0 50 H I C CNN "Comment"</v>
      </c>
    </row>
    <row r="64" spans="1:5" x14ac:dyDescent="0.2">
      <c r="A64" s="48">
        <f>A63</f>
        <v>16</v>
      </c>
      <c r="B64" s="49" t="str" cm="1">
        <f t="array" ref="B64">INDEX(bom!$A:$D,Lib!A64+1,3)</f>
        <v>1608</v>
      </c>
      <c r="C64" s="49">
        <f t="shared" si="21"/>
        <v>7</v>
      </c>
      <c r="D64" s="49" t="str">
        <f>'Bill of Materials-CPP-093AB'!$C$1</f>
        <v>TYPE</v>
      </c>
      <c r="E64" s="50" t="str">
        <f t="shared" si="32"/>
        <v>F7 "1608" 0 0 50 H I C CNN "TYPE"</v>
      </c>
    </row>
    <row r="65" spans="1:5" ht="13.5" thickBot="1" x14ac:dyDescent="0.25">
      <c r="A65" s="51">
        <f>A64</f>
        <v>16</v>
      </c>
      <c r="B65" s="52" t="str" cm="1">
        <f t="array" ref="B65">INDEX(bom!$A:$D,Lib!A65+1,4)</f>
        <v>WALSIN, SAMSUNG</v>
      </c>
      <c r="C65" s="52">
        <f t="shared" si="21"/>
        <v>8</v>
      </c>
      <c r="D65" s="52" t="str">
        <f>'Bill of Materials-CPP-093AB'!$D$1</f>
        <v>MAKER</v>
      </c>
      <c r="E65" s="53" t="str">
        <f t="shared" si="32"/>
        <v>F8 "WALSIN, SAMSUNG" 0 0 50 H I C CNN "MAKER"</v>
      </c>
    </row>
    <row r="66" spans="1:5" x14ac:dyDescent="0.2">
      <c r="A66" s="45">
        <f t="shared" ref="A66:A73" si="33">A65+1</f>
        <v>17</v>
      </c>
      <c r="B66" s="46" t="str" cm="1">
        <f t="array" ref="B66">INDEX(bom!$A:$D,Lib!A66+1,1)</f>
        <v>CHIP RESISTOR</v>
      </c>
      <c r="C66" s="46">
        <v>5</v>
      </c>
      <c r="D66" s="46" t="str">
        <f>bom!$A$1</f>
        <v>Description</v>
      </c>
      <c r="E66" s="47" t="str">
        <f t="shared" si="32"/>
        <v>F5 "CHIP RESISTOR" 0 0 50 H I C CNN "Description"</v>
      </c>
    </row>
    <row r="67" spans="1:5" x14ac:dyDescent="0.2">
      <c r="A67" s="48">
        <f t="shared" ref="A67:A73" si="34">A66</f>
        <v>17</v>
      </c>
      <c r="B67" s="49" t="str" cm="1">
        <f t="array" ref="B67">INDEX(bom!$A:$D,Lib!A67+1,2)</f>
        <v>100KJ</v>
      </c>
      <c r="C67" s="49">
        <f t="shared" si="21"/>
        <v>6</v>
      </c>
      <c r="D67" s="49" t="str">
        <f>bom!$B$1</f>
        <v>Comment</v>
      </c>
      <c r="E67" s="50" t="str">
        <f t="shared" si="32"/>
        <v>F6 "100KJ" 0 0 50 H I C CNN "Comment"</v>
      </c>
    </row>
    <row r="68" spans="1:5" x14ac:dyDescent="0.2">
      <c r="A68" s="48">
        <f t="shared" si="34"/>
        <v>17</v>
      </c>
      <c r="B68" s="49" t="str" cm="1">
        <f t="array" ref="B68">INDEX(bom!$A:$D,Lib!A68+1,3)</f>
        <v>1608</v>
      </c>
      <c r="C68" s="49">
        <f t="shared" si="21"/>
        <v>7</v>
      </c>
      <c r="D68" s="49" t="str">
        <f>'Bill of Materials-CPP-093AB'!$C$1</f>
        <v>TYPE</v>
      </c>
      <c r="E68" s="50" t="str">
        <f t="shared" si="32"/>
        <v>F7 "1608" 0 0 50 H I C CNN "TYPE"</v>
      </c>
    </row>
    <row r="69" spans="1:5" ht="13.5" thickBot="1" x14ac:dyDescent="0.25">
      <c r="A69" s="51">
        <f t="shared" si="34"/>
        <v>17</v>
      </c>
      <c r="B69" s="52" t="str" cm="1">
        <f t="array" ref="B69">INDEX(bom!$A:$D,Lib!A69+1,4)</f>
        <v>WALSIN, SAMSUNG</v>
      </c>
      <c r="C69" s="52">
        <f t="shared" si="21"/>
        <v>8</v>
      </c>
      <c r="D69" s="52" t="str">
        <f>'Bill of Materials-CPP-093AB'!$D$1</f>
        <v>MAKER</v>
      </c>
      <c r="E69" s="53" t="str">
        <f t="shared" si="32"/>
        <v>F8 "WALSIN, SAMSUNG" 0 0 50 H I C CNN "MAKER"</v>
      </c>
    </row>
    <row r="70" spans="1:5" x14ac:dyDescent="0.2">
      <c r="A70" s="45">
        <f t="shared" ref="A70:A73" si="35">A69+1</f>
        <v>18</v>
      </c>
      <c r="B70" s="46" t="str" cm="1">
        <f t="array" ref="B70">INDEX(bom!$A:$D,Lib!A70+1,1)</f>
        <v>CHIP RESISTOR</v>
      </c>
      <c r="C70" s="46">
        <v>5</v>
      </c>
      <c r="D70" s="46" t="str">
        <f>bom!$A$1</f>
        <v>Description</v>
      </c>
      <c r="E70" s="47" t="str">
        <f t="shared" si="32"/>
        <v>F5 "CHIP RESISTOR" 0 0 50 H I C CNN "Description"</v>
      </c>
    </row>
    <row r="71" spans="1:5" x14ac:dyDescent="0.2">
      <c r="A71" s="48">
        <f t="shared" ref="A71:A73" si="36">A70</f>
        <v>18</v>
      </c>
      <c r="B71" s="49" t="str" cm="1">
        <f t="array" ref="B71">INDEX(bom!$A:$D,Lib!A71+1,2)</f>
        <v>100RJ</v>
      </c>
      <c r="C71" s="49">
        <f t="shared" si="21"/>
        <v>6</v>
      </c>
      <c r="D71" s="49" t="str">
        <f>bom!$B$1</f>
        <v>Comment</v>
      </c>
      <c r="E71" s="50" t="str">
        <f t="shared" si="32"/>
        <v>F6 "100RJ" 0 0 50 H I C CNN "Comment"</v>
      </c>
    </row>
    <row r="72" spans="1:5" x14ac:dyDescent="0.2">
      <c r="A72" s="48">
        <f t="shared" si="36"/>
        <v>18</v>
      </c>
      <c r="B72" s="49" t="str" cm="1">
        <f t="array" ref="B72">INDEX(bom!$A:$D,Lib!A72+1,3)</f>
        <v>1608</v>
      </c>
      <c r="C72" s="49">
        <f t="shared" si="21"/>
        <v>7</v>
      </c>
      <c r="D72" s="49" t="str">
        <f>'Bill of Materials-CPP-093AB'!$C$1</f>
        <v>TYPE</v>
      </c>
      <c r="E72" s="50" t="str">
        <f t="shared" si="32"/>
        <v>F7 "1608" 0 0 50 H I C CNN "TYPE"</v>
      </c>
    </row>
    <row r="73" spans="1:5" ht="13.5" thickBot="1" x14ac:dyDescent="0.25">
      <c r="A73" s="51">
        <f t="shared" si="36"/>
        <v>18</v>
      </c>
      <c r="B73" s="52" t="str" cm="1">
        <f t="array" ref="B73">INDEX(bom!$A:$D,Lib!A73+1,4)</f>
        <v>WALSIN, SAMSUNG</v>
      </c>
      <c r="C73" s="52">
        <f t="shared" si="21"/>
        <v>8</v>
      </c>
      <c r="D73" s="52" t="str">
        <f>'Bill of Materials-CPP-093AB'!$D$1</f>
        <v>MAKER</v>
      </c>
      <c r="E73" s="53" t="str">
        <f t="shared" si="32"/>
        <v>F8 "WALSIN, SAMSUNG" 0 0 50 H I C CNN "MAKER"</v>
      </c>
    </row>
    <row r="74" spans="1:5" x14ac:dyDescent="0.2">
      <c r="A74" s="45">
        <f>A73+1</f>
        <v>19</v>
      </c>
      <c r="B74" s="46" t="str" cm="1">
        <f t="array" ref="B74">INDEX(bom!$A:$D,Lib!A74+1,1)</f>
        <v>CHIP RESISTOR</v>
      </c>
      <c r="C74" s="46">
        <v>5</v>
      </c>
      <c r="D74" s="46" t="str">
        <f>bom!$A$1</f>
        <v>Description</v>
      </c>
      <c r="E74" s="47" t="str">
        <f>"F"&amp;C74&amp;" """&amp;B74&amp;""""&amp;E$1&amp;""""&amp;D74&amp;""""</f>
        <v>F5 "CHIP RESISTOR" 0 0 50 H I C CNN "Description"</v>
      </c>
    </row>
    <row r="75" spans="1:5" x14ac:dyDescent="0.2">
      <c r="A75" s="48">
        <f>A74</f>
        <v>19</v>
      </c>
      <c r="B75" s="49" t="str" cm="1">
        <f t="array" ref="B75">INDEX(bom!$A:$D,Lib!A75+1,2)</f>
        <v>120RJ</v>
      </c>
      <c r="C75" s="49">
        <f t="shared" si="21"/>
        <v>6</v>
      </c>
      <c r="D75" s="49" t="str">
        <f>bom!$B$1</f>
        <v>Comment</v>
      </c>
      <c r="E75" s="50" t="str">
        <f t="shared" ref="E75:E85" si="37">"F"&amp;C75&amp;" """&amp;B75&amp;""""&amp;E$1&amp;""""&amp;D75&amp;""""</f>
        <v>F6 "120RJ" 0 0 50 H I C CNN "Comment"</v>
      </c>
    </row>
    <row r="76" spans="1:5" x14ac:dyDescent="0.2">
      <c r="A76" s="48">
        <f>A75</f>
        <v>19</v>
      </c>
      <c r="B76" s="49" t="str" cm="1">
        <f t="array" ref="B76">INDEX(bom!$A:$D,Lib!A76+1,3)</f>
        <v>3216</v>
      </c>
      <c r="C76" s="49">
        <f t="shared" si="21"/>
        <v>7</v>
      </c>
      <c r="D76" s="49" t="str">
        <f>'Bill of Materials-CPP-093AB'!$C$1</f>
        <v>TYPE</v>
      </c>
      <c r="E76" s="50" t="str">
        <f t="shared" si="37"/>
        <v>F7 "3216" 0 0 50 H I C CNN "TYPE"</v>
      </c>
    </row>
    <row r="77" spans="1:5" ht="13.5" thickBot="1" x14ac:dyDescent="0.25">
      <c r="A77" s="51">
        <f>A76</f>
        <v>19</v>
      </c>
      <c r="B77" s="52" t="str" cm="1">
        <f t="array" ref="B77">INDEX(bom!$A:$D,Lib!A77+1,4)</f>
        <v>WALSIN, SAMSUNG</v>
      </c>
      <c r="C77" s="52">
        <f t="shared" si="21"/>
        <v>8</v>
      </c>
      <c r="D77" s="52" t="str">
        <f>'Bill of Materials-CPP-093AB'!$D$1</f>
        <v>MAKER</v>
      </c>
      <c r="E77" s="53" t="str">
        <f t="shared" si="37"/>
        <v>F8 "WALSIN, SAMSUNG" 0 0 50 H I C CNN "MAKER"</v>
      </c>
    </row>
    <row r="78" spans="1:5" x14ac:dyDescent="0.2">
      <c r="A78" s="45">
        <f t="shared" ref="A78:A85" si="38">A77+1</f>
        <v>20</v>
      </c>
      <c r="B78" s="46" t="str" cm="1">
        <f t="array" ref="B78">INDEX(bom!$A:$D,Lib!A78+1,1)</f>
        <v>CHIP RESISTOR</v>
      </c>
      <c r="C78" s="46">
        <v>5</v>
      </c>
      <c r="D78" s="46" t="str">
        <f>bom!$A$1</f>
        <v>Description</v>
      </c>
      <c r="E78" s="47" t="str">
        <f t="shared" si="37"/>
        <v>F5 "CHIP RESISTOR" 0 0 50 H I C CNN "Description"</v>
      </c>
    </row>
    <row r="79" spans="1:5" x14ac:dyDescent="0.2">
      <c r="A79" s="48">
        <f t="shared" ref="A79:A85" si="39">A78</f>
        <v>20</v>
      </c>
      <c r="B79" s="49" t="str" cm="1">
        <f t="array" ref="B79">INDEX(bom!$A:$D,Lib!A79+1,2)</f>
        <v>150KF</v>
      </c>
      <c r="C79" s="49">
        <f t="shared" si="21"/>
        <v>6</v>
      </c>
      <c r="D79" s="49" t="str">
        <f>bom!$B$1</f>
        <v>Comment</v>
      </c>
      <c r="E79" s="50" t="str">
        <f t="shared" si="37"/>
        <v>F6 "150KF" 0 0 50 H I C CNN "Comment"</v>
      </c>
    </row>
    <row r="80" spans="1:5" x14ac:dyDescent="0.2">
      <c r="A80" s="48">
        <f t="shared" si="39"/>
        <v>20</v>
      </c>
      <c r="B80" s="49" t="str" cm="1">
        <f t="array" ref="B80">INDEX(bom!$A:$D,Lib!A80+1,3)</f>
        <v>2012</v>
      </c>
      <c r="C80" s="49">
        <f t="shared" si="21"/>
        <v>7</v>
      </c>
      <c r="D80" s="49" t="str">
        <f>'Bill of Materials-CPP-093AB'!$C$1</f>
        <v>TYPE</v>
      </c>
      <c r="E80" s="50" t="str">
        <f t="shared" si="37"/>
        <v>F7 "2012" 0 0 50 H I C CNN "TYPE"</v>
      </c>
    </row>
    <row r="81" spans="1:5" ht="13.5" thickBot="1" x14ac:dyDescent="0.25">
      <c r="A81" s="51">
        <f t="shared" si="39"/>
        <v>20</v>
      </c>
      <c r="B81" s="52" t="str" cm="1">
        <f t="array" ref="B81">INDEX(bom!$A:$D,Lib!A81+1,4)</f>
        <v>WALSIN, SAMSUNG</v>
      </c>
      <c r="C81" s="52">
        <f t="shared" si="21"/>
        <v>8</v>
      </c>
      <c r="D81" s="52" t="str">
        <f>'Bill of Materials-CPP-093AB'!$D$1</f>
        <v>MAKER</v>
      </c>
      <c r="E81" s="53" t="str">
        <f t="shared" si="37"/>
        <v>F8 "WALSIN, SAMSUNG" 0 0 50 H I C CNN "MAKER"</v>
      </c>
    </row>
    <row r="82" spans="1:5" x14ac:dyDescent="0.2">
      <c r="A82" s="45">
        <f t="shared" ref="A82:A85" si="40">A81+1</f>
        <v>21</v>
      </c>
      <c r="B82" s="46" t="str" cm="1">
        <f t="array" ref="B82">INDEX(bom!$A:$D,Lib!A82+1,1)</f>
        <v>CHIP RESISTOR</v>
      </c>
      <c r="C82" s="46">
        <v>5</v>
      </c>
      <c r="D82" s="46" t="str">
        <f>bom!$A$1</f>
        <v>Description</v>
      </c>
      <c r="E82" s="47" t="str">
        <f t="shared" si="37"/>
        <v>F5 "CHIP RESISTOR" 0 0 50 H I C CNN "Description"</v>
      </c>
    </row>
    <row r="83" spans="1:5" x14ac:dyDescent="0.2">
      <c r="A83" s="48">
        <f t="shared" ref="A83:A85" si="41">A82</f>
        <v>21</v>
      </c>
      <c r="B83" s="49" t="str" cm="1">
        <f t="array" ref="B83">INDEX(bom!$A:$D,Lib!A83+1,2)</f>
        <v>270RF</v>
      </c>
      <c r="C83" s="49">
        <f t="shared" si="21"/>
        <v>6</v>
      </c>
      <c r="D83" s="49" t="str">
        <f>bom!$B$1</f>
        <v>Comment</v>
      </c>
      <c r="E83" s="50" t="str">
        <f t="shared" si="37"/>
        <v>F6 "270RF" 0 0 50 H I C CNN "Comment"</v>
      </c>
    </row>
    <row r="84" spans="1:5" x14ac:dyDescent="0.2">
      <c r="A84" s="48">
        <f t="shared" si="41"/>
        <v>21</v>
      </c>
      <c r="B84" s="49" t="str" cm="1">
        <f t="array" ref="B84">INDEX(bom!$A:$D,Lib!A84+1,3)</f>
        <v>1608</v>
      </c>
      <c r="C84" s="49">
        <f t="shared" si="21"/>
        <v>7</v>
      </c>
      <c r="D84" s="49" t="str">
        <f>'Bill of Materials-CPP-093AB'!$C$1</f>
        <v>TYPE</v>
      </c>
      <c r="E84" s="50" t="str">
        <f t="shared" si="37"/>
        <v>F7 "1608" 0 0 50 H I C CNN "TYPE"</v>
      </c>
    </row>
    <row r="85" spans="1:5" ht="13.5" thickBot="1" x14ac:dyDescent="0.25">
      <c r="A85" s="51">
        <f t="shared" si="41"/>
        <v>21</v>
      </c>
      <c r="B85" s="52" t="str" cm="1">
        <f t="array" ref="B85">INDEX(bom!$A:$D,Lib!A85+1,4)</f>
        <v>WALSIN, SAMSUNG</v>
      </c>
      <c r="C85" s="52">
        <f t="shared" si="21"/>
        <v>8</v>
      </c>
      <c r="D85" s="52" t="str">
        <f>'Bill of Materials-CPP-093AB'!$D$1</f>
        <v>MAKER</v>
      </c>
      <c r="E85" s="53" t="str">
        <f t="shared" si="37"/>
        <v>F8 "WALSIN, SAMSUNG" 0 0 50 H I C CNN "MAKER"</v>
      </c>
    </row>
    <row r="86" spans="1:5" x14ac:dyDescent="0.2">
      <c r="A86" s="45">
        <f>A85+1</f>
        <v>22</v>
      </c>
      <c r="B86" s="46" t="str" cm="1">
        <f t="array" ref="B86">INDEX(bom!$A:$D,Lib!A86+1,1)</f>
        <v>CHIP RESISTOR</v>
      </c>
      <c r="C86" s="46">
        <v>5</v>
      </c>
      <c r="D86" s="46" t="str">
        <f>bom!$A$1</f>
        <v>Description</v>
      </c>
      <c r="E86" s="47" t="str">
        <f>"F"&amp;C86&amp;" """&amp;B86&amp;""""&amp;E$1&amp;""""&amp;D86&amp;""""</f>
        <v>F5 "CHIP RESISTOR" 0 0 50 H I C CNN "Description"</v>
      </c>
    </row>
    <row r="87" spans="1:5" x14ac:dyDescent="0.2">
      <c r="A87" s="48">
        <f>A86</f>
        <v>22</v>
      </c>
      <c r="B87" s="49" t="str" cm="1">
        <f t="array" ref="B87">INDEX(bom!$A:$D,Lib!A87+1,2)</f>
        <v>390RJ</v>
      </c>
      <c r="C87" s="49">
        <f t="shared" si="21"/>
        <v>6</v>
      </c>
      <c r="D87" s="49" t="str">
        <f>bom!$B$1</f>
        <v>Comment</v>
      </c>
      <c r="E87" s="50" t="str">
        <f t="shared" ref="E87:E97" si="42">"F"&amp;C87&amp;" """&amp;B87&amp;""""&amp;E$1&amp;""""&amp;D87&amp;""""</f>
        <v>F6 "390RJ" 0 0 50 H I C CNN "Comment"</v>
      </c>
    </row>
    <row r="88" spans="1:5" x14ac:dyDescent="0.2">
      <c r="A88" s="48">
        <f>A87</f>
        <v>22</v>
      </c>
      <c r="B88" s="49" t="str" cm="1">
        <f t="array" ref="B88">INDEX(bom!$A:$D,Lib!A88+1,3)</f>
        <v>1608</v>
      </c>
      <c r="C88" s="49">
        <f t="shared" si="21"/>
        <v>7</v>
      </c>
      <c r="D88" s="49" t="str">
        <f>'Bill of Materials-CPP-093AB'!$C$1</f>
        <v>TYPE</v>
      </c>
      <c r="E88" s="50" t="str">
        <f t="shared" si="42"/>
        <v>F7 "1608" 0 0 50 H I C CNN "TYPE"</v>
      </c>
    </row>
    <row r="89" spans="1:5" ht="13.5" thickBot="1" x14ac:dyDescent="0.25">
      <c r="A89" s="51">
        <f>A88</f>
        <v>22</v>
      </c>
      <c r="B89" s="52" t="str" cm="1">
        <f t="array" ref="B89">INDEX(bom!$A:$D,Lib!A89+1,4)</f>
        <v>WALSIN, SAMSUNG</v>
      </c>
      <c r="C89" s="52">
        <f t="shared" si="21"/>
        <v>8</v>
      </c>
      <c r="D89" s="52" t="str">
        <f>'Bill of Materials-CPP-093AB'!$D$1</f>
        <v>MAKER</v>
      </c>
      <c r="E89" s="53" t="str">
        <f t="shared" si="42"/>
        <v>F8 "WALSIN, SAMSUNG" 0 0 50 H I C CNN "MAKER"</v>
      </c>
    </row>
    <row r="90" spans="1:5" x14ac:dyDescent="0.2">
      <c r="A90" s="45">
        <f t="shared" ref="A90:A97" si="43">A89+1</f>
        <v>23</v>
      </c>
      <c r="B90" s="46" t="str" cm="1">
        <f t="array" ref="B90">INDEX(bom!$A:$D,Lib!A90+1,1)</f>
        <v>CHIP RESISTOR</v>
      </c>
      <c r="C90" s="46">
        <v>5</v>
      </c>
      <c r="D90" s="46" t="str">
        <f>bom!$A$1</f>
        <v>Description</v>
      </c>
      <c r="E90" s="47" t="str">
        <f t="shared" si="42"/>
        <v>F5 "CHIP RESISTOR" 0 0 50 H I C CNN "Description"</v>
      </c>
    </row>
    <row r="91" spans="1:5" x14ac:dyDescent="0.2">
      <c r="A91" s="48">
        <f t="shared" ref="A91:A97" si="44">A90</f>
        <v>23</v>
      </c>
      <c r="B91" s="49" t="str" cm="1">
        <f t="array" ref="B91">INDEX(bom!$A:$D,Lib!A91+1,2)</f>
        <v>510RF</v>
      </c>
      <c r="C91" s="49">
        <f t="shared" si="21"/>
        <v>6</v>
      </c>
      <c r="D91" s="49" t="str">
        <f>bom!$B$1</f>
        <v>Comment</v>
      </c>
      <c r="E91" s="50" t="str">
        <f t="shared" si="42"/>
        <v>F6 "510RF" 0 0 50 H I C CNN "Comment"</v>
      </c>
    </row>
    <row r="92" spans="1:5" x14ac:dyDescent="0.2">
      <c r="A92" s="48">
        <f t="shared" si="44"/>
        <v>23</v>
      </c>
      <c r="B92" s="49" t="str" cm="1">
        <f t="array" ref="B92">INDEX(bom!$A:$D,Lib!A92+1,3)</f>
        <v>1608</v>
      </c>
      <c r="C92" s="49">
        <f t="shared" si="21"/>
        <v>7</v>
      </c>
      <c r="D92" s="49" t="str">
        <f>'Bill of Materials-CPP-093AB'!$C$1</f>
        <v>TYPE</v>
      </c>
      <c r="E92" s="50" t="str">
        <f t="shared" si="42"/>
        <v>F7 "1608" 0 0 50 H I C CNN "TYPE"</v>
      </c>
    </row>
    <row r="93" spans="1:5" ht="13.5" thickBot="1" x14ac:dyDescent="0.25">
      <c r="A93" s="51">
        <f t="shared" si="44"/>
        <v>23</v>
      </c>
      <c r="B93" s="52" t="str" cm="1">
        <f t="array" ref="B93">INDEX(bom!$A:$D,Lib!A93+1,4)</f>
        <v>WALSIN, SAMSUNG</v>
      </c>
      <c r="C93" s="52">
        <f t="shared" si="21"/>
        <v>8</v>
      </c>
      <c r="D93" s="52" t="str">
        <f>'Bill of Materials-CPP-093AB'!$D$1</f>
        <v>MAKER</v>
      </c>
      <c r="E93" s="53" t="str">
        <f t="shared" si="42"/>
        <v>F8 "WALSIN, SAMSUNG" 0 0 50 H I C CNN "MAKER"</v>
      </c>
    </row>
    <row r="94" spans="1:5" x14ac:dyDescent="0.2">
      <c r="A94" s="45">
        <f t="shared" ref="A94:A97" si="45">A93+1</f>
        <v>24</v>
      </c>
      <c r="B94" s="46" t="str" cm="1">
        <f t="array" ref="B94">INDEX(bom!$A:$D,Lib!A94+1,1)</f>
        <v>CHIP TRANSISTOR</v>
      </c>
      <c r="C94" s="46">
        <v>4</v>
      </c>
      <c r="D94" s="46" t="str">
        <f>bom!$A$1</f>
        <v>Description</v>
      </c>
      <c r="E94" s="47" t="str">
        <f t="shared" si="42"/>
        <v>F4 "CHIP TRANSISTOR" 0 0 50 H I C CNN "Description"</v>
      </c>
    </row>
    <row r="95" spans="1:5" x14ac:dyDescent="0.2">
      <c r="A95" s="48">
        <f t="shared" ref="A95:A97" si="46">A94</f>
        <v>24</v>
      </c>
      <c r="B95" s="49" t="str" cm="1">
        <f t="array" ref="B95">INDEX(bom!$A:$D,Lib!A95+1,2)</f>
        <v>2N5401S</v>
      </c>
      <c r="C95" s="49">
        <f t="shared" ref="C95:C97" si="47">C94+1</f>
        <v>5</v>
      </c>
      <c r="D95" s="49" t="str">
        <f>bom!$B$1</f>
        <v>Comment</v>
      </c>
      <c r="E95" s="50" t="str">
        <f t="shared" si="42"/>
        <v>F5 "2N5401S" 0 0 50 H I C CNN "Comment"</v>
      </c>
    </row>
    <row r="96" spans="1:5" x14ac:dyDescent="0.2">
      <c r="A96" s="48">
        <f t="shared" si="46"/>
        <v>24</v>
      </c>
      <c r="B96" s="49" t="str" cm="1">
        <f t="array" ref="B96">INDEX(bom!$A:$D,Lib!A96+1,3)</f>
        <v>SOT-23</v>
      </c>
      <c r="C96" s="49">
        <f t="shared" si="47"/>
        <v>6</v>
      </c>
      <c r="D96" s="49" t="str">
        <f>'Bill of Materials-CPP-093AB'!$C$1</f>
        <v>TYPE</v>
      </c>
      <c r="E96" s="50" t="str">
        <f t="shared" si="42"/>
        <v>F6 "SOT-23" 0 0 50 H I C CNN "TYPE"</v>
      </c>
    </row>
    <row r="97" spans="1:5" ht="13.5" thickBot="1" x14ac:dyDescent="0.25">
      <c r="A97" s="51">
        <f t="shared" si="46"/>
        <v>24</v>
      </c>
      <c r="B97" s="52" t="str" cm="1">
        <f t="array" ref="B97">INDEX(bom!$A:$D,Lib!A97+1,4)</f>
        <v>FIRST SILICON</v>
      </c>
      <c r="C97" s="52">
        <f t="shared" si="47"/>
        <v>7</v>
      </c>
      <c r="D97" s="52" t="str">
        <f>'Bill of Materials-CPP-093AB'!$D$1</f>
        <v>MAKER</v>
      </c>
      <c r="E97" s="53" t="str">
        <f t="shared" si="42"/>
        <v>F7 "FIRST SILICON" 0 0 50 H I C CNN "MAKER"</v>
      </c>
    </row>
    <row r="98" spans="1:5" x14ac:dyDescent="0.2">
      <c r="A98" s="45">
        <f>A97+1</f>
        <v>25</v>
      </c>
      <c r="B98" s="46" t="str" cm="1">
        <f t="array" ref="B98">INDEX(bom!$A:$D,Lib!A98+1,1)</f>
        <v>CHIP TRANSISTOR</v>
      </c>
      <c r="C98" s="46">
        <v>4</v>
      </c>
      <c r="D98" s="46" t="str">
        <f>bom!$A$1</f>
        <v>Description</v>
      </c>
      <c r="E98" s="47" t="str">
        <f>"F"&amp;C98&amp;" """&amp;B98&amp;""""&amp;E$1&amp;""""&amp;D98&amp;""""</f>
        <v>F4 "CHIP TRANSISTOR" 0 0 50 H I C CNN "Description"</v>
      </c>
    </row>
    <row r="99" spans="1:5" x14ac:dyDescent="0.2">
      <c r="A99" s="48">
        <f>A98</f>
        <v>25</v>
      </c>
      <c r="B99" s="49" t="str" cm="1">
        <f t="array" ref="B99">INDEX(bom!$A:$D,Lib!A99+1,2)</f>
        <v>2N5551S</v>
      </c>
      <c r="C99" s="49">
        <f>C98+1</f>
        <v>5</v>
      </c>
      <c r="D99" s="49" t="str">
        <f>bom!$B$1</f>
        <v>Comment</v>
      </c>
      <c r="E99" s="50" t="str">
        <f t="shared" ref="E99:E109" si="48">"F"&amp;C99&amp;" """&amp;B99&amp;""""&amp;E$1&amp;""""&amp;D99&amp;""""</f>
        <v>F5 "2N5551S" 0 0 50 H I C CNN "Comment"</v>
      </c>
    </row>
    <row r="100" spans="1:5" x14ac:dyDescent="0.2">
      <c r="A100" s="48">
        <f>A99</f>
        <v>25</v>
      </c>
      <c r="B100" s="49" t="str" cm="1">
        <f t="array" ref="B100">INDEX(bom!$A:$D,Lib!A100+1,3)</f>
        <v>SOT-23</v>
      </c>
      <c r="C100" s="49">
        <f>C99+1</f>
        <v>6</v>
      </c>
      <c r="D100" s="49" t="str">
        <f>'Bill of Materials-CPP-093AB'!$C$1</f>
        <v>TYPE</v>
      </c>
      <c r="E100" s="50" t="str">
        <f t="shared" si="48"/>
        <v>F6 "SOT-23" 0 0 50 H I C CNN "TYPE"</v>
      </c>
    </row>
    <row r="101" spans="1:5" ht="13.5" thickBot="1" x14ac:dyDescent="0.25">
      <c r="A101" s="51">
        <f>A100</f>
        <v>25</v>
      </c>
      <c r="B101" s="52" t="str" cm="1">
        <f t="array" ref="B101">INDEX(bom!$A:$D,Lib!A101+1,4)</f>
        <v>FIRST SILICON</v>
      </c>
      <c r="C101" s="52">
        <f>C100+1</f>
        <v>7</v>
      </c>
      <c r="D101" s="52" t="str">
        <f>'Bill of Materials-CPP-093AB'!$D$1</f>
        <v>MAKER</v>
      </c>
      <c r="E101" s="53" t="str">
        <f t="shared" si="48"/>
        <v>F7 "FIRST SILICON" 0 0 50 H I C CNN "MAKER"</v>
      </c>
    </row>
    <row r="102" spans="1:5" x14ac:dyDescent="0.2">
      <c r="A102" s="45">
        <f t="shared" ref="A102:A109" si="49">A101+1</f>
        <v>26</v>
      </c>
      <c r="B102" s="46" t="str" cm="1">
        <f t="array" ref="B102">INDEX(bom!$A:$D,Lib!A102+1,1)</f>
        <v>CHIP TRANSISTOR</v>
      </c>
      <c r="C102" s="46">
        <v>4</v>
      </c>
      <c r="D102" s="46" t="str">
        <f>bom!$A$1</f>
        <v>Description</v>
      </c>
      <c r="E102" s="47" t="str">
        <f t="shared" si="48"/>
        <v>F4 "CHIP TRANSISTOR" 0 0 50 H I C CNN "Description"</v>
      </c>
    </row>
    <row r="103" spans="1:5" x14ac:dyDescent="0.2">
      <c r="A103" s="48">
        <f t="shared" ref="A103:A109" si="50">A102</f>
        <v>26</v>
      </c>
      <c r="B103" s="49" t="str" cm="1">
        <f t="array" ref="B103">INDEX(bom!$A:$D,Lib!A103+1,2)</f>
        <v>2SA1981SY</v>
      </c>
      <c r="C103" s="49">
        <f t="shared" ref="C103:C109" si="51">C102+1</f>
        <v>5</v>
      </c>
      <c r="D103" s="49" t="str">
        <f>bom!$B$1</f>
        <v>Comment</v>
      </c>
      <c r="E103" s="50" t="str">
        <f t="shared" si="48"/>
        <v>F5 "2SA1981SY" 0 0 50 H I C CNN "Comment"</v>
      </c>
    </row>
    <row r="104" spans="1:5" x14ac:dyDescent="0.2">
      <c r="A104" s="48">
        <f t="shared" si="50"/>
        <v>26</v>
      </c>
      <c r="B104" s="49" t="str" cm="1">
        <f t="array" ref="B104">INDEX(bom!$A:$D,Lib!A104+1,3)</f>
        <v>SOT-23</v>
      </c>
      <c r="C104" s="49">
        <f t="shared" si="51"/>
        <v>6</v>
      </c>
      <c r="D104" s="49" t="str">
        <f>'Bill of Materials-CPP-093AB'!$C$1</f>
        <v>TYPE</v>
      </c>
      <c r="E104" s="50" t="str">
        <f t="shared" si="48"/>
        <v>F6 "SOT-23" 0 0 50 H I C CNN "TYPE"</v>
      </c>
    </row>
    <row r="105" spans="1:5" ht="13.5" thickBot="1" x14ac:dyDescent="0.25">
      <c r="A105" s="51">
        <f t="shared" si="50"/>
        <v>26</v>
      </c>
      <c r="B105" s="52" t="str" cm="1">
        <f t="array" ref="B105">INDEX(bom!$A:$D,Lib!A105+1,4)</f>
        <v>AUK</v>
      </c>
      <c r="C105" s="52">
        <f t="shared" si="51"/>
        <v>7</v>
      </c>
      <c r="D105" s="52" t="str">
        <f>'Bill of Materials-CPP-093AB'!$D$1</f>
        <v>MAKER</v>
      </c>
      <c r="E105" s="53" t="str">
        <f t="shared" si="48"/>
        <v>F7 "AUK" 0 0 50 H I C CNN "MAKER"</v>
      </c>
    </row>
    <row r="106" spans="1:5" x14ac:dyDescent="0.2">
      <c r="A106" s="45">
        <f t="shared" ref="A106:A109" si="52">A105+1</f>
        <v>27</v>
      </c>
      <c r="B106" s="46" t="str" cm="1">
        <f t="array" ref="B106">INDEX(bom!$A:$D,Lib!A106+1,1)</f>
        <v>PIN HEADER</v>
      </c>
      <c r="C106" s="46">
        <v>4</v>
      </c>
      <c r="D106" s="46" t="str">
        <f>bom!$A$1</f>
        <v>Description</v>
      </c>
      <c r="E106" s="47" t="str">
        <f t="shared" si="48"/>
        <v>F4 "PIN HEADER" 0 0 50 H I C CNN "Description"</v>
      </c>
    </row>
    <row r="107" spans="1:5" x14ac:dyDescent="0.2">
      <c r="A107" s="48">
        <f t="shared" ref="A107:A109" si="53">A106</f>
        <v>27</v>
      </c>
      <c r="B107" s="49" t="str" cm="1">
        <f t="array" ref="B107">INDEX(bom!$A:$D,Lib!A107+1,2)</f>
        <v>SMW2.5MM-7P</v>
      </c>
      <c r="C107" s="49">
        <f t="shared" ref="C107:C109" si="54">C106+1</f>
        <v>5</v>
      </c>
      <c r="D107" s="49" t="str">
        <f>bom!$B$1</f>
        <v>Comment</v>
      </c>
      <c r="E107" s="50" t="str">
        <f t="shared" si="48"/>
        <v>F5 "SMW2.5MM-7P" 0 0 50 H I C CNN "Comment"</v>
      </c>
    </row>
    <row r="108" spans="1:5" x14ac:dyDescent="0.2">
      <c r="A108" s="48">
        <f t="shared" si="53"/>
        <v>27</v>
      </c>
      <c r="B108" s="49" t="str" cm="1">
        <f t="array" ref="B108">INDEX(bom!$A:$D,Lib!A108+1,3)</f>
        <v>DIP-8</v>
      </c>
      <c r="C108" s="49">
        <f t="shared" si="54"/>
        <v>6</v>
      </c>
      <c r="D108" s="49" t="str">
        <f>'Bill of Materials-CPP-093AB'!$C$1</f>
        <v>TYPE</v>
      </c>
      <c r="E108" s="50" t="str">
        <f t="shared" si="48"/>
        <v>F6 "DIP-8" 0 0 50 H I C CNN "TYPE"</v>
      </c>
    </row>
    <row r="109" spans="1:5" ht="13.5" thickBot="1" x14ac:dyDescent="0.25">
      <c r="A109" s="51">
        <f t="shared" si="53"/>
        <v>27</v>
      </c>
      <c r="B109" s="52" t="str" cm="1">
        <f t="array" ref="B109">INDEX(bom!$A:$D,Lib!A109+1,4)</f>
        <v>YEONHO ELECTRONICS</v>
      </c>
      <c r="C109" s="52">
        <f t="shared" si="54"/>
        <v>7</v>
      </c>
      <c r="D109" s="52" t="str">
        <f>'Bill of Materials-CPP-093AB'!$D$1</f>
        <v>MAKER</v>
      </c>
      <c r="E109" s="53" t="str">
        <f t="shared" si="48"/>
        <v>F7 "YEONHO ELECTRONICS" 0 0 50 H I C CNN "MAKER"</v>
      </c>
    </row>
    <row r="110" spans="1:5" x14ac:dyDescent="0.2">
      <c r="A110" s="45">
        <f>A109+1</f>
        <v>28</v>
      </c>
      <c r="B110" s="46" t="str" cm="1">
        <f t="array" ref="B110">INDEX(bom!$A:$D,Lib!A110+1,1)</f>
        <v>SMD AMPLIFIER 1W</v>
      </c>
      <c r="C110" s="46">
        <v>4</v>
      </c>
      <c r="D110" s="46" t="str">
        <f>bom!$A$1</f>
        <v>Description</v>
      </c>
      <c r="E110" s="47" t="str">
        <f>"F"&amp;C110&amp;" """&amp;B110&amp;""""&amp;E$1&amp;""""&amp;D110&amp;""""</f>
        <v>F4 "SMD AMPLIFIER 1W" 0 0 50 H I C CNN "Description"</v>
      </c>
    </row>
    <row r="111" spans="1:5" x14ac:dyDescent="0.2">
      <c r="A111" s="48">
        <f>A110</f>
        <v>28</v>
      </c>
      <c r="B111" s="49" t="str" cm="1">
        <f t="array" ref="B111">INDEX(bom!$A:$D,Lib!A111+1,2)</f>
        <v>AP4890</v>
      </c>
      <c r="C111" s="49">
        <f>C110+1</f>
        <v>5</v>
      </c>
      <c r="D111" s="49" t="str">
        <f>bom!$B$1</f>
        <v>Comment</v>
      </c>
      <c r="E111" s="50" t="str">
        <f t="shared" ref="E111:E121" si="55">"F"&amp;C111&amp;" """&amp;B111&amp;""""&amp;E$1&amp;""""&amp;D111&amp;""""</f>
        <v>F5 "AP4890" 0 0 50 H I C CNN "Comment"</v>
      </c>
    </row>
    <row r="112" spans="1:5" x14ac:dyDescent="0.2">
      <c r="A112" s="48">
        <f>A111</f>
        <v>28</v>
      </c>
      <c r="B112" s="49" t="str" cm="1">
        <f t="array" ref="B112">INDEX(bom!$A:$D,Lib!A112+1,3)</f>
        <v>SOP8</v>
      </c>
      <c r="C112" s="49">
        <f>C111+1</f>
        <v>6</v>
      </c>
      <c r="D112" s="49" t="str">
        <f>'Bill of Materials-CPP-093AB'!$C$1</f>
        <v>TYPE</v>
      </c>
      <c r="E112" s="50" t="str">
        <f t="shared" si="55"/>
        <v>F6 "SOP8" 0 0 50 H I C CNN "TYPE"</v>
      </c>
    </row>
    <row r="113" spans="1:5" ht="13.5" thickBot="1" x14ac:dyDescent="0.25">
      <c r="A113" s="51">
        <f>A112</f>
        <v>28</v>
      </c>
      <c r="B113" s="52" t="str" cm="1">
        <f t="array" ref="B113">INDEX(bom!$A:$D,Lib!A113+1,4)</f>
        <v>APLUS</v>
      </c>
      <c r="C113" s="52">
        <f>C112+1</f>
        <v>7</v>
      </c>
      <c r="D113" s="52" t="str">
        <f>'Bill of Materials-CPP-093AB'!$D$1</f>
        <v>MAKER</v>
      </c>
      <c r="E113" s="53" t="str">
        <f t="shared" si="55"/>
        <v>F7 "APLUS" 0 0 50 H I C CNN "MAKER"</v>
      </c>
    </row>
    <row r="114" spans="1:5" x14ac:dyDescent="0.2">
      <c r="A114" s="45">
        <f t="shared" ref="A114:A121" si="56">A113+1</f>
        <v>29</v>
      </c>
      <c r="B114" s="46" t="str" cm="1">
        <f t="array" ref="B114">INDEX(bom!$A:$D,Lib!A114+1,1)</f>
        <v>SMD BUFFER</v>
      </c>
      <c r="C114" s="46">
        <v>4</v>
      </c>
      <c r="D114" s="46" t="str">
        <f>bom!$A$1</f>
        <v>Description</v>
      </c>
      <c r="E114" s="47" t="str">
        <f t="shared" si="55"/>
        <v>F4 "SMD BUFFER" 0 0 50 H I C CNN "Description"</v>
      </c>
    </row>
    <row r="115" spans="1:5" x14ac:dyDescent="0.2">
      <c r="A115" s="48">
        <f t="shared" ref="A115:A121" si="57">A114</f>
        <v>29</v>
      </c>
      <c r="B115" s="49" t="str" cm="1">
        <f t="array" ref="B115">INDEX(bom!$A:$D,Lib!A115+1,2)</f>
        <v>ULN2003D1013TR</v>
      </c>
      <c r="C115" s="49">
        <f t="shared" ref="C115:C121" si="58">C114+1</f>
        <v>5</v>
      </c>
      <c r="D115" s="49" t="str">
        <f>bom!$B$1</f>
        <v>Comment</v>
      </c>
      <c r="E115" s="50" t="str">
        <f t="shared" si="55"/>
        <v>F5 "ULN2003D1013TR" 0 0 50 H I C CNN "Comment"</v>
      </c>
    </row>
    <row r="116" spans="1:5" x14ac:dyDescent="0.2">
      <c r="A116" s="48">
        <f t="shared" si="57"/>
        <v>29</v>
      </c>
      <c r="B116" s="49" t="str" cm="1">
        <f t="array" ref="B116">INDEX(bom!$A:$D,Lib!A116+1,3)</f>
        <v>SOP-16</v>
      </c>
      <c r="C116" s="49">
        <f t="shared" si="58"/>
        <v>6</v>
      </c>
      <c r="D116" s="49" t="str">
        <f>'Bill of Materials-CPP-093AB'!$C$1</f>
        <v>TYPE</v>
      </c>
      <c r="E116" s="50" t="str">
        <f t="shared" si="55"/>
        <v>F6 "SOP-16" 0 0 50 H I C CNN "TYPE"</v>
      </c>
    </row>
    <row r="117" spans="1:5" ht="13.5" thickBot="1" x14ac:dyDescent="0.25">
      <c r="A117" s="51">
        <f t="shared" si="57"/>
        <v>29</v>
      </c>
      <c r="B117" s="52" t="str" cm="1">
        <f t="array" ref="B117">INDEX(bom!$A:$D,Lib!A117+1,4)</f>
        <v>STMicroelectronics</v>
      </c>
      <c r="C117" s="52">
        <f t="shared" si="58"/>
        <v>7</v>
      </c>
      <c r="D117" s="52" t="str">
        <f>'Bill of Materials-CPP-093AB'!$D$1</f>
        <v>MAKER</v>
      </c>
      <c r="E117" s="53" t="str">
        <f t="shared" si="55"/>
        <v>F7 "STMicroelectronics" 0 0 50 H I C CNN "MAKER"</v>
      </c>
    </row>
    <row r="118" spans="1:5" x14ac:dyDescent="0.2">
      <c r="A118" s="45">
        <f t="shared" ref="A118:A121" si="59">A117+1</f>
        <v>30</v>
      </c>
      <c r="B118" s="46" t="str" cm="1">
        <f t="array" ref="B118">INDEX(bom!$A:$D,Lib!A118+1,1)</f>
        <v>SMD DIODE SCHOTTKY</v>
      </c>
      <c r="C118" s="46">
        <v>4</v>
      </c>
      <c r="D118" s="46" t="str">
        <f>bom!$A$1</f>
        <v>Description</v>
      </c>
      <c r="E118" s="47" t="str">
        <f t="shared" si="55"/>
        <v>F4 "SMD DIODE SCHOTTKY" 0 0 50 H I C CNN "Description"</v>
      </c>
    </row>
    <row r="119" spans="1:5" x14ac:dyDescent="0.2">
      <c r="A119" s="48">
        <f t="shared" ref="A119:A121" si="60">A118</f>
        <v>30</v>
      </c>
      <c r="B119" s="49" t="str" cm="1">
        <f t="array" ref="B119">INDEX(bom!$A:$D,Lib!A119+1,2)</f>
        <v>MBRAF3200T3G</v>
      </c>
      <c r="C119" s="49">
        <f t="shared" ref="C119:C121" si="61">C118+1</f>
        <v>5</v>
      </c>
      <c r="D119" s="49" t="str">
        <f>bom!$B$1</f>
        <v>Comment</v>
      </c>
      <c r="E119" s="50" t="str">
        <f t="shared" si="55"/>
        <v>F5 "MBRAF3200T3G" 0 0 50 H I C CNN "Comment"</v>
      </c>
    </row>
    <row r="120" spans="1:5" x14ac:dyDescent="0.2">
      <c r="A120" s="48">
        <f t="shared" si="60"/>
        <v>30</v>
      </c>
      <c r="B120" s="49" t="str" cm="1">
        <f t="array" ref="B120">INDEX(bom!$A:$D,Lib!A120+1,3)</f>
        <v>SMA</v>
      </c>
      <c r="C120" s="49">
        <f t="shared" si="61"/>
        <v>6</v>
      </c>
      <c r="D120" s="49" t="str">
        <f>'Bill of Materials-CPP-093AB'!$C$1</f>
        <v>TYPE</v>
      </c>
      <c r="E120" s="50" t="str">
        <f t="shared" si="55"/>
        <v>F6 "SMA" 0 0 50 H I C CNN "TYPE"</v>
      </c>
    </row>
    <row r="121" spans="1:5" ht="13.5" thickBot="1" x14ac:dyDescent="0.25">
      <c r="A121" s="51">
        <f t="shared" si="60"/>
        <v>30</v>
      </c>
      <c r="B121" s="52" t="str" cm="1">
        <f t="array" ref="B121">INDEX(bom!$A:$D,Lib!A121+1,4)</f>
        <v>MDD, ON SEMICONDUCTOR</v>
      </c>
      <c r="C121" s="52">
        <f t="shared" si="61"/>
        <v>7</v>
      </c>
      <c r="D121" s="52" t="str">
        <f>'Bill of Materials-CPP-093AB'!$D$1</f>
        <v>MAKER</v>
      </c>
      <c r="E121" s="53" t="str">
        <f t="shared" si="55"/>
        <v>F7 "MDD, ON SEMICONDUCTOR" 0 0 50 H I C CNN "MAKER"</v>
      </c>
    </row>
    <row r="122" spans="1:5" x14ac:dyDescent="0.2">
      <c r="A122" s="45">
        <f>A121+1</f>
        <v>31</v>
      </c>
      <c r="B122" s="46" t="str" cm="1">
        <f t="array" ref="B122">INDEX(bom!$A:$D,Lib!A122+1,1)</f>
        <v>SMD DIODE TVS</v>
      </c>
      <c r="C122" s="46">
        <v>4</v>
      </c>
      <c r="D122" s="46" t="str">
        <f>bom!$A$1</f>
        <v>Description</v>
      </c>
      <c r="E122" s="47" t="str">
        <f>"F"&amp;C122&amp;" """&amp;B122&amp;""""&amp;E$1&amp;""""&amp;D122&amp;""""</f>
        <v>F4 "SMD DIODE TVS" 0 0 50 H I C CNN "Description"</v>
      </c>
    </row>
    <row r="123" spans="1:5" x14ac:dyDescent="0.2">
      <c r="A123" s="48">
        <f>A122</f>
        <v>31</v>
      </c>
      <c r="B123" s="49" t="str" cm="1">
        <f t="array" ref="B123">INDEX(bom!$A:$D,Lib!A123+1,2)</f>
        <v>SMBJ15A</v>
      </c>
      <c r="C123" s="49">
        <f>C122+1</f>
        <v>5</v>
      </c>
      <c r="D123" s="49" t="str">
        <f>bom!$B$1</f>
        <v>Comment</v>
      </c>
      <c r="E123" s="50" t="str">
        <f t="shared" ref="E123:E133" si="62">"F"&amp;C123&amp;" """&amp;B123&amp;""""&amp;E$1&amp;""""&amp;D123&amp;""""</f>
        <v>F5 "SMBJ15A" 0 0 50 H I C CNN "Comment"</v>
      </c>
    </row>
    <row r="124" spans="1:5" x14ac:dyDescent="0.2">
      <c r="A124" s="48">
        <f>A123</f>
        <v>31</v>
      </c>
      <c r="B124" s="49" t="str" cm="1">
        <f t="array" ref="B124">INDEX(bom!$A:$D,Lib!A124+1,3)</f>
        <v>SMB</v>
      </c>
      <c r="C124" s="49">
        <f>C123+1</f>
        <v>6</v>
      </c>
      <c r="D124" s="49" t="str">
        <f>'Bill of Materials-CPP-093AB'!$C$1</f>
        <v>TYPE</v>
      </c>
      <c r="E124" s="50" t="str">
        <f t="shared" si="62"/>
        <v>F6 "SMB" 0 0 50 H I C CNN "TYPE"</v>
      </c>
    </row>
    <row r="125" spans="1:5" ht="13.5" thickBot="1" x14ac:dyDescent="0.25">
      <c r="A125" s="51">
        <f>A124</f>
        <v>31</v>
      </c>
      <c r="B125" s="52" t="str" cm="1">
        <f t="array" ref="B125">INDEX(bom!$A:$D,Lib!A125+1,4)</f>
        <v>SAMYANG ELECTRONICS</v>
      </c>
      <c r="C125" s="52">
        <f>C124+1</f>
        <v>7</v>
      </c>
      <c r="D125" s="52" t="str">
        <f>'Bill of Materials-CPP-093AB'!$D$1</f>
        <v>MAKER</v>
      </c>
      <c r="E125" s="53" t="str">
        <f t="shared" si="62"/>
        <v>F7 "SAMYANG ELECTRONICS" 0 0 50 H I C CNN "MAKER"</v>
      </c>
    </row>
    <row r="126" spans="1:5" x14ac:dyDescent="0.2">
      <c r="A126" s="45">
        <f t="shared" ref="A126:A133" si="63">A125+1</f>
        <v>32</v>
      </c>
      <c r="B126" s="46" t="str" cm="1">
        <f t="array" ref="B126">INDEX(bom!$A:$D,Lib!A126+1,1)</f>
        <v>SMD ELECT CAPACITOR</v>
      </c>
      <c r="C126" s="46">
        <v>4</v>
      </c>
      <c r="D126" s="46" t="str">
        <f>bom!$A$1</f>
        <v>Description</v>
      </c>
      <c r="E126" s="47" t="str">
        <f t="shared" si="62"/>
        <v>F4 "SMD ELECT CAPACITOR" 0 0 50 H I C CNN "Description"</v>
      </c>
    </row>
    <row r="127" spans="1:5" x14ac:dyDescent="0.2">
      <c r="A127" s="48">
        <f t="shared" ref="A127:A133" si="64">A126</f>
        <v>32</v>
      </c>
      <c r="B127" s="49" t="str" cm="1">
        <f t="array" ref="B127">INDEX(bom!$A:$D,Lib!A127+1,2)</f>
        <v>220uF/6.3V</v>
      </c>
      <c r="C127" s="49">
        <f t="shared" ref="C127:C133" si="65">C126+1</f>
        <v>5</v>
      </c>
      <c r="D127" s="49" t="str">
        <f>bom!$B$1</f>
        <v>Comment</v>
      </c>
      <c r="E127" s="50" t="str">
        <f t="shared" si="62"/>
        <v>F5 "220uF/6.3V" 0 0 50 H I C CNN "Comment"</v>
      </c>
    </row>
    <row r="128" spans="1:5" x14ac:dyDescent="0.2">
      <c r="A128" s="48">
        <f t="shared" si="64"/>
        <v>32</v>
      </c>
      <c r="B128" s="49" t="str" cm="1">
        <f t="array" ref="B128">INDEX(bom!$A:$D,Lib!A128+1,3)</f>
        <v>SC 6.3X5.8</v>
      </c>
      <c r="C128" s="49">
        <f t="shared" si="65"/>
        <v>6</v>
      </c>
      <c r="D128" s="49" t="str">
        <f>'Bill of Materials-CPP-093AB'!$C$1</f>
        <v>TYPE</v>
      </c>
      <c r="E128" s="50" t="str">
        <f t="shared" si="62"/>
        <v>F6 "SC 6.3X5.8" 0 0 50 H I C CNN "TYPE"</v>
      </c>
    </row>
    <row r="129" spans="1:5" ht="13.5" thickBot="1" x14ac:dyDescent="0.25">
      <c r="A129" s="51">
        <f t="shared" si="64"/>
        <v>32</v>
      </c>
      <c r="B129" s="52" t="str" cm="1">
        <f t="array" ref="B129">INDEX(bom!$A:$D,Lib!A129+1,4)</f>
        <v>SAMYOUNG</v>
      </c>
      <c r="C129" s="52">
        <f t="shared" si="65"/>
        <v>7</v>
      </c>
      <c r="D129" s="52" t="str">
        <f>'Bill of Materials-CPP-093AB'!$D$1</f>
        <v>MAKER</v>
      </c>
      <c r="E129" s="53" t="str">
        <f t="shared" si="62"/>
        <v>F7 "SAMYOUNG" 0 0 50 H I C CNN "MAKER"</v>
      </c>
    </row>
    <row r="130" spans="1:5" x14ac:dyDescent="0.2">
      <c r="A130" s="45">
        <f t="shared" ref="A130:A133" si="66">A129+1</f>
        <v>33</v>
      </c>
      <c r="B130" s="46" t="str" cm="1">
        <f t="array" ref="B130">INDEX(bom!$A:$D,Lib!A130+1,1)</f>
        <v>SMD INDUCTOR</v>
      </c>
      <c r="C130" s="46">
        <v>4</v>
      </c>
      <c r="D130" s="46" t="str">
        <f>bom!$A$1</f>
        <v>Description</v>
      </c>
      <c r="E130" s="47" t="str">
        <f t="shared" si="62"/>
        <v>F4 "SMD INDUCTOR" 0 0 50 H I C CNN "Description"</v>
      </c>
    </row>
    <row r="131" spans="1:5" x14ac:dyDescent="0.2">
      <c r="A131" s="48">
        <f t="shared" ref="A131:A133" si="67">A130</f>
        <v>33</v>
      </c>
      <c r="B131" s="49" t="str" cm="1">
        <f t="array" ref="B131">INDEX(bom!$A:$D,Lib!A131+1,2)</f>
        <v>SC7850D-221K</v>
      </c>
      <c r="C131" s="49">
        <f t="shared" ref="C131:C133" si="68">C130+1</f>
        <v>5</v>
      </c>
      <c r="D131" s="49" t="str">
        <f>bom!$B$1</f>
        <v>Comment</v>
      </c>
      <c r="E131" s="50" t="str">
        <f t="shared" si="62"/>
        <v>F5 "SC7850D-221K" 0 0 50 H I C CNN "Comment"</v>
      </c>
    </row>
    <row r="132" spans="1:5" x14ac:dyDescent="0.2">
      <c r="A132" s="48">
        <f t="shared" si="67"/>
        <v>33</v>
      </c>
      <c r="B132" s="49" t="str" cm="1">
        <f t="array" ref="B132">INDEX(bom!$A:$D,Lib!A132+1,3)</f>
        <v>7850</v>
      </c>
      <c r="C132" s="49">
        <f t="shared" si="68"/>
        <v>6</v>
      </c>
      <c r="D132" s="49" t="str">
        <f>'Bill of Materials-CPP-093AB'!$C$1</f>
        <v>TYPE</v>
      </c>
      <c r="E132" s="50" t="str">
        <f t="shared" si="62"/>
        <v>F6 "7850" 0 0 50 H I C CNN "TYPE"</v>
      </c>
    </row>
    <row r="133" spans="1:5" ht="13.5" thickBot="1" x14ac:dyDescent="0.25">
      <c r="A133" s="51">
        <f t="shared" si="67"/>
        <v>33</v>
      </c>
      <c r="B133" s="52" t="str" cm="1">
        <f t="array" ref="B133">INDEX(bom!$A:$D,Lib!A133+1,4)</f>
        <v>SUHKWANG</v>
      </c>
      <c r="C133" s="52">
        <f t="shared" si="68"/>
        <v>7</v>
      </c>
      <c r="D133" s="52" t="str">
        <f>'Bill of Materials-CPP-093AB'!$D$1</f>
        <v>MAKER</v>
      </c>
      <c r="E133" s="53" t="str">
        <f t="shared" si="62"/>
        <v>F7 "SUHKWANG" 0 0 50 H I C CNN "MAKER"</v>
      </c>
    </row>
    <row r="134" spans="1:5" x14ac:dyDescent="0.2">
      <c r="A134" s="45">
        <f>A133+1</f>
        <v>34</v>
      </c>
      <c r="B134" s="46" t="str" cm="1">
        <f t="array" ref="B134">INDEX(bom!$A:$D,Lib!A134+1,1)</f>
        <v>SMD JACK USB C TYPE</v>
      </c>
      <c r="C134" s="46">
        <v>4</v>
      </c>
      <c r="D134" s="46" t="str">
        <f>bom!$A$1</f>
        <v>Description</v>
      </c>
      <c r="E134" s="47" t="str">
        <f>"F"&amp;C134&amp;" """&amp;B134&amp;""""&amp;E$1&amp;""""&amp;D134&amp;""""</f>
        <v>F4 "SMD JACK USB C TYPE" 0 0 50 H I C CNN "Description"</v>
      </c>
    </row>
    <row r="135" spans="1:5" x14ac:dyDescent="0.2">
      <c r="A135" s="48">
        <f>A134</f>
        <v>34</v>
      </c>
      <c r="B135" s="49" t="str" cm="1">
        <f t="array" ref="B135">INDEX(bom!$A:$D,Lib!A135+1,2)</f>
        <v>USB-TYPE-C-31-M-17</v>
      </c>
      <c r="C135" s="49">
        <f>C134+1</f>
        <v>5</v>
      </c>
      <c r="D135" s="49" t="str">
        <f>bom!$B$1</f>
        <v>Comment</v>
      </c>
      <c r="E135" s="50" t="str">
        <f t="shared" ref="E135:E145" si="69">"F"&amp;C135&amp;" """&amp;B135&amp;""""&amp;E$1&amp;""""&amp;D135&amp;""""</f>
        <v>F5 "USB-TYPE-C-31-M-17" 0 0 50 H I C CNN "Comment"</v>
      </c>
    </row>
    <row r="136" spans="1:5" x14ac:dyDescent="0.2">
      <c r="A136" s="48">
        <f>A135</f>
        <v>34</v>
      </c>
      <c r="B136" s="49" t="str" cm="1">
        <f t="array" ref="B136">INDEX(bom!$A:$D,Lib!A136+1,3)</f>
        <v>SMD-6</v>
      </c>
      <c r="C136" s="49">
        <f>C135+1</f>
        <v>6</v>
      </c>
      <c r="D136" s="49" t="str">
        <f>'Bill of Materials-CPP-093AB'!$C$1</f>
        <v>TYPE</v>
      </c>
      <c r="E136" s="50" t="str">
        <f t="shared" si="69"/>
        <v>F6 "SMD-6" 0 0 50 H I C CNN "TYPE"</v>
      </c>
    </row>
    <row r="137" spans="1:5" ht="13.5" thickBot="1" x14ac:dyDescent="0.25">
      <c r="A137" s="51">
        <f>A136</f>
        <v>34</v>
      </c>
      <c r="B137" s="52" t="str" cm="1">
        <f t="array" ref="B137">INDEX(bom!$A:$D,Lib!A137+1,4)</f>
        <v>Korean-Hroparts-Elec</v>
      </c>
      <c r="C137" s="52">
        <f>C136+1</f>
        <v>7</v>
      </c>
      <c r="D137" s="52" t="str">
        <f>'Bill of Materials-CPP-093AB'!$D$1</f>
        <v>MAKER</v>
      </c>
      <c r="E137" s="53" t="str">
        <f t="shared" si="69"/>
        <v>F7 "Korean-Hroparts-Elec" 0 0 50 H I C CNN "MAKER"</v>
      </c>
    </row>
    <row r="138" spans="1:5" x14ac:dyDescent="0.2">
      <c r="A138" s="45">
        <f t="shared" ref="A138:A145" si="70">A137+1</f>
        <v>35</v>
      </c>
      <c r="B138" s="46" t="str" cm="1">
        <f t="array" ref="B138">INDEX(bom!$A:$D,Lib!A138+1,1)</f>
        <v>SMD MCU</v>
      </c>
      <c r="C138" s="46">
        <v>4</v>
      </c>
      <c r="D138" s="46" t="str">
        <f>bom!$A$1</f>
        <v>Description</v>
      </c>
      <c r="E138" s="47" t="str">
        <f t="shared" si="69"/>
        <v>F4 "SMD MCU" 0 0 50 H I C CNN "Description"</v>
      </c>
    </row>
    <row r="139" spans="1:5" x14ac:dyDescent="0.2">
      <c r="A139" s="48">
        <f t="shared" ref="A139:A145" si="71">A138</f>
        <v>35</v>
      </c>
      <c r="B139" s="49" t="str" cm="1">
        <f t="array" ref="B139">INDEX(bom!$A:$D,Lib!A139+1,2)</f>
        <v>STM32G070RBT6</v>
      </c>
      <c r="C139" s="49">
        <f t="shared" ref="C139:C145" si="72">C138+1</f>
        <v>5</v>
      </c>
      <c r="D139" s="49" t="str">
        <f>bom!$B$1</f>
        <v>Comment</v>
      </c>
      <c r="E139" s="50" t="str">
        <f t="shared" si="69"/>
        <v>F5 "STM32G070RBT6" 0 0 50 H I C CNN "Comment"</v>
      </c>
    </row>
    <row r="140" spans="1:5" x14ac:dyDescent="0.2">
      <c r="A140" s="48">
        <f t="shared" si="71"/>
        <v>35</v>
      </c>
      <c r="B140" s="49" t="str" cm="1">
        <f t="array" ref="B140">INDEX(bom!$A:$D,Lib!A140+1,3)</f>
        <v>LQFP64</v>
      </c>
      <c r="C140" s="49">
        <f t="shared" si="72"/>
        <v>6</v>
      </c>
      <c r="D140" s="49" t="str">
        <f>'Bill of Materials-CPP-093AB'!$C$1</f>
        <v>TYPE</v>
      </c>
      <c r="E140" s="50" t="str">
        <f t="shared" si="69"/>
        <v>F6 "LQFP64" 0 0 50 H I C CNN "TYPE"</v>
      </c>
    </row>
    <row r="141" spans="1:5" ht="13.5" thickBot="1" x14ac:dyDescent="0.25">
      <c r="A141" s="51">
        <f t="shared" si="71"/>
        <v>35</v>
      </c>
      <c r="B141" s="52" t="str" cm="1">
        <f t="array" ref="B141">INDEX(bom!$A:$D,Lib!A141+1,4)</f>
        <v>STMicroelectronics</v>
      </c>
      <c r="C141" s="52">
        <f t="shared" si="72"/>
        <v>7</v>
      </c>
      <c r="D141" s="52" t="str">
        <f>'Bill of Materials-CPP-093AB'!$D$1</f>
        <v>MAKER</v>
      </c>
      <c r="E141" s="53" t="str">
        <f t="shared" si="69"/>
        <v>F7 "STMicroelectronics" 0 0 50 H I C CNN "MAKER"</v>
      </c>
    </row>
    <row r="142" spans="1:5" x14ac:dyDescent="0.2">
      <c r="A142" s="45">
        <f t="shared" ref="A142:A145" si="73">A141+1</f>
        <v>36</v>
      </c>
      <c r="B142" s="46" t="str" cm="1">
        <f t="array" ref="B142">INDEX(bom!$A:$D,Lib!A142+1,1)</f>
        <v>SMD MOSFET N-CHANNEL</v>
      </c>
      <c r="C142" s="46">
        <v>4</v>
      </c>
      <c r="D142" s="46" t="str">
        <f>bom!$A$1</f>
        <v>Description</v>
      </c>
      <c r="E142" s="47" t="str">
        <f t="shared" si="69"/>
        <v>F4 "SMD MOSFET N-CHANNEL" 0 0 50 H I C CNN "Description"</v>
      </c>
    </row>
    <row r="143" spans="1:5" x14ac:dyDescent="0.2">
      <c r="A143" s="48">
        <f t="shared" ref="A143:A145" si="74">A142</f>
        <v>36</v>
      </c>
      <c r="B143" s="49" t="str" cm="1">
        <f t="array" ref="B143">INDEX(bom!$A:$D,Lib!A143+1,2)</f>
        <v>FDT86246L</v>
      </c>
      <c r="C143" s="49">
        <f t="shared" ref="C143:C145" si="75">C142+1</f>
        <v>5</v>
      </c>
      <c r="D143" s="49" t="str">
        <f>bom!$B$1</f>
        <v>Comment</v>
      </c>
      <c r="E143" s="50" t="str">
        <f t="shared" si="69"/>
        <v>F5 "FDT86246L" 0 0 50 H I C CNN "Comment"</v>
      </c>
    </row>
    <row r="144" spans="1:5" x14ac:dyDescent="0.2">
      <c r="A144" s="48">
        <f t="shared" si="74"/>
        <v>36</v>
      </c>
      <c r="B144" s="49" t="str" cm="1">
        <f t="array" ref="B144">INDEX(bom!$A:$D,Lib!A144+1,3)</f>
        <v>SOT-223</v>
      </c>
      <c r="C144" s="49">
        <f t="shared" si="75"/>
        <v>6</v>
      </c>
      <c r="D144" s="49" t="str">
        <f>'Bill of Materials-CPP-093AB'!$C$1</f>
        <v>TYPE</v>
      </c>
      <c r="E144" s="50" t="str">
        <f t="shared" si="69"/>
        <v>F6 "SOT-223" 0 0 50 H I C CNN "TYPE"</v>
      </c>
    </row>
    <row r="145" spans="1:5" ht="13.5" thickBot="1" x14ac:dyDescent="0.25">
      <c r="A145" s="51">
        <f t="shared" si="74"/>
        <v>36</v>
      </c>
      <c r="B145" s="52" t="str" cm="1">
        <f t="array" ref="B145">INDEX(bom!$A:$D,Lib!A145+1,4)</f>
        <v>FAIRCHILD</v>
      </c>
      <c r="C145" s="52">
        <f t="shared" si="75"/>
        <v>7</v>
      </c>
      <c r="D145" s="52" t="str">
        <f>'Bill of Materials-CPP-093AB'!$D$1</f>
        <v>MAKER</v>
      </c>
      <c r="E145" s="53" t="str">
        <f t="shared" si="69"/>
        <v>F7 "FAIRCHILD" 0 0 50 H I C CNN "MAKER"</v>
      </c>
    </row>
    <row r="146" spans="1:5" x14ac:dyDescent="0.2">
      <c r="A146" s="45">
        <f>A145+1</f>
        <v>37</v>
      </c>
      <c r="B146" s="46" t="str" cm="1">
        <f t="array" ref="B146">INDEX(bom!$A:$D,Lib!A146+1,1)</f>
        <v>SMD REGULATOR</v>
      </c>
      <c r="C146" s="46">
        <v>4</v>
      </c>
      <c r="D146" s="46" t="str">
        <f>bom!$A$1</f>
        <v>Description</v>
      </c>
      <c r="E146" s="47" t="str">
        <f>"F"&amp;C146&amp;" """&amp;B146&amp;""""&amp;E$1&amp;""""&amp;D146&amp;""""</f>
        <v>F4 "SMD REGULATOR" 0 0 50 H I C CNN "Description"</v>
      </c>
    </row>
    <row r="147" spans="1:5" x14ac:dyDescent="0.2">
      <c r="A147" s="48">
        <f>A146</f>
        <v>37</v>
      </c>
      <c r="B147" s="49" t="str" cm="1">
        <f t="array" ref="B147">INDEX(bom!$A:$D,Lib!A147+1,2)</f>
        <v>LMT117-ADJ</v>
      </c>
      <c r="C147" s="49">
        <f>C146+1</f>
        <v>5</v>
      </c>
      <c r="D147" s="49" t="str">
        <f>bom!$B$1</f>
        <v>Comment</v>
      </c>
      <c r="E147" s="50" t="str">
        <f t="shared" ref="E147:E157" si="76">"F"&amp;C147&amp;" """&amp;B147&amp;""""&amp;E$1&amp;""""&amp;D147&amp;""""</f>
        <v>F5 "LMT117-ADJ" 0 0 50 H I C CNN "Comment"</v>
      </c>
    </row>
    <row r="148" spans="1:5" x14ac:dyDescent="0.2">
      <c r="A148" s="48">
        <f>A147</f>
        <v>37</v>
      </c>
      <c r="B148" s="49" t="str" cm="1">
        <f t="array" ref="B148">INDEX(bom!$A:$D,Lib!A148+1,3)</f>
        <v>SOT-223</v>
      </c>
      <c r="C148" s="49">
        <f>C147+1</f>
        <v>6</v>
      </c>
      <c r="D148" s="49" t="str">
        <f>'Bill of Materials-CPP-093AB'!$C$1</f>
        <v>TYPE</v>
      </c>
      <c r="E148" s="50" t="str">
        <f t="shared" si="76"/>
        <v>F6 "SOT-223" 0 0 50 H I C CNN "TYPE"</v>
      </c>
    </row>
    <row r="149" spans="1:5" ht="13.5" thickBot="1" x14ac:dyDescent="0.25">
      <c r="A149" s="51">
        <f>A148</f>
        <v>37</v>
      </c>
      <c r="B149" s="52" t="str" cm="1">
        <f t="array" ref="B149">INDEX(bom!$A:$D,Lib!A149+1,4)</f>
        <v>TGS</v>
      </c>
      <c r="C149" s="52">
        <f>C148+1</f>
        <v>7</v>
      </c>
      <c r="D149" s="52" t="str">
        <f>'Bill of Materials-CPP-093AB'!$D$1</f>
        <v>MAKER</v>
      </c>
      <c r="E149" s="53" t="str">
        <f t="shared" si="76"/>
        <v>F7 "TGS" 0 0 50 H I C CNN "MAKER"</v>
      </c>
    </row>
    <row r="150" spans="1:5" x14ac:dyDescent="0.2">
      <c r="A150" s="45">
        <f t="shared" ref="A150:A157" si="77">A149+1</f>
        <v>38</v>
      </c>
      <c r="B150" s="46" t="str" cm="1">
        <f t="array" ref="B150">INDEX(bom!$A:$D,Lib!A150+1,1)</f>
        <v>SMD SERIAL FLASH</v>
      </c>
      <c r="C150" s="46">
        <v>4</v>
      </c>
      <c r="D150" s="46" t="str">
        <f>bom!$A$1</f>
        <v>Description</v>
      </c>
      <c r="E150" s="47" t="str">
        <f t="shared" si="76"/>
        <v>F4 "SMD SERIAL FLASH" 0 0 50 H I C CNN "Description"</v>
      </c>
    </row>
    <row r="151" spans="1:5" x14ac:dyDescent="0.2">
      <c r="A151" s="48">
        <f t="shared" ref="A151:A157" si="78">A150</f>
        <v>38</v>
      </c>
      <c r="B151" s="49" t="str" cm="1">
        <f t="array" ref="B151">INDEX(bom!$A:$D,Lib!A151+1,2)</f>
        <v>W25Q32JVSSIQ</v>
      </c>
      <c r="C151" s="49">
        <f t="shared" ref="C151:C157" si="79">C150+1</f>
        <v>5</v>
      </c>
      <c r="D151" s="49" t="str">
        <f>bom!$B$1</f>
        <v>Comment</v>
      </c>
      <c r="E151" s="50" t="str">
        <f t="shared" si="76"/>
        <v>F5 "W25Q32JVSSIQ" 0 0 50 H I C CNN "Comment"</v>
      </c>
    </row>
    <row r="152" spans="1:5" x14ac:dyDescent="0.2">
      <c r="A152" s="48">
        <f t="shared" si="78"/>
        <v>38</v>
      </c>
      <c r="B152" s="49" t="str" cm="1">
        <f t="array" ref="B152">INDEX(bom!$A:$D,Lib!A152+1,3)</f>
        <v>SOIC-8(208mil)</v>
      </c>
      <c r="C152" s="49">
        <f t="shared" si="79"/>
        <v>6</v>
      </c>
      <c r="D152" s="49" t="str">
        <f>'Bill of Materials-CPP-093AB'!$C$1</f>
        <v>TYPE</v>
      </c>
      <c r="E152" s="50" t="str">
        <f t="shared" si="76"/>
        <v>F6 "SOIC-8(208mil)" 0 0 50 H I C CNN "TYPE"</v>
      </c>
    </row>
    <row r="153" spans="1:5" ht="13.5" thickBot="1" x14ac:dyDescent="0.25">
      <c r="A153" s="51">
        <f t="shared" si="78"/>
        <v>38</v>
      </c>
      <c r="B153" s="52" t="str" cm="1">
        <f t="array" ref="B153">INDEX(bom!$A:$D,Lib!A153+1,4)</f>
        <v>WINBOND</v>
      </c>
      <c r="C153" s="52">
        <f t="shared" si="79"/>
        <v>7</v>
      </c>
      <c r="D153" s="52" t="str">
        <f>'Bill of Materials-CPP-093AB'!$D$1</f>
        <v>MAKER</v>
      </c>
      <c r="E153" s="53" t="str">
        <f t="shared" si="76"/>
        <v>F7 "WINBOND" 0 0 50 H I C CNN "MAKER"</v>
      </c>
    </row>
    <row r="154" spans="1:5" x14ac:dyDescent="0.2">
      <c r="A154" s="45">
        <f t="shared" ref="A154:A157" si="80">A153+1</f>
        <v>39</v>
      </c>
      <c r="B154" s="46" t="str" cm="1">
        <f t="array" ref="B154">INDEX(bom!$A:$D,Lib!A154+1,1)</f>
        <v>SMD VOICE</v>
      </c>
      <c r="C154" s="46">
        <v>4</v>
      </c>
      <c r="D154" s="46" t="str">
        <f>bom!$A$1</f>
        <v>Description</v>
      </c>
      <c r="E154" s="47" t="str">
        <f t="shared" si="76"/>
        <v>F4 "SMD VOICE" 0 0 50 H I C CNN "Description"</v>
      </c>
    </row>
    <row r="155" spans="1:5" x14ac:dyDescent="0.2">
      <c r="A155" s="48">
        <f t="shared" ref="A155:A157" si="81">A154</f>
        <v>39</v>
      </c>
      <c r="B155" s="49" t="str" cm="1">
        <f t="array" ref="B155">INDEX(bom!$A:$D,Lib!A155+1,2)</f>
        <v>VLN1MM04S8X</v>
      </c>
      <c r="C155" s="49">
        <f t="shared" ref="C155:C157" si="82">C154+1</f>
        <v>5</v>
      </c>
      <c r="D155" s="49" t="str">
        <f>bom!$B$1</f>
        <v>Comment</v>
      </c>
      <c r="E155" s="50" t="str">
        <f t="shared" si="76"/>
        <v>F5 "VLN1MM04S8X" 0 0 50 H I C CNN "Comment"</v>
      </c>
    </row>
    <row r="156" spans="1:5" x14ac:dyDescent="0.2">
      <c r="A156" s="48">
        <f t="shared" si="81"/>
        <v>39</v>
      </c>
      <c r="B156" s="49" t="str" cm="1">
        <f t="array" ref="B156">INDEX(bom!$A:$D,Lib!A156+1,3)</f>
        <v>SOP-8</v>
      </c>
      <c r="C156" s="49">
        <f t="shared" si="82"/>
        <v>6</v>
      </c>
      <c r="D156" s="49" t="str">
        <f>'Bill of Materials-CPP-093AB'!$C$1</f>
        <v>TYPE</v>
      </c>
      <c r="E156" s="50" t="str">
        <f t="shared" si="76"/>
        <v>F6 "SOP-8" 0 0 50 H I C CNN "TYPE"</v>
      </c>
    </row>
    <row r="157" spans="1:5" ht="13.5" thickBot="1" x14ac:dyDescent="0.25">
      <c r="A157" s="51">
        <f t="shared" si="81"/>
        <v>39</v>
      </c>
      <c r="B157" s="52" t="str" cm="1">
        <f t="array" ref="B157">INDEX(bom!$A:$D,Lib!A157+1,4)</f>
        <v>SYNOOS</v>
      </c>
      <c r="C157" s="52">
        <f t="shared" si="82"/>
        <v>7</v>
      </c>
      <c r="D157" s="52" t="str">
        <f>'Bill of Materials-CPP-093AB'!$D$1</f>
        <v>MAKER</v>
      </c>
      <c r="E157" s="53" t="str">
        <f t="shared" si="76"/>
        <v>F7 "SYNOOS" 0 0 50 H I C CNN "MAKER"</v>
      </c>
    </row>
    <row r="158" spans="1:5" x14ac:dyDescent="0.2">
      <c r="A158" s="45">
        <f>A157+1</f>
        <v>40</v>
      </c>
      <c r="B158" s="46" t="str" cm="1">
        <f t="array" ref="B158">INDEX(bom!$A:$D,Lib!A158+1,1)</f>
        <v>SMD WAFER</v>
      </c>
      <c r="C158" s="46">
        <v>4</v>
      </c>
      <c r="D158" s="46" t="str">
        <f>bom!$A$1</f>
        <v>Description</v>
      </c>
      <c r="E158" s="47" t="str">
        <f>"F"&amp;C158&amp;" """&amp;B158&amp;""""&amp;E$1&amp;""""&amp;D158&amp;""""</f>
        <v>F4 "SMD WAFER" 0 0 50 H I C CNN "Description"</v>
      </c>
    </row>
    <row r="159" spans="1:5" x14ac:dyDescent="0.2">
      <c r="A159" s="48">
        <f>A158</f>
        <v>40</v>
      </c>
      <c r="B159" s="49" t="str" cm="1">
        <f t="array" ref="B159">INDEX(bom!$A:$D,Lib!A159+1,2)</f>
        <v>12505WR-02</v>
      </c>
      <c r="C159" s="49">
        <f>C158+1</f>
        <v>5</v>
      </c>
      <c r="D159" s="49" t="str">
        <f>bom!$B$1</f>
        <v>Comment</v>
      </c>
      <c r="E159" s="50" t="str">
        <f t="shared" ref="E159:E169" si="83">"F"&amp;C159&amp;" """&amp;B159&amp;""""&amp;E$1&amp;""""&amp;D159&amp;""""</f>
        <v>F5 "12505WR-02" 0 0 50 H I C CNN "Comment"</v>
      </c>
    </row>
    <row r="160" spans="1:5" x14ac:dyDescent="0.2">
      <c r="A160" s="48">
        <f>A159</f>
        <v>40</v>
      </c>
      <c r="B160" s="49" t="str" cm="1">
        <f t="array" ref="B160">INDEX(bom!$A:$D,Lib!A160+1,3)</f>
        <v>SMD-2</v>
      </c>
      <c r="C160" s="49">
        <f>C159+1</f>
        <v>6</v>
      </c>
      <c r="D160" s="49" t="str">
        <f>'Bill of Materials-CPP-093AB'!$C$1</f>
        <v>TYPE</v>
      </c>
      <c r="E160" s="50" t="str">
        <f t="shared" si="83"/>
        <v>F6 "SMD-2" 0 0 50 H I C CNN "TYPE"</v>
      </c>
    </row>
    <row r="161" spans="1:5" ht="13.5" thickBot="1" x14ac:dyDescent="0.25">
      <c r="A161" s="51">
        <f>A160</f>
        <v>40</v>
      </c>
      <c r="B161" s="52" t="str" cm="1">
        <f t="array" ref="B161">INDEX(bom!$A:$D,Lib!A161+1,4)</f>
        <v>YEONHO ELECTRONICS</v>
      </c>
      <c r="C161" s="52">
        <f>C160+1</f>
        <v>7</v>
      </c>
      <c r="D161" s="52" t="str">
        <f>'Bill of Materials-CPP-093AB'!$D$1</f>
        <v>MAKER</v>
      </c>
      <c r="E161" s="53" t="str">
        <f t="shared" si="83"/>
        <v>F7 "YEONHO ELECTRONICS" 0 0 50 H I C CNN "MAKER"</v>
      </c>
    </row>
    <row r="162" spans="1:5" x14ac:dyDescent="0.2">
      <c r="A162" s="45">
        <f t="shared" ref="A162:A169" si="84">A161+1</f>
        <v>41</v>
      </c>
      <c r="B162" s="46" t="str" cm="1">
        <f t="array" ref="B162">INDEX(bom!$A:$D,Lib!A162+1,1)</f>
        <v>SMD WAFER</v>
      </c>
      <c r="C162" s="46">
        <v>4</v>
      </c>
      <c r="D162" s="46" t="str">
        <f>bom!$A$1</f>
        <v>Description</v>
      </c>
      <c r="E162" s="47" t="str">
        <f t="shared" si="83"/>
        <v>F4 "SMD WAFER" 0 0 50 H I C CNN "Description"</v>
      </c>
    </row>
    <row r="163" spans="1:5" x14ac:dyDescent="0.2">
      <c r="A163" s="48">
        <f t="shared" ref="A163:A169" si="85">A162</f>
        <v>41</v>
      </c>
      <c r="B163" s="49" t="str" cm="1">
        <f t="array" ref="B163">INDEX(bom!$A:$D,Lib!A163+1,2)</f>
        <v>12505WS-08</v>
      </c>
      <c r="C163" s="49">
        <f t="shared" ref="C163:C169" si="86">C162+1</f>
        <v>5</v>
      </c>
      <c r="D163" s="49" t="str">
        <f>bom!$B$1</f>
        <v>Comment</v>
      </c>
      <c r="E163" s="50" t="str">
        <f t="shared" si="83"/>
        <v>F5 "12505WS-08" 0 0 50 H I C CNN "Comment"</v>
      </c>
    </row>
    <row r="164" spans="1:5" x14ac:dyDescent="0.2">
      <c r="A164" s="48">
        <f t="shared" si="85"/>
        <v>41</v>
      </c>
      <c r="B164" s="49" t="str" cm="1">
        <f t="array" ref="B164">INDEX(bom!$A:$D,Lib!A164+1,3)</f>
        <v>SMD-8</v>
      </c>
      <c r="C164" s="49">
        <f t="shared" si="86"/>
        <v>6</v>
      </c>
      <c r="D164" s="49" t="str">
        <f>'Bill of Materials-CPP-093AB'!$C$1</f>
        <v>TYPE</v>
      </c>
      <c r="E164" s="50" t="str">
        <f t="shared" si="83"/>
        <v>F6 "SMD-8" 0 0 50 H I C CNN "TYPE"</v>
      </c>
    </row>
    <row r="165" spans="1:5" ht="13.5" thickBot="1" x14ac:dyDescent="0.25">
      <c r="A165" s="51">
        <f t="shared" si="85"/>
        <v>41</v>
      </c>
      <c r="B165" s="52" t="str" cm="1">
        <f t="array" ref="B165">INDEX(bom!$A:$D,Lib!A165+1,4)</f>
        <v>YEONHO ELECTRONICS</v>
      </c>
      <c r="C165" s="52">
        <f t="shared" si="86"/>
        <v>7</v>
      </c>
      <c r="D165" s="52" t="str">
        <f>'Bill of Materials-CPP-093AB'!$D$1</f>
        <v>MAKER</v>
      </c>
      <c r="E165" s="53" t="str">
        <f t="shared" si="83"/>
        <v>F7 "YEONHO ELECTRONICS" 0 0 50 H I C CNN "MAKER"</v>
      </c>
    </row>
    <row r="166" spans="1:5" x14ac:dyDescent="0.2">
      <c r="A166" s="45">
        <f t="shared" ref="A166:A169" si="87">A165+1</f>
        <v>42</v>
      </c>
      <c r="B166" s="46" t="str" cm="1">
        <f t="array" ref="B166">INDEX(bom!$A:$D,Lib!A166+1,1)</f>
        <v>SMD WAFER</v>
      </c>
      <c r="C166" s="46">
        <v>4</v>
      </c>
      <c r="D166" s="46" t="str">
        <f>bom!$A$1</f>
        <v>Description</v>
      </c>
      <c r="E166" s="47" t="str">
        <f t="shared" si="83"/>
        <v>F4 "SMD WAFER" 0 0 50 H I C CNN "Description"</v>
      </c>
    </row>
    <row r="167" spans="1:5" x14ac:dyDescent="0.2">
      <c r="A167" s="48">
        <f t="shared" ref="A167:A169" si="88">A166</f>
        <v>42</v>
      </c>
      <c r="B167" s="49" t="str" cm="1">
        <f t="array" ref="B167">INDEX(bom!$A:$D,Lib!A167+1,2)</f>
        <v>12505WS-09</v>
      </c>
      <c r="C167" s="49">
        <f t="shared" ref="C167:C169" si="89">C166+1</f>
        <v>5</v>
      </c>
      <c r="D167" s="49" t="str">
        <f>bom!$B$1</f>
        <v>Comment</v>
      </c>
      <c r="E167" s="50" t="str">
        <f t="shared" si="83"/>
        <v>F5 "12505WS-09" 0 0 50 H I C CNN "Comment"</v>
      </c>
    </row>
    <row r="168" spans="1:5" x14ac:dyDescent="0.2">
      <c r="A168" s="48">
        <f t="shared" si="88"/>
        <v>42</v>
      </c>
      <c r="B168" s="49" t="str" cm="1">
        <f t="array" ref="B168">INDEX(bom!$A:$D,Lib!A168+1,3)</f>
        <v>SMD-9</v>
      </c>
      <c r="C168" s="49">
        <f t="shared" si="89"/>
        <v>6</v>
      </c>
      <c r="D168" s="49" t="str">
        <f>'Bill of Materials-CPP-093AB'!$C$1</f>
        <v>TYPE</v>
      </c>
      <c r="E168" s="50" t="str">
        <f t="shared" si="83"/>
        <v>F6 "SMD-9" 0 0 50 H I C CNN "TYPE"</v>
      </c>
    </row>
    <row r="169" spans="1:5" ht="13.5" thickBot="1" x14ac:dyDescent="0.25">
      <c r="A169" s="51">
        <f t="shared" si="88"/>
        <v>42</v>
      </c>
      <c r="B169" s="52" t="str" cm="1">
        <f t="array" ref="B169">INDEX(bom!$A:$D,Lib!A169+1,4)</f>
        <v>YEONHO ELECTRONICS</v>
      </c>
      <c r="C169" s="52">
        <f t="shared" si="89"/>
        <v>7</v>
      </c>
      <c r="D169" s="52" t="str">
        <f>'Bill of Materials-CPP-093AB'!$D$1</f>
        <v>MAKER</v>
      </c>
      <c r="E169" s="53" t="str">
        <f t="shared" si="83"/>
        <v>F7 "YEONHO ELECTRONICS" 0 0 50 H I C CNN "MAKER"</v>
      </c>
    </row>
    <row r="170" spans="1:5" x14ac:dyDescent="0.2">
      <c r="A170" s="45">
        <f>A169+1</f>
        <v>43</v>
      </c>
      <c r="B170" s="46" t="str" cm="1">
        <f t="array" ref="B170">INDEX(bom!$A:$D,Lib!A170+1,1)</f>
        <v>SPEAKER</v>
      </c>
      <c r="C170" s="46">
        <v>4</v>
      </c>
      <c r="D170" s="46" t="str">
        <f>bom!$A$1</f>
        <v>Description</v>
      </c>
      <c r="E170" s="47" t="str">
        <f>"F"&amp;C170&amp;" """&amp;B170&amp;""""&amp;E$1&amp;""""&amp;D170&amp;""""</f>
        <v>F4 "SPEAKER" 0 0 50 H I C CNN "Description"</v>
      </c>
    </row>
    <row r="171" spans="1:5" x14ac:dyDescent="0.2">
      <c r="A171" s="48">
        <f>A170</f>
        <v>43</v>
      </c>
      <c r="B171" s="49" t="str" cm="1">
        <f t="array" ref="B171">INDEX(bom!$A:$D,Lib!A171+1,2)</f>
        <v>TDM15A-8-L055C0.5S-0.3D</v>
      </c>
      <c r="C171" s="49">
        <f>C170+1</f>
        <v>5</v>
      </c>
      <c r="D171" s="49" t="str">
        <f>bom!$B$1</f>
        <v>Comment</v>
      </c>
      <c r="E171" s="50" t="str">
        <f t="shared" ref="E171:E173" si="90">"F"&amp;C171&amp;" """&amp;B171&amp;""""&amp;E$1&amp;""""&amp;D171&amp;""""</f>
        <v>F5 "TDM15A-8-L055C0.5S-0.3D" 0 0 50 H I C CNN "Comment"</v>
      </c>
    </row>
    <row r="172" spans="1:5" x14ac:dyDescent="0.2">
      <c r="A172" s="48">
        <f>A171</f>
        <v>43</v>
      </c>
      <c r="B172" s="49" t="str" cm="1">
        <f t="array" ref="B172">INDEX(bom!$A:$D,Lib!A172+1,3)</f>
        <v>ASS'Y</v>
      </c>
      <c r="C172" s="49">
        <f>C171+1</f>
        <v>6</v>
      </c>
      <c r="D172" s="49" t="str">
        <f>'Bill of Materials-CPP-093AB'!$C$1</f>
        <v>TYPE</v>
      </c>
      <c r="E172" s="50" t="str">
        <f t="shared" si="90"/>
        <v>F6 "ASS'Y" 0 0 50 H I C CNN "TYPE"</v>
      </c>
    </row>
    <row r="173" spans="1:5" ht="13.5" thickBot="1" x14ac:dyDescent="0.25">
      <c r="A173" s="51">
        <f>A172</f>
        <v>43</v>
      </c>
      <c r="B173" s="52" t="str" cm="1">
        <f t="array" ref="B173">INDEX(bom!$A:$D,Lib!A173+1,4)</f>
        <v>NCEI</v>
      </c>
      <c r="C173" s="52">
        <f>C172+1</f>
        <v>7</v>
      </c>
      <c r="D173" s="52" t="str">
        <f>'Bill of Materials-CPP-093AB'!$D$1</f>
        <v>MAKER</v>
      </c>
      <c r="E173" s="53" t="str">
        <f t="shared" si="90"/>
        <v>F7 "NCEI" 0 0 50 H I C CNN "MAKER"</v>
      </c>
    </row>
  </sheetData>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B1B6B-8693-4400-9149-3C9AB65DDE3B}">
  <dimension ref="A1:M45"/>
  <sheetViews>
    <sheetView workbookViewId="0">
      <selection activeCell="M2" sqref="M2:M45"/>
    </sheetView>
  </sheetViews>
  <sheetFormatPr defaultRowHeight="16.5" x14ac:dyDescent="0.2"/>
  <cols>
    <col min="1" max="1" width="54.5703125" style="54" customWidth="1"/>
    <col min="2" max="2" width="11" style="54" bestFit="1" customWidth="1"/>
    <col min="3" max="3" width="29.7109375" style="54" bestFit="1" customWidth="1"/>
    <col min="4" max="4" width="43.140625" style="54" bestFit="1" customWidth="1"/>
    <col min="5" max="5" width="24.42578125" style="54" customWidth="1"/>
    <col min="6" max="6" width="28.28515625" style="54" bestFit="1" customWidth="1"/>
    <col min="7" max="7" width="30.42578125" style="54" bestFit="1" customWidth="1"/>
    <col min="8" max="8" width="26.7109375" style="54" bestFit="1" customWidth="1"/>
    <col min="9" max="9" width="32.85546875" style="54" bestFit="1" customWidth="1"/>
    <col min="10" max="10" width="17.140625" style="54" bestFit="1" customWidth="1"/>
    <col min="11" max="11" width="11.85546875" style="54" bestFit="1" customWidth="1"/>
    <col min="12" max="16384" width="9.140625" style="54"/>
  </cols>
  <sheetData>
    <row r="1" spans="1:13" x14ac:dyDescent="0.2">
      <c r="A1" s="55" t="s">
        <v>172</v>
      </c>
      <c r="B1" s="55" t="s">
        <v>173</v>
      </c>
      <c r="C1" s="55" t="s">
        <v>174</v>
      </c>
      <c r="D1" s="55" t="s">
        <v>175</v>
      </c>
      <c r="E1" s="55" t="s">
        <v>176</v>
      </c>
      <c r="F1" s="55" t="s">
        <v>177</v>
      </c>
      <c r="G1" s="55" t="s">
        <v>178</v>
      </c>
      <c r="H1" s="55" t="s">
        <v>179</v>
      </c>
      <c r="I1" s="55" t="s">
        <v>180</v>
      </c>
      <c r="J1" s="55" t="s">
        <v>181</v>
      </c>
      <c r="K1" s="55" t="s">
        <v>182</v>
      </c>
    </row>
    <row r="2" spans="1:13" x14ac:dyDescent="0.2">
      <c r="A2" s="55" t="s">
        <v>183</v>
      </c>
      <c r="B2" s="55">
        <v>7</v>
      </c>
      <c r="C2" s="55" t="s">
        <v>184</v>
      </c>
      <c r="D2" s="55" t="s">
        <v>185</v>
      </c>
      <c r="E2" s="55" t="s">
        <v>186</v>
      </c>
      <c r="F2" s="55" t="s">
        <v>187</v>
      </c>
      <c r="G2" s="55" t="s">
        <v>5</v>
      </c>
      <c r="H2" s="55" t="s">
        <v>187</v>
      </c>
      <c r="I2" s="55" t="s">
        <v>7</v>
      </c>
      <c r="J2" s="55">
        <v>1608</v>
      </c>
      <c r="K2" s="55"/>
      <c r="M2" s="54" t="str">
        <f>G2&amp;F2&amp;J2&amp;I2</f>
        <v>CHIP CERAMIC CAP103K/25V1608WALSIN, SAMSUNG</v>
      </c>
    </row>
    <row r="3" spans="1:13" x14ac:dyDescent="0.2">
      <c r="A3" s="55" t="s">
        <v>188</v>
      </c>
      <c r="B3" s="55">
        <v>14</v>
      </c>
      <c r="C3" s="55" t="s">
        <v>189</v>
      </c>
      <c r="D3" s="55" t="s">
        <v>190</v>
      </c>
      <c r="E3" s="55" t="s">
        <v>186</v>
      </c>
      <c r="F3" s="55" t="s">
        <v>191</v>
      </c>
      <c r="G3" s="55" t="s">
        <v>5</v>
      </c>
      <c r="H3" s="55" t="s">
        <v>191</v>
      </c>
      <c r="I3" s="55" t="s">
        <v>7</v>
      </c>
      <c r="J3" s="55">
        <v>2012</v>
      </c>
      <c r="K3" s="55"/>
      <c r="M3" s="54" t="str">
        <f t="shared" ref="M3:M45" si="0">G3&amp;F3&amp;J3&amp;I3</f>
        <v>CHIP CERAMIC CAP101K/250V2012WALSIN, SAMSUNG</v>
      </c>
    </row>
    <row r="4" spans="1:13" x14ac:dyDescent="0.2">
      <c r="A4" s="55" t="s">
        <v>192</v>
      </c>
      <c r="B4" s="55">
        <v>4</v>
      </c>
      <c r="C4" s="55" t="s">
        <v>193</v>
      </c>
      <c r="D4" s="55" t="s">
        <v>194</v>
      </c>
      <c r="E4" s="55" t="s">
        <v>195</v>
      </c>
      <c r="F4" s="55" t="s">
        <v>196</v>
      </c>
      <c r="G4" s="55" t="s">
        <v>5</v>
      </c>
      <c r="H4" s="55" t="s">
        <v>196</v>
      </c>
      <c r="I4" s="55" t="s">
        <v>14</v>
      </c>
      <c r="J4" s="55">
        <v>3216</v>
      </c>
      <c r="K4" s="55"/>
      <c r="M4" s="54" t="str">
        <f t="shared" si="0"/>
        <v>CHIP CERAMIC CAPTCC1206X7R103K251DT3216CCTC</v>
      </c>
    </row>
    <row r="5" spans="1:13" x14ac:dyDescent="0.2">
      <c r="A5" s="55" t="s">
        <v>197</v>
      </c>
      <c r="B5" s="55">
        <v>8</v>
      </c>
      <c r="C5" s="55" t="s">
        <v>198</v>
      </c>
      <c r="D5" s="55" t="s">
        <v>199</v>
      </c>
      <c r="E5" s="55" t="s">
        <v>200</v>
      </c>
      <c r="F5" s="55" t="s">
        <v>201</v>
      </c>
      <c r="G5" s="55" t="s">
        <v>5</v>
      </c>
      <c r="H5" s="55" t="s">
        <v>201</v>
      </c>
      <c r="I5" s="55" t="s">
        <v>11</v>
      </c>
      <c r="J5" s="55">
        <v>4532</v>
      </c>
      <c r="K5" s="55"/>
      <c r="M5" s="54" t="str">
        <f t="shared" si="0"/>
        <v>CHIP CERAMIC CAPFS43X105K251EGG4532WALSIN</v>
      </c>
    </row>
    <row r="6" spans="1:13" x14ac:dyDescent="0.2">
      <c r="A6" s="55" t="s">
        <v>202</v>
      </c>
      <c r="B6" s="55">
        <v>8</v>
      </c>
      <c r="C6" s="55" t="s">
        <v>203</v>
      </c>
      <c r="D6" s="55" t="s">
        <v>185</v>
      </c>
      <c r="E6" s="55" t="s">
        <v>186</v>
      </c>
      <c r="F6" s="55" t="s">
        <v>204</v>
      </c>
      <c r="G6" s="55" t="s">
        <v>5</v>
      </c>
      <c r="H6" s="55" t="s">
        <v>204</v>
      </c>
      <c r="I6" s="55" t="s">
        <v>7</v>
      </c>
      <c r="J6" s="55">
        <v>1608</v>
      </c>
      <c r="K6" s="55"/>
      <c r="M6" s="54" t="str">
        <f t="shared" si="0"/>
        <v>CHIP CERAMIC CAP104Z/25V1608WALSIN, SAMSUNG</v>
      </c>
    </row>
    <row r="7" spans="1:13" x14ac:dyDescent="0.2">
      <c r="A7" s="55" t="s">
        <v>205</v>
      </c>
      <c r="B7" s="55">
        <v>7</v>
      </c>
      <c r="C7" s="55" t="s">
        <v>206</v>
      </c>
      <c r="D7" s="55" t="s">
        <v>207</v>
      </c>
      <c r="E7" s="55" t="s">
        <v>186</v>
      </c>
      <c r="F7" s="55" t="s">
        <v>208</v>
      </c>
      <c r="G7" s="55" t="s">
        <v>67</v>
      </c>
      <c r="H7" s="55" t="s">
        <v>208</v>
      </c>
      <c r="I7" s="55" t="s">
        <v>69</v>
      </c>
      <c r="J7" s="55" t="s">
        <v>68</v>
      </c>
      <c r="K7" s="55" t="s">
        <v>68</v>
      </c>
      <c r="M7" s="54" t="str">
        <f t="shared" si="0"/>
        <v>SMD ELECT CAPACITOR220uF/6.3VSC 6.3X5.8SAMYOUNG</v>
      </c>
    </row>
    <row r="8" spans="1:13" x14ac:dyDescent="0.2">
      <c r="A8" s="55" t="s">
        <v>209</v>
      </c>
      <c r="B8" s="55">
        <v>3</v>
      </c>
      <c r="C8" s="55" t="s">
        <v>210</v>
      </c>
      <c r="D8" s="55" t="s">
        <v>185</v>
      </c>
      <c r="E8" s="55" t="s">
        <v>186</v>
      </c>
      <c r="F8" s="55" t="s">
        <v>211</v>
      </c>
      <c r="G8" s="55" t="s">
        <v>5</v>
      </c>
      <c r="H8" s="55" t="s">
        <v>211</v>
      </c>
      <c r="I8" s="55" t="s">
        <v>7</v>
      </c>
      <c r="J8" s="55">
        <v>1608</v>
      </c>
      <c r="K8" s="55"/>
      <c r="M8" s="54" t="str">
        <f t="shared" si="0"/>
        <v>CHIP CERAMIC CAP105Z/6.3V1608WALSIN, SAMSUNG</v>
      </c>
    </row>
    <row r="9" spans="1:13" x14ac:dyDescent="0.2">
      <c r="A9" s="55" t="s">
        <v>212</v>
      </c>
      <c r="B9" s="55">
        <v>1</v>
      </c>
      <c r="C9" s="55" t="s">
        <v>213</v>
      </c>
      <c r="D9" s="55" t="s">
        <v>214</v>
      </c>
      <c r="E9" s="55" t="s">
        <v>215</v>
      </c>
      <c r="F9" s="55" t="s">
        <v>213</v>
      </c>
      <c r="G9" s="55" t="s">
        <v>48</v>
      </c>
      <c r="H9" s="55" t="s">
        <v>216</v>
      </c>
      <c r="I9" s="55" t="s">
        <v>50</v>
      </c>
      <c r="J9" s="55" t="s">
        <v>49</v>
      </c>
      <c r="K9" s="55"/>
      <c r="M9" s="54" t="str">
        <f t="shared" si="0"/>
        <v>PIN HEADERSMW2.5MM-7PDIP-8YEONHO ELECTRONICS</v>
      </c>
    </row>
    <row r="10" spans="1:13" x14ac:dyDescent="0.2">
      <c r="A10" s="55" t="s">
        <v>217</v>
      </c>
      <c r="B10" s="55">
        <v>2</v>
      </c>
      <c r="C10" s="55" t="s">
        <v>218</v>
      </c>
      <c r="D10" s="55" t="s">
        <v>219</v>
      </c>
      <c r="E10" s="55" t="s">
        <v>215</v>
      </c>
      <c r="F10" s="55" t="s">
        <v>218</v>
      </c>
      <c r="G10" s="55" t="s">
        <v>98</v>
      </c>
      <c r="H10" s="55" t="s">
        <v>220</v>
      </c>
      <c r="I10" s="55" t="s">
        <v>50</v>
      </c>
      <c r="J10" s="55" t="s">
        <v>99</v>
      </c>
      <c r="K10" s="55"/>
      <c r="M10" s="54" t="str">
        <f t="shared" si="0"/>
        <v>SMD WAFER12505WR-02SMD-2YEONHO ELECTRONICS</v>
      </c>
    </row>
    <row r="11" spans="1:13" x14ac:dyDescent="0.2">
      <c r="A11" s="55" t="s">
        <v>221</v>
      </c>
      <c r="B11" s="55">
        <v>1</v>
      </c>
      <c r="C11" s="55" t="s">
        <v>222</v>
      </c>
      <c r="D11" s="55" t="s">
        <v>223</v>
      </c>
      <c r="E11" s="55" t="s">
        <v>224</v>
      </c>
      <c r="F11" s="55" t="s">
        <v>222</v>
      </c>
      <c r="G11" s="55" t="s">
        <v>75</v>
      </c>
      <c r="H11" s="55"/>
      <c r="I11" s="55" t="s">
        <v>77</v>
      </c>
      <c r="J11" s="55" t="s">
        <v>76</v>
      </c>
      <c r="K11" s="55"/>
      <c r="M11" s="54" t="str">
        <f t="shared" si="0"/>
        <v>SMD JACK USB C TYPEUSB-TYPE-C-31-M-17SMD-6Korean-Hroparts-Elec</v>
      </c>
    </row>
    <row r="12" spans="1:13" x14ac:dyDescent="0.2">
      <c r="A12" s="55" t="s">
        <v>225</v>
      </c>
      <c r="B12" s="55">
        <v>1</v>
      </c>
      <c r="C12" s="55" t="s">
        <v>226</v>
      </c>
      <c r="D12" s="55" t="s">
        <v>227</v>
      </c>
      <c r="E12" s="55" t="s">
        <v>215</v>
      </c>
      <c r="F12" s="55" t="s">
        <v>226</v>
      </c>
      <c r="G12" s="55" t="s">
        <v>98</v>
      </c>
      <c r="H12" s="55" t="s">
        <v>228</v>
      </c>
      <c r="I12" s="55" t="s">
        <v>50</v>
      </c>
      <c r="J12" s="55" t="s">
        <v>103</v>
      </c>
      <c r="K12" s="55"/>
      <c r="M12" s="54" t="str">
        <f t="shared" si="0"/>
        <v>SMD WAFER12505WS-09SMD-9YEONHO ELECTRONICS</v>
      </c>
    </row>
    <row r="13" spans="1:13" x14ac:dyDescent="0.2">
      <c r="A13" s="55" t="s">
        <v>229</v>
      </c>
      <c r="B13" s="55">
        <v>1</v>
      </c>
      <c r="C13" s="55" t="s">
        <v>230</v>
      </c>
      <c r="D13" s="55" t="s">
        <v>231</v>
      </c>
      <c r="E13" s="55" t="s">
        <v>215</v>
      </c>
      <c r="F13" s="55" t="s">
        <v>230</v>
      </c>
      <c r="G13" s="55" t="s">
        <v>98</v>
      </c>
      <c r="H13" s="55" t="s">
        <v>232</v>
      </c>
      <c r="I13" s="55" t="s">
        <v>50</v>
      </c>
      <c r="J13" s="55" t="s">
        <v>101</v>
      </c>
      <c r="K13" s="55"/>
      <c r="M13" s="54" t="str">
        <f t="shared" si="0"/>
        <v>SMD WAFER12505WS-08SMD-8YEONHO ELECTRONICS</v>
      </c>
    </row>
    <row r="14" spans="1:13" x14ac:dyDescent="0.2">
      <c r="A14" s="55" t="s">
        <v>233</v>
      </c>
      <c r="B14" s="55">
        <v>7</v>
      </c>
      <c r="C14" s="55" t="s">
        <v>234</v>
      </c>
      <c r="D14" s="55" t="s">
        <v>235</v>
      </c>
      <c r="E14" s="55" t="s">
        <v>236</v>
      </c>
      <c r="F14" s="55" t="s">
        <v>234</v>
      </c>
      <c r="G14" s="55" t="s">
        <v>16</v>
      </c>
      <c r="H14" s="55"/>
      <c r="I14" s="55" t="s">
        <v>17</v>
      </c>
      <c r="J14" s="55">
        <v>1608</v>
      </c>
      <c r="K14" s="55"/>
      <c r="M14" s="54" t="str">
        <f t="shared" si="0"/>
        <v>CHIP LED REDWR106SR-W1608BRIGHT LED</v>
      </c>
    </row>
    <row r="15" spans="1:13" x14ac:dyDescent="0.2">
      <c r="A15" s="55" t="s">
        <v>237</v>
      </c>
      <c r="B15" s="55">
        <v>4</v>
      </c>
      <c r="C15" s="55" t="s">
        <v>238</v>
      </c>
      <c r="D15" s="55" t="s">
        <v>239</v>
      </c>
      <c r="E15" s="55" t="s">
        <v>240</v>
      </c>
      <c r="F15" s="55" t="s">
        <v>238</v>
      </c>
      <c r="G15" s="55" t="s">
        <v>60</v>
      </c>
      <c r="H15" s="55"/>
      <c r="I15" s="55" t="s">
        <v>62</v>
      </c>
      <c r="J15" s="55" t="s">
        <v>61</v>
      </c>
      <c r="K15" s="55"/>
      <c r="M15" s="54" t="str">
        <f t="shared" si="0"/>
        <v>SMD DIODE SCHOTTKYMBRAF3200T3GSMAMDD, ON SEMICONDUCTOR</v>
      </c>
    </row>
    <row r="16" spans="1:13" x14ac:dyDescent="0.2">
      <c r="A16" s="55" t="s">
        <v>241</v>
      </c>
      <c r="B16" s="55">
        <v>4</v>
      </c>
      <c r="C16" s="55" t="s">
        <v>242</v>
      </c>
      <c r="D16" s="55" t="s">
        <v>243</v>
      </c>
      <c r="E16" s="55" t="s">
        <v>244</v>
      </c>
      <c r="F16" s="55" t="s">
        <v>242</v>
      </c>
      <c r="G16" s="55" t="s">
        <v>82</v>
      </c>
      <c r="H16" s="55"/>
      <c r="I16" s="55" t="s">
        <v>84</v>
      </c>
      <c r="J16" s="55" t="s">
        <v>87</v>
      </c>
      <c r="K16" s="55"/>
      <c r="M16" s="54" t="str">
        <f t="shared" si="0"/>
        <v>SMD MOSFET N-CHANNELFDT86246LSOT-223FAIRCHILD</v>
      </c>
    </row>
    <row r="17" spans="1:13" x14ac:dyDescent="0.2">
      <c r="A17" s="55" t="s">
        <v>245</v>
      </c>
      <c r="B17" s="55">
        <v>10</v>
      </c>
      <c r="C17" s="55" t="s">
        <v>246</v>
      </c>
      <c r="D17" s="55" t="s">
        <v>247</v>
      </c>
      <c r="E17" s="55" t="s">
        <v>186</v>
      </c>
      <c r="F17" s="55" t="s">
        <v>246</v>
      </c>
      <c r="G17" s="55" t="s">
        <v>248</v>
      </c>
      <c r="H17" s="55"/>
      <c r="I17" s="55"/>
      <c r="J17" s="55" t="s">
        <v>246</v>
      </c>
      <c r="K17" s="55"/>
      <c r="M17" s="54" t="str">
        <f t="shared" si="0"/>
        <v>SWICHSW_PushSW_Push</v>
      </c>
    </row>
    <row r="18" spans="1:13" x14ac:dyDescent="0.2">
      <c r="A18" s="55" t="s">
        <v>249</v>
      </c>
      <c r="B18" s="55">
        <v>4</v>
      </c>
      <c r="C18" s="55" t="s">
        <v>250</v>
      </c>
      <c r="D18" s="55" t="s">
        <v>251</v>
      </c>
      <c r="E18" s="55" t="s">
        <v>252</v>
      </c>
      <c r="F18" s="55" t="s">
        <v>250</v>
      </c>
      <c r="G18" s="55" t="s">
        <v>71</v>
      </c>
      <c r="H18" s="55"/>
      <c r="I18" s="55" t="s">
        <v>73</v>
      </c>
      <c r="J18" s="55">
        <v>7850</v>
      </c>
      <c r="K18" s="55"/>
      <c r="M18" s="54" t="str">
        <f t="shared" si="0"/>
        <v>SMD INDUCTORSC7850D-221K7850SUHKWANG</v>
      </c>
    </row>
    <row r="19" spans="1:13" x14ac:dyDescent="0.2">
      <c r="A19" s="55" t="s">
        <v>253</v>
      </c>
      <c r="B19" s="55">
        <v>6</v>
      </c>
      <c r="C19" s="55" t="s">
        <v>254</v>
      </c>
      <c r="D19" s="55" t="s">
        <v>255</v>
      </c>
      <c r="E19" s="55" t="s">
        <v>256</v>
      </c>
      <c r="F19" s="55" t="s">
        <v>254</v>
      </c>
      <c r="G19" s="55" t="s">
        <v>41</v>
      </c>
      <c r="H19" s="55"/>
      <c r="I19" s="55" t="s">
        <v>46</v>
      </c>
      <c r="J19" s="55" t="s">
        <v>42</v>
      </c>
      <c r="K19" s="55"/>
      <c r="M19" s="54" t="str">
        <f t="shared" si="0"/>
        <v>CHIP TRANSISTOR2SA1981SYSOT-23AUK</v>
      </c>
    </row>
    <row r="20" spans="1:13" x14ac:dyDescent="0.2">
      <c r="A20" s="55" t="s">
        <v>340</v>
      </c>
      <c r="B20" s="55">
        <v>12</v>
      </c>
      <c r="C20" s="55" t="s">
        <v>257</v>
      </c>
      <c r="D20" s="55" t="s">
        <v>255</v>
      </c>
      <c r="E20" s="55" t="s">
        <v>258</v>
      </c>
      <c r="F20" s="55" t="s">
        <v>257</v>
      </c>
      <c r="G20" s="55" t="s">
        <v>41</v>
      </c>
      <c r="H20" s="55"/>
      <c r="I20" s="55" t="s">
        <v>43</v>
      </c>
      <c r="J20" s="55" t="s">
        <v>42</v>
      </c>
      <c r="K20" s="55"/>
      <c r="M20" s="54" t="str">
        <f t="shared" si="0"/>
        <v>CHIP TRANSISTOR2N5401SSOT-23FIRST SILICON</v>
      </c>
    </row>
    <row r="21" spans="1:13" x14ac:dyDescent="0.2">
      <c r="A21" s="55" t="s">
        <v>341</v>
      </c>
      <c r="B21" s="55">
        <v>24</v>
      </c>
      <c r="C21" s="55" t="s">
        <v>259</v>
      </c>
      <c r="D21" s="55" t="s">
        <v>255</v>
      </c>
      <c r="E21" s="55" t="s">
        <v>260</v>
      </c>
      <c r="F21" s="55" t="s">
        <v>259</v>
      </c>
      <c r="G21" s="55" t="s">
        <v>41</v>
      </c>
      <c r="H21" s="55"/>
      <c r="I21" s="55" t="s">
        <v>43</v>
      </c>
      <c r="J21" s="55" t="s">
        <v>42</v>
      </c>
      <c r="K21" s="55"/>
      <c r="M21" s="54" t="str">
        <f t="shared" si="0"/>
        <v>CHIP TRANSISTOR2N5551SSOT-23FIRST SILICON</v>
      </c>
    </row>
    <row r="22" spans="1:13" x14ac:dyDescent="0.2">
      <c r="A22" s="55" t="s">
        <v>261</v>
      </c>
      <c r="B22" s="55">
        <v>4</v>
      </c>
      <c r="C22" s="55" t="s">
        <v>262</v>
      </c>
      <c r="D22" s="55" t="s">
        <v>263</v>
      </c>
      <c r="E22" s="55" t="s">
        <v>186</v>
      </c>
      <c r="F22" s="55" t="s">
        <v>264</v>
      </c>
      <c r="G22" s="55" t="s">
        <v>22</v>
      </c>
      <c r="H22" s="55" t="s">
        <v>264</v>
      </c>
      <c r="I22" s="55" t="s">
        <v>7</v>
      </c>
      <c r="J22" s="55">
        <v>1608</v>
      </c>
      <c r="K22" s="55"/>
      <c r="M22" s="54" t="str">
        <f t="shared" si="0"/>
        <v>CHIP RESISTOR10KJ1608WALSIN, SAMSUNG</v>
      </c>
    </row>
    <row r="23" spans="1:13" x14ac:dyDescent="0.2">
      <c r="A23" s="55" t="s">
        <v>342</v>
      </c>
      <c r="B23" s="55">
        <v>31</v>
      </c>
      <c r="C23" s="55" t="s">
        <v>265</v>
      </c>
      <c r="D23" s="55" t="s">
        <v>263</v>
      </c>
      <c r="E23" s="55" t="s">
        <v>186</v>
      </c>
      <c r="F23" s="55" t="s">
        <v>266</v>
      </c>
      <c r="G23" s="55" t="s">
        <v>22</v>
      </c>
      <c r="H23" s="55" t="s">
        <v>266</v>
      </c>
      <c r="I23" s="55" t="s">
        <v>7</v>
      </c>
      <c r="J23" s="55">
        <v>1608</v>
      </c>
      <c r="K23" s="55"/>
      <c r="M23" s="54" t="str">
        <f t="shared" si="0"/>
        <v>CHIP RESISTOR1KF1608WALSIN, SAMSUNG</v>
      </c>
    </row>
    <row r="24" spans="1:13" x14ac:dyDescent="0.2">
      <c r="A24" s="55" t="s">
        <v>343</v>
      </c>
      <c r="B24" s="55">
        <v>1</v>
      </c>
      <c r="C24" s="55" t="s">
        <v>299</v>
      </c>
      <c r="D24" s="55" t="s">
        <v>300</v>
      </c>
      <c r="E24" s="55" t="s">
        <v>186</v>
      </c>
      <c r="F24" s="55" t="s">
        <v>301</v>
      </c>
      <c r="G24" s="55" t="s">
        <v>22</v>
      </c>
      <c r="H24" s="55" t="s">
        <v>301</v>
      </c>
      <c r="I24" s="55" t="s">
        <v>7</v>
      </c>
      <c r="J24" s="55">
        <v>6432</v>
      </c>
      <c r="K24" s="55"/>
      <c r="M24" s="54" t="str">
        <f t="shared" si="0"/>
        <v>CHIP RESISTOR0RJ6432WALSIN, SAMSUNG</v>
      </c>
    </row>
    <row r="25" spans="1:13" x14ac:dyDescent="0.2">
      <c r="A25" s="55" t="s">
        <v>267</v>
      </c>
      <c r="B25" s="55">
        <v>5</v>
      </c>
      <c r="C25" s="55" t="s">
        <v>268</v>
      </c>
      <c r="D25" s="55" t="s">
        <v>263</v>
      </c>
      <c r="E25" s="55" t="s">
        <v>186</v>
      </c>
      <c r="F25" s="55" t="s">
        <v>32</v>
      </c>
      <c r="G25" s="55" t="s">
        <v>22</v>
      </c>
      <c r="H25" s="55" t="s">
        <v>32</v>
      </c>
      <c r="I25" s="55" t="s">
        <v>7</v>
      </c>
      <c r="J25" s="55">
        <v>1608</v>
      </c>
      <c r="K25" s="55"/>
      <c r="M25" s="54" t="str">
        <f t="shared" si="0"/>
        <v>CHIP RESISTOR47RJ1608WALSIN, SAMSUNG</v>
      </c>
    </row>
    <row r="26" spans="1:13" x14ac:dyDescent="0.2">
      <c r="A26" s="55" t="s">
        <v>269</v>
      </c>
      <c r="B26" s="55">
        <v>6</v>
      </c>
      <c r="C26" s="55" t="s">
        <v>270</v>
      </c>
      <c r="D26" s="55" t="s">
        <v>263</v>
      </c>
      <c r="E26" s="55" t="s">
        <v>186</v>
      </c>
      <c r="F26" s="55" t="s">
        <v>271</v>
      </c>
      <c r="G26" s="55" t="s">
        <v>22</v>
      </c>
      <c r="H26" s="55" t="s">
        <v>271</v>
      </c>
      <c r="I26" s="55" t="s">
        <v>7</v>
      </c>
      <c r="J26" s="55">
        <v>1608</v>
      </c>
      <c r="K26" s="55"/>
      <c r="M26" s="54" t="str">
        <f t="shared" si="0"/>
        <v>CHIP RESISTOR390RJ1608WALSIN, SAMSUNG</v>
      </c>
    </row>
    <row r="27" spans="1:13" x14ac:dyDescent="0.2">
      <c r="A27" s="55" t="s">
        <v>272</v>
      </c>
      <c r="B27" s="55">
        <v>1</v>
      </c>
      <c r="C27" s="55" t="s">
        <v>273</v>
      </c>
      <c r="D27" s="55" t="s">
        <v>263</v>
      </c>
      <c r="E27" s="55" t="s">
        <v>186</v>
      </c>
      <c r="F27" s="55" t="s">
        <v>30</v>
      </c>
      <c r="G27" s="55" t="s">
        <v>22</v>
      </c>
      <c r="H27" s="55" t="s">
        <v>274</v>
      </c>
      <c r="I27" s="55" t="s">
        <v>7</v>
      </c>
      <c r="J27" s="55">
        <v>1608</v>
      </c>
      <c r="K27" s="55"/>
      <c r="M27" s="54" t="str">
        <f t="shared" si="0"/>
        <v>CHIP RESISTOR22KJ1608WALSIN, SAMSUNG</v>
      </c>
    </row>
    <row r="28" spans="1:13" x14ac:dyDescent="0.2">
      <c r="A28" s="55" t="s">
        <v>275</v>
      </c>
      <c r="B28" s="55">
        <v>2</v>
      </c>
      <c r="C28" s="55" t="s">
        <v>276</v>
      </c>
      <c r="D28" s="55" t="s">
        <v>263</v>
      </c>
      <c r="E28" s="55" t="s">
        <v>186</v>
      </c>
      <c r="F28" s="55" t="s">
        <v>277</v>
      </c>
      <c r="G28" s="55" t="s">
        <v>22</v>
      </c>
      <c r="H28" s="55" t="s">
        <v>277</v>
      </c>
      <c r="I28" s="55" t="s">
        <v>7</v>
      </c>
      <c r="J28" s="55">
        <v>1608</v>
      </c>
      <c r="K28" s="55"/>
      <c r="M28" s="54" t="str">
        <f t="shared" si="0"/>
        <v>CHIP RESISTOR4.7KF1608WALSIN, SAMSUNG</v>
      </c>
    </row>
    <row r="29" spans="1:13" x14ac:dyDescent="0.2">
      <c r="A29" s="55" t="s">
        <v>278</v>
      </c>
      <c r="B29" s="55">
        <v>1</v>
      </c>
      <c r="C29" s="55" t="s">
        <v>279</v>
      </c>
      <c r="D29" s="55" t="s">
        <v>263</v>
      </c>
      <c r="E29" s="55" t="s">
        <v>186</v>
      </c>
      <c r="F29" s="55" t="s">
        <v>280</v>
      </c>
      <c r="G29" s="55" t="s">
        <v>22</v>
      </c>
      <c r="H29" s="55" t="s">
        <v>280</v>
      </c>
      <c r="I29" s="55" t="s">
        <v>7</v>
      </c>
      <c r="J29" s="55">
        <v>1608</v>
      </c>
      <c r="K29" s="55"/>
      <c r="M29" s="54" t="str">
        <f t="shared" si="0"/>
        <v>CHIP RESISTOR270RF1608WALSIN, SAMSUNG</v>
      </c>
    </row>
    <row r="30" spans="1:13" x14ac:dyDescent="0.2">
      <c r="A30" s="55" t="s">
        <v>281</v>
      </c>
      <c r="B30" s="55">
        <v>1</v>
      </c>
      <c r="C30" s="55" t="s">
        <v>282</v>
      </c>
      <c r="D30" s="55" t="s">
        <v>263</v>
      </c>
      <c r="E30" s="55" t="s">
        <v>186</v>
      </c>
      <c r="F30" s="55" t="s">
        <v>283</v>
      </c>
      <c r="G30" s="55" t="s">
        <v>22</v>
      </c>
      <c r="H30" s="55" t="s">
        <v>283</v>
      </c>
      <c r="I30" s="55" t="s">
        <v>7</v>
      </c>
      <c r="J30" s="55">
        <v>1608</v>
      </c>
      <c r="K30" s="55"/>
      <c r="M30" s="54" t="str">
        <f t="shared" si="0"/>
        <v>CHIP RESISTOR510RF1608WALSIN, SAMSUNG</v>
      </c>
    </row>
    <row r="31" spans="1:13" x14ac:dyDescent="0.2">
      <c r="A31" s="55" t="s">
        <v>284</v>
      </c>
      <c r="B31" s="55">
        <v>8</v>
      </c>
      <c r="C31" s="55" t="s">
        <v>285</v>
      </c>
      <c r="D31" s="55" t="s">
        <v>286</v>
      </c>
      <c r="E31" s="55" t="s">
        <v>186</v>
      </c>
      <c r="F31" s="55" t="s">
        <v>287</v>
      </c>
      <c r="G31" s="55" t="s">
        <v>22</v>
      </c>
      <c r="H31" s="55" t="s">
        <v>287</v>
      </c>
      <c r="I31" s="55" t="s">
        <v>7</v>
      </c>
      <c r="J31" s="55">
        <v>2012</v>
      </c>
      <c r="K31" s="55"/>
      <c r="M31" s="54" t="str">
        <f t="shared" si="0"/>
        <v>CHIP RESISTOR150KF2012WALSIN, SAMSUNG</v>
      </c>
    </row>
    <row r="32" spans="1:13" x14ac:dyDescent="0.2">
      <c r="A32" s="55" t="s">
        <v>288</v>
      </c>
      <c r="B32" s="55">
        <v>4</v>
      </c>
      <c r="C32" s="55" t="s">
        <v>289</v>
      </c>
      <c r="D32" s="55" t="s">
        <v>290</v>
      </c>
      <c r="E32" s="55" t="s">
        <v>186</v>
      </c>
      <c r="F32" s="55" t="s">
        <v>35</v>
      </c>
      <c r="G32" s="55" t="s">
        <v>22</v>
      </c>
      <c r="H32" s="55" t="s">
        <v>35</v>
      </c>
      <c r="I32" s="55" t="s">
        <v>7</v>
      </c>
      <c r="J32" s="55">
        <v>3216</v>
      </c>
      <c r="K32" s="55"/>
      <c r="M32" s="54" t="str">
        <f t="shared" si="0"/>
        <v>CHIP RESISTOR120RJ3216WALSIN, SAMSUNG</v>
      </c>
    </row>
    <row r="33" spans="1:13" x14ac:dyDescent="0.2">
      <c r="A33" s="55" t="s">
        <v>344</v>
      </c>
      <c r="B33" s="55">
        <v>12</v>
      </c>
      <c r="C33" s="55" t="s">
        <v>291</v>
      </c>
      <c r="D33" s="55" t="s">
        <v>263</v>
      </c>
      <c r="E33" s="55" t="s">
        <v>186</v>
      </c>
      <c r="F33" s="55" t="s">
        <v>25</v>
      </c>
      <c r="G33" s="55" t="s">
        <v>22</v>
      </c>
      <c r="H33" s="55" t="s">
        <v>25</v>
      </c>
      <c r="I33" s="55" t="s">
        <v>7</v>
      </c>
      <c r="J33" s="55">
        <v>1608</v>
      </c>
      <c r="K33" s="55"/>
      <c r="M33" s="54" t="str">
        <f t="shared" si="0"/>
        <v>CHIP RESISTOR2.7KF1608WALSIN, SAMSUNG</v>
      </c>
    </row>
    <row r="34" spans="1:13" x14ac:dyDescent="0.2">
      <c r="A34" s="55" t="s">
        <v>292</v>
      </c>
      <c r="B34" s="55">
        <v>4</v>
      </c>
      <c r="C34" s="55" t="s">
        <v>293</v>
      </c>
      <c r="D34" s="55" t="s">
        <v>263</v>
      </c>
      <c r="E34" s="55" t="s">
        <v>186</v>
      </c>
      <c r="F34" s="55" t="s">
        <v>294</v>
      </c>
      <c r="G34" s="55" t="s">
        <v>22</v>
      </c>
      <c r="H34" s="55" t="s">
        <v>294</v>
      </c>
      <c r="I34" s="55" t="s">
        <v>7</v>
      </c>
      <c r="J34" s="55">
        <v>1608</v>
      </c>
      <c r="K34" s="55"/>
      <c r="M34" s="54" t="str">
        <f t="shared" si="0"/>
        <v>CHIP RESISTOR100RJ1608WALSIN, SAMSUNG</v>
      </c>
    </row>
    <row r="35" spans="1:13" x14ac:dyDescent="0.2">
      <c r="A35" s="55" t="s">
        <v>345</v>
      </c>
      <c r="B35" s="55">
        <v>52</v>
      </c>
      <c r="C35" s="55" t="s">
        <v>295</v>
      </c>
      <c r="D35" s="55" t="s">
        <v>263</v>
      </c>
      <c r="E35" s="55" t="s">
        <v>186</v>
      </c>
      <c r="F35" s="55" t="s">
        <v>296</v>
      </c>
      <c r="G35" s="55" t="s">
        <v>22</v>
      </c>
      <c r="H35" s="55" t="s">
        <v>296</v>
      </c>
      <c r="I35" s="55" t="s">
        <v>7</v>
      </c>
      <c r="J35" s="55">
        <v>1608</v>
      </c>
      <c r="K35" s="55"/>
      <c r="M35" s="54" t="str">
        <f t="shared" si="0"/>
        <v>CHIP RESISTOR100KJ1608WALSIN, SAMSUNG</v>
      </c>
    </row>
    <row r="36" spans="1:13" x14ac:dyDescent="0.2">
      <c r="A36" s="55" t="s">
        <v>297</v>
      </c>
      <c r="B36" s="55">
        <v>4</v>
      </c>
      <c r="C36" s="55" t="s">
        <v>298</v>
      </c>
      <c r="D36" s="55" t="s">
        <v>263</v>
      </c>
      <c r="E36" s="55" t="s">
        <v>186</v>
      </c>
      <c r="F36" s="55" t="s">
        <v>28</v>
      </c>
      <c r="G36" s="55" t="s">
        <v>22</v>
      </c>
      <c r="H36" s="55" t="s">
        <v>28</v>
      </c>
      <c r="I36" s="55" t="s">
        <v>7</v>
      </c>
      <c r="J36" s="55">
        <v>1608</v>
      </c>
      <c r="K36" s="55"/>
      <c r="M36" s="54" t="str">
        <f t="shared" si="0"/>
        <v>CHIP RESISTOR8.2KF1608WALSIN, SAMSUNG</v>
      </c>
    </row>
    <row r="37" spans="1:13" x14ac:dyDescent="0.2">
      <c r="A37" s="55" t="s">
        <v>302</v>
      </c>
      <c r="B37" s="55">
        <v>3</v>
      </c>
      <c r="C37" s="55" t="s">
        <v>303</v>
      </c>
      <c r="D37" s="55" t="s">
        <v>263</v>
      </c>
      <c r="E37" s="55" t="s">
        <v>186</v>
      </c>
      <c r="F37" s="55" t="s">
        <v>304</v>
      </c>
      <c r="G37" s="55" t="s">
        <v>22</v>
      </c>
      <c r="H37" s="55" t="s">
        <v>305</v>
      </c>
      <c r="I37" s="55" t="s">
        <v>7</v>
      </c>
      <c r="J37" s="55">
        <v>1608</v>
      </c>
      <c r="K37" s="55"/>
      <c r="M37" s="54" t="str">
        <f t="shared" si="0"/>
        <v>CHIP RESISTORNC1608WALSIN, SAMSUNG</v>
      </c>
    </row>
    <row r="38" spans="1:13" x14ac:dyDescent="0.2">
      <c r="A38" s="55" t="s">
        <v>306</v>
      </c>
      <c r="B38" s="55">
        <v>5</v>
      </c>
      <c r="C38" s="55" t="s">
        <v>307</v>
      </c>
      <c r="D38" s="55" t="s">
        <v>308</v>
      </c>
      <c r="E38" s="55" t="s">
        <v>309</v>
      </c>
      <c r="F38" s="55" t="s">
        <v>307</v>
      </c>
      <c r="G38" s="55" t="s">
        <v>19</v>
      </c>
      <c r="H38" s="55"/>
      <c r="I38" s="55" t="s">
        <v>17</v>
      </c>
      <c r="J38" s="55">
        <v>1615</v>
      </c>
      <c r="K38" s="55"/>
      <c r="M38" s="54" t="str">
        <f t="shared" si="0"/>
        <v>CHIP LED RGBBL-HBHG8JE36K-TRB-T051615BRIGHT LED</v>
      </c>
    </row>
    <row r="39" spans="1:13" x14ac:dyDescent="0.2">
      <c r="A39" s="55" t="s">
        <v>310</v>
      </c>
      <c r="B39" s="55">
        <v>1</v>
      </c>
      <c r="C39" s="55" t="s">
        <v>311</v>
      </c>
      <c r="D39" s="55" t="s">
        <v>312</v>
      </c>
      <c r="E39" s="55" t="s">
        <v>313</v>
      </c>
      <c r="F39" s="55" t="s">
        <v>311</v>
      </c>
      <c r="G39" s="55" t="s">
        <v>64</v>
      </c>
      <c r="H39" s="55"/>
      <c r="I39" s="55" t="s">
        <v>314</v>
      </c>
      <c r="J39" s="55" t="s">
        <v>65</v>
      </c>
      <c r="K39" s="55"/>
      <c r="M39" s="54" t="str">
        <f t="shared" si="0"/>
        <v>SMD DIODE TVSSMBJ15ASMBSAMYANG ELECTRONICS</v>
      </c>
    </row>
    <row r="40" spans="1:13" x14ac:dyDescent="0.2">
      <c r="A40" s="55" t="s">
        <v>315</v>
      </c>
      <c r="B40" s="55">
        <v>1</v>
      </c>
      <c r="C40" s="55" t="s">
        <v>316</v>
      </c>
      <c r="D40" s="55" t="s">
        <v>317</v>
      </c>
      <c r="E40" s="55" t="s">
        <v>318</v>
      </c>
      <c r="F40" s="55" t="s">
        <v>316</v>
      </c>
      <c r="G40" s="55" t="s">
        <v>79</v>
      </c>
      <c r="H40" s="55"/>
      <c r="I40" s="55" t="s">
        <v>58</v>
      </c>
      <c r="J40" s="55" t="s">
        <v>80</v>
      </c>
      <c r="K40" s="55"/>
      <c r="M40" s="54" t="str">
        <f t="shared" si="0"/>
        <v>SMD MCUSTM32G070RBT6LQFP64STMicroelectronics</v>
      </c>
    </row>
    <row r="41" spans="1:13" x14ac:dyDescent="0.2">
      <c r="A41" s="55" t="s">
        <v>319</v>
      </c>
      <c r="B41" s="55">
        <v>1</v>
      </c>
      <c r="C41" s="55" t="s">
        <v>320</v>
      </c>
      <c r="D41" s="55" t="s">
        <v>321</v>
      </c>
      <c r="E41" s="55" t="s">
        <v>322</v>
      </c>
      <c r="F41" s="55" t="s">
        <v>323</v>
      </c>
      <c r="G41" s="55" t="s">
        <v>90</v>
      </c>
      <c r="H41" s="55"/>
      <c r="I41" s="55" t="s">
        <v>92</v>
      </c>
      <c r="J41" s="55" t="s">
        <v>91</v>
      </c>
      <c r="K41" s="55"/>
      <c r="M41" s="54" t="str">
        <f t="shared" si="0"/>
        <v>SMD SERIAL FLASHW25Q32JVSSIQSOIC-8(208mil)WINBOND</v>
      </c>
    </row>
    <row r="42" spans="1:13" x14ac:dyDescent="0.2">
      <c r="A42" s="55" t="s">
        <v>324</v>
      </c>
      <c r="B42" s="55">
        <v>1</v>
      </c>
      <c r="C42" s="55" t="s">
        <v>325</v>
      </c>
      <c r="D42" s="55" t="s">
        <v>326</v>
      </c>
      <c r="E42" s="55" t="s">
        <v>327</v>
      </c>
      <c r="F42" s="55" t="s">
        <v>325</v>
      </c>
      <c r="G42" s="55" t="s">
        <v>94</v>
      </c>
      <c r="H42" s="55"/>
      <c r="I42" s="55" t="s">
        <v>96</v>
      </c>
      <c r="J42" s="55" t="s">
        <v>95</v>
      </c>
      <c r="K42" s="55"/>
      <c r="M42" s="54" t="str">
        <f t="shared" si="0"/>
        <v>SMD VOICEVLN1MM04S8XSOP-8SYNOOS</v>
      </c>
    </row>
    <row r="43" spans="1:13" x14ac:dyDescent="0.2">
      <c r="A43" s="55" t="s">
        <v>328</v>
      </c>
      <c r="B43" s="55">
        <v>1</v>
      </c>
      <c r="C43" s="55" t="s">
        <v>329</v>
      </c>
      <c r="D43" s="55" t="s">
        <v>326</v>
      </c>
      <c r="E43" s="55" t="s">
        <v>330</v>
      </c>
      <c r="F43" s="55" t="s">
        <v>329</v>
      </c>
      <c r="G43" s="55" t="s">
        <v>52</v>
      </c>
      <c r="H43" s="55"/>
      <c r="I43" s="55" t="s">
        <v>54</v>
      </c>
      <c r="J43" s="55" t="s">
        <v>53</v>
      </c>
      <c r="K43" s="55"/>
      <c r="M43" s="54" t="str">
        <f t="shared" si="0"/>
        <v>SMD AMPLIFIER 1WAP4890SOP8APLUS</v>
      </c>
    </row>
    <row r="44" spans="1:13" x14ac:dyDescent="0.2">
      <c r="A44" s="55" t="s">
        <v>331</v>
      </c>
      <c r="B44" s="55">
        <v>1</v>
      </c>
      <c r="C44" s="55" t="s">
        <v>332</v>
      </c>
      <c r="D44" s="55" t="s">
        <v>333</v>
      </c>
      <c r="E44" s="55" t="s">
        <v>334</v>
      </c>
      <c r="F44" s="55" t="s">
        <v>332</v>
      </c>
      <c r="G44" s="55" t="s">
        <v>56</v>
      </c>
      <c r="H44" s="55"/>
      <c r="I44" s="55" t="s">
        <v>58</v>
      </c>
      <c r="J44" s="55" t="s">
        <v>57</v>
      </c>
      <c r="K44" s="55"/>
      <c r="M44" s="54" t="str">
        <f t="shared" si="0"/>
        <v>SMD BUFFERULN2003D1013TRSOP-16STMicroelectronics</v>
      </c>
    </row>
    <row r="45" spans="1:13" x14ac:dyDescent="0.2">
      <c r="A45" s="55" t="s">
        <v>335</v>
      </c>
      <c r="B45" s="55">
        <v>1</v>
      </c>
      <c r="C45" s="55" t="s">
        <v>336</v>
      </c>
      <c r="D45" s="55" t="s">
        <v>243</v>
      </c>
      <c r="E45" s="55" t="s">
        <v>337</v>
      </c>
      <c r="F45" s="55" t="s">
        <v>336</v>
      </c>
      <c r="G45" s="55" t="s">
        <v>86</v>
      </c>
      <c r="H45" s="55"/>
      <c r="I45" s="55" t="s">
        <v>88</v>
      </c>
      <c r="J45" s="55" t="s">
        <v>87</v>
      </c>
      <c r="K45" s="55"/>
      <c r="M45" s="54" t="str">
        <f t="shared" si="0"/>
        <v>SMD REGULATORLMT117-ADJSOT-223TGS</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5</vt:i4>
      </vt:variant>
      <vt:variant>
        <vt:lpstr>이름 지정된 범위</vt:lpstr>
      </vt:variant>
      <vt:variant>
        <vt:i4>3</vt:i4>
      </vt:variant>
    </vt:vector>
  </HeadingPairs>
  <TitlesOfParts>
    <vt:vector size="8" baseType="lpstr">
      <vt:lpstr>Bill of Materials-CPP-093AB_2</vt:lpstr>
      <vt:lpstr>Bill of Materials-CPP-093AB</vt:lpstr>
      <vt:lpstr>bom</vt:lpstr>
      <vt:lpstr>Lib</vt:lpstr>
      <vt:lpstr>KiCAD_Gentlman_V5.3</vt:lpstr>
      <vt:lpstr>'Bill of Materials-CPP-093AB'!Print_Titles</vt:lpstr>
      <vt:lpstr>'Bill of Materials-CPP-093AB_2'!Print_Titles</vt:lpstr>
      <vt:lpstr>bom!Print_Titles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CS-ADMIN</dc:creator>
  <cp:lastModifiedBy>KSG</cp:lastModifiedBy>
  <dcterms:created xsi:type="dcterms:W3CDTF">2020-12-09T05:56:14Z</dcterms:created>
  <dcterms:modified xsi:type="dcterms:W3CDTF">2021-11-18T02:31:29Z</dcterms:modified>
</cp:coreProperties>
</file>