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76\Downloads\"/>
    </mc:Choice>
  </mc:AlternateContent>
  <xr:revisionPtr revIDLastSave="0" documentId="13_ncr:1_{0EFEFA11-B478-4F8F-BE67-36174AB5B70E}" xr6:coauthVersionLast="47" xr6:coauthVersionMax="47" xr10:uidLastSave="{00000000-0000-0000-0000-000000000000}"/>
  <bookViews>
    <workbookView xWindow="-108" yWindow="-108" windowWidth="23256" windowHeight="13896" activeTab="1" xr2:uid="{F98C60BA-6BD0-42E9-AB11-E67E0D6C4395}"/>
  </bookViews>
  <sheets>
    <sheet name="Data" sheetId="1" r:id="rId1"/>
    <sheet name="CAPEX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G78" i="3"/>
  <c r="F36" i="3"/>
  <c r="F60" i="3"/>
  <c r="C60" i="3"/>
  <c r="D16" i="3"/>
  <c r="G16" i="3"/>
  <c r="C16" i="3"/>
  <c r="C10" i="3"/>
  <c r="C17" i="3"/>
  <c r="D10" i="3"/>
  <c r="D13" i="3" s="1"/>
  <c r="F13" i="3" s="1"/>
  <c r="C13" i="3"/>
  <c r="G13" i="3"/>
  <c r="G10" i="3"/>
  <c r="F5" i="3"/>
  <c r="C11" i="3"/>
  <c r="D24" i="1"/>
  <c r="D23" i="1"/>
  <c r="D11" i="1"/>
  <c r="B22" i="3"/>
  <c r="D104" i="1"/>
  <c r="D88" i="1"/>
  <c r="D48" i="1"/>
  <c r="D38" i="1"/>
  <c r="D22" i="1"/>
  <c r="F45" i="3"/>
  <c r="A7" i="3"/>
  <c r="B40" i="3"/>
  <c r="C40" i="3" s="1"/>
  <c r="F40" i="3" s="1"/>
  <c r="A40" i="3"/>
  <c r="D100" i="1"/>
  <c r="F10" i="3" l="1"/>
  <c r="D40" i="1"/>
  <c r="D27" i="1"/>
  <c r="C12" i="3"/>
  <c r="A12" i="3"/>
  <c r="D12" i="1"/>
  <c r="A50" i="3"/>
  <c r="B23" i="3"/>
  <c r="C34" i="1"/>
  <c r="C35" i="1"/>
  <c r="D37" i="1"/>
  <c r="D36" i="1"/>
  <c r="B11" i="3"/>
  <c r="G11" i="3" s="1"/>
  <c r="A11" i="3"/>
  <c r="D9" i="1"/>
  <c r="D10" i="1"/>
  <c r="E76" i="3"/>
  <c r="E78" i="3" s="1"/>
  <c r="D12" i="3" l="1"/>
  <c r="F12" i="3" s="1"/>
  <c r="D11" i="3"/>
  <c r="B26" i="3"/>
  <c r="C26" i="3" s="1"/>
  <c r="B25" i="3"/>
  <c r="C25" i="3" s="1"/>
  <c r="B24" i="3"/>
  <c r="A26" i="3"/>
  <c r="A25" i="3"/>
  <c r="A24" i="3"/>
  <c r="B9" i="3"/>
  <c r="A9" i="3"/>
  <c r="A8" i="3"/>
  <c r="D39" i="1"/>
  <c r="D41" i="1" s="1"/>
  <c r="D25" i="1"/>
  <c r="C24" i="3" l="1"/>
  <c r="G24" i="3"/>
  <c r="C9" i="3"/>
  <c r="G9" i="3"/>
  <c r="D9" i="3"/>
  <c r="A34" i="3"/>
  <c r="B34" i="3"/>
  <c r="G34" i="3" s="1"/>
  <c r="B33" i="3"/>
  <c r="G33" i="3" s="1"/>
  <c r="D47" i="1"/>
  <c r="D61" i="1"/>
  <c r="D56" i="1"/>
  <c r="D57" i="1"/>
  <c r="D58" i="1"/>
  <c r="D59" i="1"/>
  <c r="D60" i="1"/>
  <c r="F9" i="3" l="1"/>
  <c r="C34" i="3"/>
  <c r="B8" i="3" l="1"/>
  <c r="D8" i="3" s="1"/>
  <c r="C33" i="3"/>
  <c r="A33" i="3"/>
  <c r="D46" i="1"/>
  <c r="D26" i="1"/>
  <c r="F11" i="3" s="1"/>
  <c r="D8" i="1"/>
  <c r="C8" i="3" l="1"/>
  <c r="G8" i="3"/>
  <c r="B51" i="3"/>
  <c r="C51" i="3" s="1"/>
  <c r="F51" i="3" s="1"/>
  <c r="C76" i="3"/>
  <c r="A18" i="3"/>
  <c r="A20" i="3"/>
  <c r="B58" i="3"/>
  <c r="C58" i="3" s="1"/>
  <c r="F58" i="3" s="1"/>
  <c r="B57" i="3"/>
  <c r="C57" i="3" s="1"/>
  <c r="F57" i="3" s="1"/>
  <c r="A58" i="3"/>
  <c r="A57" i="3"/>
  <c r="B56" i="3"/>
  <c r="C56" i="3" s="1"/>
  <c r="F56" i="3" s="1"/>
  <c r="A56" i="3"/>
  <c r="A53" i="3"/>
  <c r="B53" i="3"/>
  <c r="C53" i="3" s="1"/>
  <c r="F53" i="3" s="1"/>
  <c r="B52" i="3"/>
  <c r="C52" i="3" s="1"/>
  <c r="F52" i="3" s="1"/>
  <c r="A52" i="3"/>
  <c r="A51" i="3"/>
  <c r="B50" i="3"/>
  <c r="C50" i="3" s="1"/>
  <c r="D86" i="1"/>
  <c r="D85" i="1"/>
  <c r="B39" i="3"/>
  <c r="C39" i="3" s="1"/>
  <c r="A39" i="3"/>
  <c r="D102" i="1"/>
  <c r="D92" i="1"/>
  <c r="C31" i="3"/>
  <c r="B32" i="3"/>
  <c r="B31" i="3"/>
  <c r="A32" i="3"/>
  <c r="A31" i="3"/>
  <c r="A16" i="3"/>
  <c r="D45" i="1"/>
  <c r="D44" i="1"/>
  <c r="A23" i="3"/>
  <c r="A22" i="3"/>
  <c r="A21" i="3"/>
  <c r="A19" i="3"/>
  <c r="B17" i="3"/>
  <c r="A17" i="3"/>
  <c r="C23" i="3"/>
  <c r="F23" i="3" s="1"/>
  <c r="C22" i="3"/>
  <c r="F22" i="3" s="1"/>
  <c r="B21" i="3"/>
  <c r="C21" i="3" s="1"/>
  <c r="F21" i="3" s="1"/>
  <c r="D70" i="1"/>
  <c r="D69" i="1"/>
  <c r="D68" i="1"/>
  <c r="D67" i="1"/>
  <c r="D66" i="1"/>
  <c r="D65" i="1"/>
  <c r="B20" i="3"/>
  <c r="C20" i="3" s="1"/>
  <c r="F20" i="3" s="1"/>
  <c r="B19" i="3"/>
  <c r="D34" i="3" s="1"/>
  <c r="B18" i="3"/>
  <c r="B16" i="3"/>
  <c r="D31" i="1"/>
  <c r="D30" i="1"/>
  <c r="B7" i="3"/>
  <c r="B6" i="3"/>
  <c r="B5" i="3"/>
  <c r="B4" i="3"/>
  <c r="B3" i="3"/>
  <c r="A6" i="3"/>
  <c r="A5" i="3"/>
  <c r="A4" i="3"/>
  <c r="A3" i="3"/>
  <c r="D84" i="1"/>
  <c r="D79" i="1"/>
  <c r="D80" i="1"/>
  <c r="D83" i="1"/>
  <c r="D78" i="1"/>
  <c r="D77" i="1"/>
  <c r="C55" i="1"/>
  <c r="D55" i="1" s="1"/>
  <c r="C33" i="1"/>
  <c r="D33" i="1" s="1"/>
  <c r="C32" i="1"/>
  <c r="D32" i="1" s="1"/>
  <c r="D52" i="1"/>
  <c r="D53" i="1"/>
  <c r="D51" i="1"/>
  <c r="D17" i="1"/>
  <c r="D18" i="1"/>
  <c r="D19" i="1"/>
  <c r="D21" i="1"/>
  <c r="D20" i="1"/>
  <c r="D3" i="1"/>
  <c r="D5" i="1"/>
  <c r="D4" i="1"/>
  <c r="D7" i="1"/>
  <c r="D6" i="1"/>
  <c r="I78" i="3"/>
  <c r="J78" i="3"/>
  <c r="K78" i="3"/>
  <c r="F44" i="3"/>
  <c r="F43" i="3"/>
  <c r="D13" i="1" l="1"/>
  <c r="D62" i="1"/>
  <c r="D28" i="1"/>
  <c r="D4" i="3"/>
  <c r="D6" i="3"/>
  <c r="G32" i="3"/>
  <c r="D5" i="3"/>
  <c r="C32" i="3"/>
  <c r="C36" i="3" s="1"/>
  <c r="G31" i="3"/>
  <c r="G36" i="3" s="1"/>
  <c r="F8" i="3"/>
  <c r="G3" i="3"/>
  <c r="D3" i="3"/>
  <c r="D32" i="3"/>
  <c r="C7" i="3"/>
  <c r="D7" i="3"/>
  <c r="C6" i="3"/>
  <c r="C19" i="3"/>
  <c r="F19" i="3" s="1"/>
  <c r="F34" i="3"/>
  <c r="C18" i="3"/>
  <c r="D33" i="3"/>
  <c r="F33" i="3" s="1"/>
  <c r="F50" i="3"/>
  <c r="G18" i="3"/>
  <c r="D71" i="1"/>
  <c r="C4" i="3"/>
  <c r="G7" i="3"/>
  <c r="C5" i="3"/>
  <c r="G6" i="3"/>
  <c r="G5" i="3"/>
  <c r="G4" i="3"/>
  <c r="C3" i="3"/>
  <c r="G27" i="3"/>
  <c r="D35" i="1"/>
  <c r="D34" i="1"/>
  <c r="D31" i="3" s="1"/>
  <c r="D36" i="3" s="1"/>
  <c r="D39" i="3"/>
  <c r="F39" i="3" s="1"/>
  <c r="D18" i="3"/>
  <c r="D73" i="1" l="1"/>
  <c r="C27" i="3"/>
  <c r="D27" i="3"/>
  <c r="F32" i="3"/>
  <c r="F7" i="3"/>
  <c r="F18" i="3"/>
  <c r="F31" i="3"/>
  <c r="F16" i="3"/>
  <c r="F27" i="3" l="1"/>
  <c r="F78" i="3" s="1"/>
  <c r="C78" i="3"/>
  <c r="D78" i="3"/>
  <c r="F6" i="3"/>
  <c r="F3" i="3"/>
  <c r="F4" i="3"/>
  <c r="C80" i="3" l="1"/>
</calcChain>
</file>

<file path=xl/sharedStrings.xml><?xml version="1.0" encoding="utf-8"?>
<sst xmlns="http://schemas.openxmlformats.org/spreadsheetml/2006/main" count="292" uniqueCount="228">
  <si>
    <t xml:space="preserve">Parts </t>
  </si>
  <si>
    <t>Pcs</t>
  </si>
  <si>
    <t>Price SEK</t>
  </si>
  <si>
    <t>*Totalt SEK</t>
  </si>
  <si>
    <t>Part no</t>
  </si>
  <si>
    <t>Description</t>
  </si>
  <si>
    <t>Price USD/pcs</t>
  </si>
  <si>
    <t>Switches</t>
  </si>
  <si>
    <t>6000 12G PoE+</t>
  </si>
  <si>
    <t>R8N89A</t>
  </si>
  <si>
    <t xml:space="preserve">JL258A Aruba 2930F 8G PoE+ 2SFP+ Switch </t>
  </si>
  <si>
    <t>6000 24G 4SFP</t>
  </si>
  <si>
    <t>R8N88A</t>
  </si>
  <si>
    <t>HPE Aruba 6000 24G 4SFP Switch</t>
  </si>
  <si>
    <t>6000 24G PoE+ 4SFP</t>
  </si>
  <si>
    <t>R8N87A</t>
  </si>
  <si>
    <t xml:space="preserve">HPE Aruba 6000 24G Class4 PoE 4SFP 370W Switch </t>
  </si>
  <si>
    <t>6000 48G 4SFP</t>
  </si>
  <si>
    <t>R8N86A</t>
  </si>
  <si>
    <t>HPE Aruba 6000 48G 4SFP Switch</t>
  </si>
  <si>
    <t>6000 48G PoE+ 4SFP+</t>
  </si>
  <si>
    <t>R8N85A</t>
  </si>
  <si>
    <t>HPE Aruba 6000 48G Class4 PoE 4SFP 370W Switch</t>
  </si>
  <si>
    <t>GBIC 1Gbit LC</t>
  </si>
  <si>
    <t>J4858D</t>
  </si>
  <si>
    <t>HPE Aruba Fiber Module 1Gbit LC</t>
  </si>
  <si>
    <t>GBIC 10Gbit LC</t>
  </si>
  <si>
    <t>HPE Aruba Fiber Module 10Gbit LC</t>
  </si>
  <si>
    <t>Fortigate 100F</t>
  </si>
  <si>
    <t>FG-100F</t>
  </si>
  <si>
    <t>FortiGate 100F Fortinet</t>
  </si>
  <si>
    <t>6100 48G PoE 4SFP+</t>
  </si>
  <si>
    <t>JL675A</t>
  </si>
  <si>
    <t>Aruba 6100 48G Class4 PoE 4SFP+ 370W</t>
  </si>
  <si>
    <t>Total switches:</t>
  </si>
  <si>
    <t>Support cost outside of Sweden</t>
  </si>
  <si>
    <t>H55E5E</t>
  </si>
  <si>
    <t>HPE Foundation Care Next Business Day Exchange Service - extended service agreement - 3 year - shipment</t>
  </si>
  <si>
    <t>H54C3E</t>
  </si>
  <si>
    <t>6000 24G PoE+ 4SFP+</t>
  </si>
  <si>
    <t>H53P2E</t>
  </si>
  <si>
    <t>6000 48G PoE+ 4SFP</t>
  </si>
  <si>
    <t>H53A1E</t>
  </si>
  <si>
    <t>FC-10-0061F-247</t>
  </si>
  <si>
    <t>FORTIGATE 100F 5YR FORTICARE ES Fortinet</t>
  </si>
  <si>
    <t>Fortigate 61F</t>
  </si>
  <si>
    <t>FC-10-0061F-247-02-60</t>
  </si>
  <si>
    <t>FortiGate-61F 5 Year FortiCare Premium Support</t>
  </si>
  <si>
    <t xml:space="preserve">CX6200F 24G 4SFP+ </t>
  </si>
  <si>
    <t>H73C4E</t>
  </si>
  <si>
    <t>HPE Foundation Care Next Business Day Exchange Service - extended service agreement - 5 year - shipment</t>
  </si>
  <si>
    <t xml:space="preserve">CX6200F 12G 4SFP+ </t>
  </si>
  <si>
    <t>H92R6E</t>
  </si>
  <si>
    <t>CX6100 48G PoE 4SFP+</t>
  </si>
  <si>
    <t>?</t>
  </si>
  <si>
    <t>Total support:</t>
  </si>
  <si>
    <t>n/a</t>
  </si>
  <si>
    <t>Tax 6000 12G PoE+</t>
  </si>
  <si>
    <t>Taxes</t>
  </si>
  <si>
    <t>Tax 6000 24G 4SFP</t>
  </si>
  <si>
    <t>Tax 6000 24G PoE+ 4SFP+</t>
  </si>
  <si>
    <t>Tax 6000 48G 4SFP</t>
  </si>
  <si>
    <t>Tax 6000 48G PoE+ 4SFP</t>
  </si>
  <si>
    <t xml:space="preserve">Tax CX6200F 12G 4SFP+ </t>
  </si>
  <si>
    <t xml:space="preserve">Tax CX6200F 24G 4SFP+ </t>
  </si>
  <si>
    <t>Tax 6100 48G PoE+ 4SFP+</t>
  </si>
  <si>
    <t>Total taxes:</t>
  </si>
  <si>
    <t>Core</t>
  </si>
  <si>
    <t>R8Q72A</t>
  </si>
  <si>
    <t>HPE Aruba 6200F 12G CL4 2G/2SFP+ 139W</t>
  </si>
  <si>
    <t>JL724A</t>
  </si>
  <si>
    <t xml:space="preserve">HPE Aruba 6200F 24G/2SFP+ </t>
  </si>
  <si>
    <t>FG-61F</t>
  </si>
  <si>
    <t>FortiGate 61F Fortinet</t>
  </si>
  <si>
    <t xml:space="preserve">Wifi </t>
  </si>
  <si>
    <t xml:space="preserve">AP 505 </t>
  </si>
  <si>
    <t>R2H29A</t>
  </si>
  <si>
    <t xml:space="preserve">HPE Aruba AP-505 (US) - Campus - wireless access point - Bluetooth, Wi-Fi 6 </t>
  </si>
  <si>
    <t>616.02</t>
  </si>
  <si>
    <t xml:space="preserve">Mounts </t>
  </si>
  <si>
    <t>Q9G71A</t>
  </si>
  <si>
    <t>HPE Aruba AP-MNT-MP10-D Campus Type D - mounting bracket</t>
  </si>
  <si>
    <t>Mounting kit</t>
  </si>
  <si>
    <t>R3J18A</t>
  </si>
  <si>
    <t>HPE Aruba AP-MNT-D - network device mounting kit</t>
  </si>
  <si>
    <t>License / Support</t>
  </si>
  <si>
    <t>HP9V9E</t>
  </si>
  <si>
    <t>HPE Foundation Care Next Business Day Exchange Service - extended service agreement - 1 year - shipment</t>
  </si>
  <si>
    <t xml:space="preserve">Tax AP 505 </t>
  </si>
  <si>
    <t>AP 504</t>
  </si>
  <si>
    <t>R2H23A</t>
  </si>
  <si>
    <t>HPE Aruba AP-504 (US) Dual Radio 2x2:2 802.11ax External Antennas Unified Campus AP</t>
  </si>
  <si>
    <t>AP ANT-28</t>
  </si>
  <si>
    <t>JW013A</t>
  </si>
  <si>
    <t>HPE Aruba AP-ANT-28 Dual Band 60x60deg 8dBi +/- 45 Pol 2 Element MIMO 2xRPSMA Pigtail Antenna</t>
  </si>
  <si>
    <t>HPE Aruba AP-MNT-MP10-D Campus Type D - mounting bracket (They come in a pack of 10)</t>
  </si>
  <si>
    <t>Tax AP 504</t>
  </si>
  <si>
    <t>Total Wifi:</t>
  </si>
  <si>
    <t xml:space="preserve">Controllers </t>
  </si>
  <si>
    <t>A9004</t>
  </si>
  <si>
    <t xml:space="preserve">R1B21A Aruba 9004 (RW) Gateway </t>
  </si>
  <si>
    <t>Power cord</t>
  </si>
  <si>
    <t>JW118A PC-AC-EC Cont Euro AC Power Cord</t>
  </si>
  <si>
    <t>A9004 rack</t>
  </si>
  <si>
    <t>R1B30A Aruba 9004-MNT-19 9004 Series 19-inch Rack Mount Kit</t>
  </si>
  <si>
    <t xml:space="preserve">License (Europe) </t>
  </si>
  <si>
    <t xml:space="preserve">License / Support </t>
  </si>
  <si>
    <t>JW546AAE AirWave 1 Device Lic E-LTU + H2YW0E AirWave 1 Device Lic E-LTU</t>
  </si>
  <si>
    <t>Tax</t>
  </si>
  <si>
    <t>Total controllers</t>
  </si>
  <si>
    <t>Total cost network:</t>
  </si>
  <si>
    <t>PC Clients:</t>
  </si>
  <si>
    <t>Model</t>
  </si>
  <si>
    <t>HP EliteBook 840 G11 - 14"</t>
  </si>
  <si>
    <t>8A4U4EA</t>
  </si>
  <si>
    <t>HP EliteBook 840 G11 Notebook - AI Ready - 14" - Intel Core Ultra 5 - 125U - 16 GB RAM - 512 GB SSD</t>
  </si>
  <si>
    <t>HP EliteBook 860 G11 - 16"</t>
  </si>
  <si>
    <t>A6TE4UT</t>
  </si>
  <si>
    <t>HP EliteBook 860 G11 Notebook - AI Ready - 16" - Intel Core Ultra 5 - 125H - vPro - 16 GB RAM - 512 GB SSD</t>
  </si>
  <si>
    <t>HP ZBook Fury 16 G9</t>
  </si>
  <si>
    <t>62U76EA</t>
  </si>
  <si>
    <t>HP ZBook Fury 16 G9 - Core i7-12850HX - 32 GB RAM - 1 TB, NVIDIA RTX A2000 8GB GFX</t>
  </si>
  <si>
    <t>EliteDesk 800 G9 - SFF</t>
  </si>
  <si>
    <t>628P6ET</t>
  </si>
  <si>
    <t>HP Elite 800 G9 - SFF Core i5 13500 2.5 GHz - 16 GB - SSD 256 GB</t>
  </si>
  <si>
    <t>Dockingstation</t>
  </si>
  <si>
    <t>Dockningsstation - USB-C</t>
  </si>
  <si>
    <t>72C71AA</t>
  </si>
  <si>
    <t>HP - Essential - dockningsstation - USB-C - HDMI, 2 x DP</t>
  </si>
  <si>
    <t>HP Thunderbolt Dock G4</t>
  </si>
  <si>
    <t>4J0A2AA</t>
  </si>
  <si>
    <t>HP Thunderbolt Dock G4 - dockningsstation - HDMI, 2 x DP, Thunderbolt, USB-C - GigE, 2.5 GigE</t>
  </si>
  <si>
    <t>HP USB-C to RJ 45 Adapter</t>
  </si>
  <si>
    <t>4Z527AA</t>
  </si>
  <si>
    <t>HPI USB-C to RJ45 Adapter G2 - Network adapter</t>
  </si>
  <si>
    <t>Total Clients:</t>
  </si>
  <si>
    <t>Server</t>
  </si>
  <si>
    <t>Standard server setup</t>
  </si>
  <si>
    <t xml:space="preserve">HPE DL360 </t>
  </si>
  <si>
    <t>P23578-AA1</t>
  </si>
  <si>
    <t>HPE DL360 Gen10 4210R 1P 16G P408i-a NC 8SFF 500W Intel Xeon Silver 4210R (10-Core, 2.4 GHz, 100W)</t>
  </si>
  <si>
    <t>Intel Xeon Processor</t>
  </si>
  <si>
    <t>P15974-B21</t>
  </si>
  <si>
    <t>Intel Xeon-Silver 4210R (2.4GHz/10-core/100W) FIO Processor Kit for HPEProLiant DL360 Gen10, 1 pcs</t>
  </si>
  <si>
    <t>HPE 16GB SmartMemory Kit</t>
  </si>
  <si>
    <t>P00922-B21</t>
  </si>
  <si>
    <t>HPE 16GB (1x16GB) Dual Rank x8 DDR4-2933 CAS-21-21-21 Registered SmartMemory Kit, 3 pcs</t>
  </si>
  <si>
    <t>HPE 1.8TB harddrive</t>
  </si>
  <si>
    <t>872481-B21</t>
  </si>
  <si>
    <t>HPE 1.8TB SAS 12G Enterprise 10K SFF (2.5in) SC 3yr Wty 512e Digitally SignedFirmware HDD, 7 pcs</t>
  </si>
  <si>
    <t>HPE Ethernet 10Gb</t>
  </si>
  <si>
    <t>813661-B21</t>
  </si>
  <si>
    <t>HPE Ethernet 10Gb 2-port 535T Adapter, 1 pcs</t>
  </si>
  <si>
    <t>HPE 500W Power Supply</t>
  </si>
  <si>
    <t>865408-B21</t>
  </si>
  <si>
    <t>HPE 500W Flex Slot Platinum Hot Plug Low Halogen Power Supply Kit, 1 pcs</t>
  </si>
  <si>
    <t xml:space="preserve">HPE Platform Module </t>
  </si>
  <si>
    <t>864279-B21</t>
  </si>
  <si>
    <t>HPE Trusted Platform Module 2.0 Gen10 Option, 1 pcs</t>
  </si>
  <si>
    <t>UPS 1550 VA</t>
  </si>
  <si>
    <t>Q1L90A</t>
  </si>
  <si>
    <t>Hewlett Packard Enterprise - Rackmonterbar UPS - HPE R1500 G5</t>
  </si>
  <si>
    <t>License</t>
  </si>
  <si>
    <t>HPE iLO</t>
  </si>
  <si>
    <t>BD505A</t>
  </si>
  <si>
    <t>HPE iLO Advanced including 3yr 24x7 Tech Support and Updates 1-server LTU*1</t>
  </si>
  <si>
    <t xml:space="preserve">Total Hardware price: </t>
  </si>
  <si>
    <t xml:space="preserve">Total price: </t>
  </si>
  <si>
    <t>Qty</t>
  </si>
  <si>
    <t>Hardware</t>
  </si>
  <si>
    <t>Support/License</t>
  </si>
  <si>
    <t>Other</t>
  </si>
  <si>
    <t>Total</t>
  </si>
  <si>
    <t>Info</t>
  </si>
  <si>
    <t>Local currency Hardware</t>
  </si>
  <si>
    <t>Local currency License</t>
  </si>
  <si>
    <t>Local currency Total</t>
  </si>
  <si>
    <t>Swiss Franc</t>
  </si>
  <si>
    <t>Fiber installation</t>
  </si>
  <si>
    <t>Etcom Elektro AG | Project: LWL Inhouse Installation, Bolstr. 5, 8620 Wetzikon ZH</t>
  </si>
  <si>
    <t>Date: 08.11.2024</t>
  </si>
  <si>
    <t>Amount in CHF</t>
  </si>
  <si>
    <t>SEK Equivalent*</t>
  </si>
  <si>
    <t>Total for Electro-Installation</t>
  </si>
  <si>
    <t>1,522.00 CHF</t>
  </si>
  <si>
    <t>18,536 SEK</t>
  </si>
  <si>
    <t>Subtotal</t>
  </si>
  <si>
    <t>VAT (8.10%)</t>
  </si>
  <si>
    <t>123.30 CHF</t>
  </si>
  <si>
    <t>1,502 SEK</t>
  </si>
  <si>
    <t>Total Net</t>
  </si>
  <si>
    <t>1,645.30 CHF</t>
  </si>
  <si>
    <t>20,038 SEK</t>
  </si>
  <si>
    <t>Total:</t>
  </si>
  <si>
    <t>Wifi</t>
  </si>
  <si>
    <t xml:space="preserve">Total Wifi: </t>
  </si>
  <si>
    <t>Core Solution</t>
  </si>
  <si>
    <t>Total Core:</t>
  </si>
  <si>
    <t>Others</t>
  </si>
  <si>
    <t xml:space="preserve">Path cabels </t>
  </si>
  <si>
    <t>Consulting</t>
  </si>
  <si>
    <t>*</t>
  </si>
  <si>
    <t>Travel</t>
  </si>
  <si>
    <t>* calculated with 2 NMAN employees</t>
  </si>
  <si>
    <t>Licenses</t>
  </si>
  <si>
    <t>PC clients</t>
  </si>
  <si>
    <t>Dockingstations</t>
  </si>
  <si>
    <t>GTT SD-WAN connection</t>
  </si>
  <si>
    <t xml:space="preserve">50MB GTT DIA with matching SP license </t>
  </si>
  <si>
    <t>Nederman CPA</t>
  </si>
  <si>
    <t>GTT DIA Sterling Heights</t>
  </si>
  <si>
    <t>CPA (managed)</t>
  </si>
  <si>
    <t>uCPE 1300</t>
  </si>
  <si>
    <t>Silverpeak EC-V 20 Mbps WAN speed</t>
  </si>
  <si>
    <t>Aruba (SP) SD-WAN 100 Mbps</t>
  </si>
  <si>
    <t>Aruba (SP) SD-WAN 100 Mbps (HA)</t>
  </si>
  <si>
    <t>Shipping &amp; Pro Install</t>
  </si>
  <si>
    <t>Robovent ovn Internet connection</t>
  </si>
  <si>
    <t>Total GTT:</t>
  </si>
  <si>
    <t xml:space="preserve">Total: </t>
  </si>
  <si>
    <t>Complet price: SEK</t>
  </si>
  <si>
    <t>HPE Aruba Networking Central AP Foundation 5 year Subscription E-STU</t>
  </si>
  <si>
    <t>Q9Y60AAE</t>
  </si>
  <si>
    <t>FortiGate-61F 1 Year FortiGate Cloud Management, Analysis and 1 Year Log Retention</t>
  </si>
  <si>
    <t>FC-10-0061F-131-02-12</t>
  </si>
  <si>
    <t>FortiCloud Management</t>
  </si>
  <si>
    <t>Total Server:</t>
  </si>
  <si>
    <t>CAPEX no: 6000000xxx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</si>
</sst>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kr-41D]_-;\-* #,##0\ [$kr-41D]_-;_-* &quot;-&quot;\ [$kr-41D]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1"/>
      <color rgb="FF444444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FF"/>
      <name val="Calibri"/>
      <family val="2"/>
    </font>
    <font>
      <b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1" fillId="0" borderId="0" xfId="0" applyFont="1"/>
    <xf numFmtId="0" fontId="8" fillId="0" borderId="0" xfId="0" applyFont="1"/>
    <xf numFmtId="0" fontId="9" fillId="2" borderId="2" xfId="0" applyFont="1" applyFill="1" applyBorder="1" applyAlignment="1">
      <alignment wrapText="1"/>
    </xf>
    <xf numFmtId="0" fontId="1" fillId="2" borderId="2" xfId="0" applyFont="1" applyFill="1" applyBorder="1"/>
    <xf numFmtId="0" fontId="10" fillId="0" borderId="2" xfId="0" applyFont="1" applyBorder="1" applyAlignment="1">
      <alignment wrapText="1"/>
    </xf>
    <xf numFmtId="0" fontId="0" fillId="0" borderId="2" xfId="0" applyBorder="1"/>
    <xf numFmtId="0" fontId="8" fillId="0" borderId="2" xfId="0" applyFont="1" applyBorder="1"/>
    <xf numFmtId="0" fontId="9" fillId="0" borderId="2" xfId="0" applyFont="1" applyBorder="1" applyAlignment="1">
      <alignment wrapText="1"/>
    </xf>
    <xf numFmtId="0" fontId="5" fillId="0" borderId="2" xfId="0" applyFont="1" applyBorder="1"/>
    <xf numFmtId="0" fontId="10" fillId="0" borderId="0" xfId="0" applyFont="1" applyAlignment="1">
      <alignment wrapText="1"/>
    </xf>
    <xf numFmtId="0" fontId="7" fillId="0" borderId="0" xfId="1" applyFont="1" applyAlignment="1">
      <alignment horizontal="left" wrapText="1"/>
    </xf>
    <xf numFmtId="4" fontId="7" fillId="0" borderId="0" xfId="1" applyNumberFormat="1" applyFont="1"/>
    <xf numFmtId="0" fontId="0" fillId="0" borderId="1" xfId="0" applyBorder="1"/>
    <xf numFmtId="0" fontId="11" fillId="0" borderId="0" xfId="0" applyFont="1"/>
    <xf numFmtId="0" fontId="12" fillId="0" borderId="0" xfId="2" applyFill="1"/>
    <xf numFmtId="0" fontId="13" fillId="0" borderId="0" xfId="3" applyFill="1"/>
    <xf numFmtId="0" fontId="9" fillId="2" borderId="1" xfId="0" applyFont="1" applyFill="1" applyBorder="1" applyAlignment="1">
      <alignment wrapText="1"/>
    </xf>
    <xf numFmtId="0" fontId="0" fillId="0" borderId="4" xfId="0" applyBorder="1"/>
    <xf numFmtId="0" fontId="8" fillId="0" borderId="1" xfId="0" applyFont="1" applyBorder="1"/>
    <xf numFmtId="0" fontId="0" fillId="0" borderId="5" xfId="0" applyBorder="1"/>
    <xf numFmtId="0" fontId="8" fillId="0" borderId="3" xfId="0" applyFont="1" applyBorder="1"/>
    <xf numFmtId="4" fontId="0" fillId="0" borderId="0" xfId="0" applyNumberFormat="1"/>
    <xf numFmtId="4" fontId="3" fillId="0" borderId="0" xfId="0" applyNumberFormat="1" applyFont="1"/>
    <xf numFmtId="4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3" fontId="9" fillId="2" borderId="2" xfId="0" applyNumberFormat="1" applyFont="1" applyFill="1" applyBorder="1" applyAlignment="1">
      <alignment wrapText="1"/>
    </xf>
    <xf numFmtId="3" fontId="10" fillId="0" borderId="2" xfId="0" applyNumberFormat="1" applyFont="1" applyBorder="1" applyAlignment="1">
      <alignment wrapText="1"/>
    </xf>
    <xf numFmtId="3" fontId="0" fillId="0" borderId="2" xfId="0" applyNumberFormat="1" applyBorder="1"/>
    <xf numFmtId="3" fontId="5" fillId="0" borderId="2" xfId="0" applyNumberFormat="1" applyFont="1" applyBorder="1"/>
    <xf numFmtId="3" fontId="0" fillId="0" borderId="0" xfId="0" applyNumberFormat="1"/>
    <xf numFmtId="3" fontId="11" fillId="0" borderId="0" xfId="0" quotePrefix="1" applyNumberFormat="1" applyFont="1" applyAlignment="1">
      <alignment wrapText="1"/>
    </xf>
    <xf numFmtId="3" fontId="1" fillId="2" borderId="2" xfId="0" applyNumberFormat="1" applyFont="1" applyFill="1" applyBorder="1"/>
    <xf numFmtId="3" fontId="8" fillId="0" borderId="2" xfId="0" applyNumberFormat="1" applyFont="1" applyBorder="1"/>
    <xf numFmtId="2" fontId="0" fillId="0" borderId="0" xfId="0" applyNumberFormat="1" applyAlignment="1">
      <alignment horizontal="right"/>
    </xf>
    <xf numFmtId="2" fontId="7" fillId="0" borderId="0" xfId="1" applyNumberFormat="1" applyFon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10" fillId="0" borderId="2" xfId="0" applyNumberFormat="1" applyFont="1" applyBorder="1" applyAlignment="1">
      <alignment wrapText="1"/>
    </xf>
    <xf numFmtId="0" fontId="1" fillId="0" borderId="2" xfId="0" applyFont="1" applyBorder="1"/>
    <xf numFmtId="3" fontId="9" fillId="0" borderId="2" xfId="0" applyNumberFormat="1" applyFont="1" applyBorder="1" applyAlignment="1">
      <alignment wrapText="1"/>
    </xf>
    <xf numFmtId="3" fontId="16" fillId="0" borderId="2" xfId="0" quotePrefix="1" applyNumberFormat="1" applyFont="1" applyBorder="1" applyAlignment="1">
      <alignment wrapText="1"/>
    </xf>
    <xf numFmtId="3" fontId="1" fillId="0" borderId="2" xfId="0" applyNumberFormat="1" applyFont="1" applyBorder="1"/>
    <xf numFmtId="0" fontId="0" fillId="0" borderId="2" xfId="0" applyBorder="1" applyAlignment="1">
      <alignment wrapText="1"/>
    </xf>
    <xf numFmtId="3" fontId="0" fillId="0" borderId="2" xfId="0" applyNumberFormat="1" applyBorder="1" applyAlignment="1">
      <alignment wrapText="1"/>
    </xf>
    <xf numFmtId="3" fontId="17" fillId="0" borderId="2" xfId="0" applyNumberFormat="1" applyFont="1" applyBorder="1"/>
    <xf numFmtId="3" fontId="18" fillId="0" borderId="2" xfId="0" applyNumberFormat="1" applyFont="1" applyBorder="1"/>
    <xf numFmtId="0" fontId="1" fillId="0" borderId="2" xfId="0" applyFont="1" applyBorder="1" applyAlignment="1">
      <alignment wrapText="1"/>
    </xf>
    <xf numFmtId="0" fontId="20" fillId="0" borderId="1" xfId="0" applyFont="1" applyBorder="1"/>
    <xf numFmtId="0" fontId="0" fillId="0" borderId="6" xfId="0" applyBorder="1"/>
    <xf numFmtId="0" fontId="8" fillId="0" borderId="7" xfId="0" applyFont="1" applyBorder="1"/>
    <xf numFmtId="0" fontId="19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0" fontId="17" fillId="0" borderId="0" xfId="0" applyFont="1"/>
    <xf numFmtId="1" fontId="17" fillId="0" borderId="0" xfId="0" applyNumberFormat="1" applyFont="1" applyAlignment="1">
      <alignment horizontal="right"/>
    </xf>
    <xf numFmtId="4" fontId="17" fillId="0" borderId="0" xfId="0" applyNumberFormat="1" applyFont="1" applyAlignment="1">
      <alignment horizontal="right"/>
    </xf>
    <xf numFmtId="0" fontId="14" fillId="5" borderId="2" xfId="0" applyFont="1" applyFill="1" applyBorder="1" applyAlignment="1">
      <alignment wrapText="1"/>
    </xf>
    <xf numFmtId="0" fontId="9" fillId="6" borderId="2" xfId="0" applyFont="1" applyFill="1" applyBorder="1" applyAlignment="1">
      <alignment wrapText="1"/>
    </xf>
    <xf numFmtId="0" fontId="15" fillId="0" borderId="2" xfId="0" applyFont="1" applyBorder="1" applyAlignment="1">
      <alignment wrapText="1"/>
    </xf>
    <xf numFmtId="0" fontId="10" fillId="6" borderId="2" xfId="0" applyFont="1" applyFill="1" applyBorder="1" applyAlignment="1">
      <alignment wrapText="1"/>
    </xf>
    <xf numFmtId="0" fontId="10" fillId="5" borderId="2" xfId="0" applyFont="1" applyFill="1" applyBorder="1" applyAlignment="1">
      <alignment wrapText="1"/>
    </xf>
    <xf numFmtId="0" fontId="9" fillId="5" borderId="2" xfId="0" applyFont="1" applyFill="1" applyBorder="1" applyAlignment="1">
      <alignment wrapText="1"/>
    </xf>
    <xf numFmtId="0" fontId="2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4" fillId="8" borderId="0" xfId="0" applyFont="1" applyFill="1"/>
    <xf numFmtId="0" fontId="1" fillId="8" borderId="0" xfId="0" applyFont="1" applyFill="1"/>
    <xf numFmtId="0" fontId="8" fillId="0" borderId="4" xfId="0" applyFont="1" applyBorder="1"/>
    <xf numFmtId="0" fontId="10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7" fillId="9" borderId="0" xfId="0" applyFont="1" applyFill="1"/>
    <xf numFmtId="0" fontId="3" fillId="9" borderId="0" xfId="0" applyFont="1" applyFill="1" applyAlignment="1">
      <alignment horizontal="right"/>
    </xf>
    <xf numFmtId="4" fontId="17" fillId="9" borderId="0" xfId="0" applyNumberFormat="1" applyFont="1" applyFill="1" applyAlignment="1">
      <alignment horizontal="right"/>
    </xf>
    <xf numFmtId="4" fontId="0" fillId="9" borderId="0" xfId="0" applyNumberFormat="1" applyFill="1" applyAlignment="1">
      <alignment horizontal="right"/>
    </xf>
    <xf numFmtId="0" fontId="0" fillId="9" borderId="0" xfId="0" applyFill="1"/>
    <xf numFmtId="4" fontId="3" fillId="9" borderId="0" xfId="0" applyNumberFormat="1" applyFont="1" applyFill="1"/>
    <xf numFmtId="2" fontId="0" fillId="9" borderId="0" xfId="0" applyNumberFormat="1" applyFill="1" applyAlignment="1">
      <alignment horizontal="right"/>
    </xf>
    <xf numFmtId="0" fontId="3" fillId="9" borderId="0" xfId="0" applyFont="1" applyFill="1"/>
    <xf numFmtId="4" fontId="3" fillId="9" borderId="0" xfId="0" applyNumberFormat="1" applyFont="1" applyFill="1" applyAlignment="1">
      <alignment horizontal="right"/>
    </xf>
    <xf numFmtId="164" fontId="0" fillId="9" borderId="0" xfId="0" applyNumberFormat="1" applyFill="1"/>
    <xf numFmtId="1" fontId="17" fillId="9" borderId="0" xfId="0" applyNumberFormat="1" applyFont="1" applyFill="1" applyAlignment="1">
      <alignment horizontal="right"/>
    </xf>
    <xf numFmtId="0" fontId="0" fillId="9" borderId="0" xfId="0" applyFill="1" applyAlignment="1">
      <alignment horizontal="right"/>
    </xf>
    <xf numFmtId="4" fontId="0" fillId="9" borderId="0" xfId="0" applyNumberFormat="1" applyFill="1"/>
    <xf numFmtId="0" fontId="7" fillId="9" borderId="0" xfId="1" applyFont="1" applyFill="1" applyAlignment="1">
      <alignment horizontal="left" wrapText="1"/>
    </xf>
    <xf numFmtId="4" fontId="7" fillId="9" borderId="0" xfId="1" applyNumberFormat="1" applyFont="1" applyFill="1"/>
    <xf numFmtId="2" fontId="7" fillId="9" borderId="0" xfId="1" applyNumberFormat="1" applyFont="1" applyFill="1" applyAlignment="1">
      <alignment horizontal="right"/>
    </xf>
    <xf numFmtId="0" fontId="0" fillId="10" borderId="0" xfId="0" applyFill="1"/>
    <xf numFmtId="0" fontId="0" fillId="10" borderId="0" xfId="0" applyFill="1" applyAlignment="1">
      <alignment horizontal="right"/>
    </xf>
    <xf numFmtId="4" fontId="17" fillId="10" borderId="0" xfId="0" applyNumberFormat="1" applyFont="1" applyFill="1" applyAlignment="1">
      <alignment horizontal="right"/>
    </xf>
    <xf numFmtId="4" fontId="0" fillId="10" borderId="0" xfId="0" applyNumberFormat="1" applyFill="1" applyAlignment="1">
      <alignment horizontal="right"/>
    </xf>
    <xf numFmtId="0" fontId="17" fillId="10" borderId="0" xfId="0" applyFont="1" applyFill="1"/>
    <xf numFmtId="0" fontId="3" fillId="10" borderId="0" xfId="0" applyFont="1" applyFill="1"/>
    <xf numFmtId="4" fontId="3" fillId="10" borderId="0" xfId="0" applyNumberFormat="1" applyFont="1" applyFill="1"/>
    <xf numFmtId="0" fontId="7" fillId="10" borderId="0" xfId="1" applyFont="1" applyFill="1" applyAlignment="1">
      <alignment horizontal="left" wrapText="1"/>
    </xf>
    <xf numFmtId="2" fontId="7" fillId="10" borderId="0" xfId="1" applyNumberFormat="1" applyFont="1" applyFill="1" applyAlignment="1">
      <alignment horizontal="right"/>
    </xf>
    <xf numFmtId="4" fontId="7" fillId="10" borderId="0" xfId="1" applyNumberFormat="1" applyFont="1" applyFill="1"/>
    <xf numFmtId="0" fontId="3" fillId="10" borderId="0" xfId="0" applyFont="1" applyFill="1" applyAlignment="1">
      <alignment horizontal="right"/>
    </xf>
    <xf numFmtId="2" fontId="0" fillId="10" borderId="0" xfId="0" applyNumberFormat="1" applyFill="1" applyAlignment="1">
      <alignment horizontal="right"/>
    </xf>
    <xf numFmtId="1" fontId="17" fillId="10" borderId="0" xfId="0" applyNumberFormat="1" applyFont="1" applyFill="1" applyAlignment="1">
      <alignment horizontal="right"/>
    </xf>
    <xf numFmtId="0" fontId="3" fillId="0" borderId="2" xfId="0" applyFont="1" applyBorder="1" applyAlignment="1">
      <alignment wrapText="1"/>
    </xf>
    <xf numFmtId="3" fontId="3" fillId="0" borderId="2" xfId="0" applyNumberFormat="1" applyFont="1" applyBorder="1" applyAlignment="1">
      <alignment wrapText="1"/>
    </xf>
    <xf numFmtId="0" fontId="3" fillId="0" borderId="2" xfId="0" applyFont="1" applyBorder="1"/>
    <xf numFmtId="3" fontId="3" fillId="0" borderId="2" xfId="0" applyNumberFormat="1" applyFont="1" applyBorder="1"/>
    <xf numFmtId="0" fontId="3" fillId="0" borderId="1" xfId="0" applyFont="1" applyBorder="1"/>
    <xf numFmtId="4" fontId="3" fillId="0" borderId="2" xfId="0" applyNumberFormat="1" applyFont="1" applyBorder="1" applyAlignment="1">
      <alignment wrapText="1"/>
    </xf>
  </cellXfs>
  <cellStyles count="4">
    <cellStyle name="Bad" xfId="2" builtinId="27"/>
    <cellStyle name="Good" xfId="3" builtinId="26"/>
    <cellStyle name="Normal" xfId="0" builtinId="0"/>
    <cellStyle name="Normal 2" xfId="1" xr:uid="{102D12E9-3E9A-440B-8D50-ECC9DDC5175B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2257-8A9B-45F1-8B01-D8EA4D3F46CF}">
  <dimension ref="A1:L126"/>
  <sheetViews>
    <sheetView zoomScale="115" zoomScaleNormal="115" workbookViewId="0">
      <pane ySplit="1" topLeftCell="A5" activePane="bottomLeft" state="frozen"/>
      <selection pane="bottomLeft" activeCell="C24" sqref="C24"/>
    </sheetView>
  </sheetViews>
  <sheetFormatPr defaultRowHeight="14.4" x14ac:dyDescent="0.3"/>
  <cols>
    <col min="1" max="1" width="34.33203125" bestFit="1" customWidth="1"/>
    <col min="2" max="2" width="10.33203125" style="35" customWidth="1"/>
    <col min="3" max="3" width="11.5546875" style="32" customWidth="1"/>
    <col min="4" max="4" width="11.44140625" style="32" customWidth="1"/>
    <col min="5" max="5" width="21.5546875" bestFit="1" customWidth="1"/>
    <col min="6" max="6" width="98.5546875" customWidth="1"/>
    <col min="7" max="7" width="2.109375" customWidth="1"/>
    <col min="8" max="8" width="29.33203125" style="26" customWidth="1"/>
    <col min="10" max="10" width="13.33203125" style="49" hidden="1" customWidth="1"/>
    <col min="12" max="12" width="10.44140625" bestFit="1" customWidth="1"/>
  </cols>
  <sheetData>
    <row r="1" spans="1:10" ht="23.4" x14ac:dyDescent="0.45">
      <c r="A1" s="3" t="s">
        <v>0</v>
      </c>
      <c r="B1" s="38" t="s">
        <v>1</v>
      </c>
      <c r="C1" s="39" t="s">
        <v>2</v>
      </c>
      <c r="D1" s="40" t="s">
        <v>3</v>
      </c>
      <c r="E1" s="5" t="s">
        <v>4</v>
      </c>
      <c r="F1" s="5" t="s">
        <v>5</v>
      </c>
      <c r="J1" s="49" t="s">
        <v>6</v>
      </c>
    </row>
    <row r="2" spans="1:10" x14ac:dyDescent="0.3">
      <c r="A2" s="78" t="s">
        <v>7</v>
      </c>
      <c r="B2" s="38"/>
      <c r="C2" s="39"/>
      <c r="D2" s="40"/>
      <c r="E2" s="5"/>
      <c r="F2" s="5"/>
    </row>
    <row r="3" spans="1:10" x14ac:dyDescent="0.3">
      <c r="A3" s="2" t="s">
        <v>8</v>
      </c>
      <c r="B3" s="31">
        <v>0</v>
      </c>
      <c r="C3" s="28">
        <v>7488</v>
      </c>
      <c r="D3" s="32">
        <f t="shared" ref="D3:D12" si="0">SUM(B3*C3)</f>
        <v>0</v>
      </c>
      <c r="E3" s="4" t="s">
        <v>9</v>
      </c>
      <c r="F3" s="2" t="s">
        <v>10</v>
      </c>
      <c r="H3" s="27"/>
    </row>
    <row r="4" spans="1:10" x14ac:dyDescent="0.3">
      <c r="A4" s="2" t="s">
        <v>11</v>
      </c>
      <c r="B4" s="31">
        <v>0</v>
      </c>
      <c r="C4" s="28">
        <v>9410.93</v>
      </c>
      <c r="D4" s="32">
        <f t="shared" si="0"/>
        <v>0</v>
      </c>
      <c r="E4" s="4" t="s">
        <v>12</v>
      </c>
      <c r="F4" s="2" t="s">
        <v>13</v>
      </c>
      <c r="H4" s="27"/>
      <c r="J4" s="49">
        <v>831.56</v>
      </c>
    </row>
    <row r="5" spans="1:10" s="91" customFormat="1" x14ac:dyDescent="0.3">
      <c r="A5" s="94" t="s">
        <v>14</v>
      </c>
      <c r="B5" s="88">
        <v>1</v>
      </c>
      <c r="C5" s="95">
        <v>8820</v>
      </c>
      <c r="D5" s="90">
        <f t="shared" si="0"/>
        <v>8820</v>
      </c>
      <c r="E5" s="96" t="s">
        <v>15</v>
      </c>
      <c r="F5" s="94" t="s">
        <v>16</v>
      </c>
      <c r="H5" s="92"/>
      <c r="J5" s="93">
        <v>1615.04</v>
      </c>
    </row>
    <row r="6" spans="1:10" x14ac:dyDescent="0.3">
      <c r="A6" s="2" t="s">
        <v>17</v>
      </c>
      <c r="B6" s="31">
        <v>0</v>
      </c>
      <c r="C6" s="28">
        <v>17003.98</v>
      </c>
      <c r="D6" s="32">
        <f t="shared" si="0"/>
        <v>0</v>
      </c>
      <c r="E6" s="4" t="s">
        <v>18</v>
      </c>
      <c r="F6" s="2" t="s">
        <v>19</v>
      </c>
      <c r="H6" s="27"/>
      <c r="J6" s="49">
        <v>1502.49</v>
      </c>
    </row>
    <row r="7" spans="1:10" x14ac:dyDescent="0.3">
      <c r="A7" s="2" t="s">
        <v>20</v>
      </c>
      <c r="B7" s="31">
        <v>0</v>
      </c>
      <c r="C7" s="28">
        <v>28194.880000000001</v>
      </c>
      <c r="D7" s="32">
        <f t="shared" si="0"/>
        <v>0</v>
      </c>
      <c r="E7" s="4" t="s">
        <v>21</v>
      </c>
      <c r="F7" s="2" t="s">
        <v>22</v>
      </c>
      <c r="H7" s="27"/>
      <c r="J7" s="49">
        <v>2491.33</v>
      </c>
    </row>
    <row r="8" spans="1:10" x14ac:dyDescent="0.3">
      <c r="A8" t="s">
        <v>23</v>
      </c>
      <c r="B8" s="31">
        <v>0</v>
      </c>
      <c r="C8" s="28">
        <v>1700</v>
      </c>
      <c r="D8" s="32">
        <f t="shared" si="0"/>
        <v>0</v>
      </c>
      <c r="E8" s="4" t="s">
        <v>24</v>
      </c>
      <c r="F8" s="2" t="s">
        <v>25</v>
      </c>
      <c r="H8" s="27"/>
    </row>
    <row r="9" spans="1:10" x14ac:dyDescent="0.3">
      <c r="A9" t="s">
        <v>26</v>
      </c>
      <c r="B9" s="31"/>
      <c r="C9" s="28"/>
      <c r="D9" s="32">
        <f t="shared" si="0"/>
        <v>0</v>
      </c>
      <c r="E9" s="4"/>
      <c r="F9" s="2" t="s">
        <v>27</v>
      </c>
      <c r="H9" s="27"/>
    </row>
    <row r="10" spans="1:10" x14ac:dyDescent="0.3">
      <c r="A10" s="69" t="s">
        <v>28</v>
      </c>
      <c r="B10" s="31">
        <v>0</v>
      </c>
      <c r="C10" s="71">
        <v>28066</v>
      </c>
      <c r="D10" s="32">
        <f t="shared" si="0"/>
        <v>0</v>
      </c>
      <c r="E10" s="69" t="s">
        <v>29</v>
      </c>
      <c r="F10" s="2" t="s">
        <v>30</v>
      </c>
      <c r="H10" s="27"/>
    </row>
    <row r="11" spans="1:10" s="91" customFormat="1" x14ac:dyDescent="0.3">
      <c r="A11" s="87" t="s">
        <v>45</v>
      </c>
      <c r="B11" s="97">
        <v>1</v>
      </c>
      <c r="C11" s="89">
        <v>8597</v>
      </c>
      <c r="D11" s="90">
        <f t="shared" si="0"/>
        <v>8597</v>
      </c>
      <c r="E11" s="87" t="s">
        <v>72</v>
      </c>
      <c r="F11" s="94" t="s">
        <v>73</v>
      </c>
      <c r="H11" s="92"/>
      <c r="J11" s="93"/>
    </row>
    <row r="12" spans="1:10" x14ac:dyDescent="0.3">
      <c r="A12" s="69" t="s">
        <v>31</v>
      </c>
      <c r="B12" s="31">
        <v>0</v>
      </c>
      <c r="C12" s="71">
        <v>30399</v>
      </c>
      <c r="D12" s="32">
        <f t="shared" si="0"/>
        <v>0</v>
      </c>
      <c r="E12" t="s">
        <v>32</v>
      </c>
      <c r="F12" t="s">
        <v>33</v>
      </c>
      <c r="H12" s="27"/>
    </row>
    <row r="13" spans="1:10" x14ac:dyDescent="0.3">
      <c r="A13" s="1" t="s">
        <v>34</v>
      </c>
      <c r="D13" s="30">
        <f>SUM(D3:D12)</f>
        <v>17417</v>
      </c>
    </row>
    <row r="14" spans="1:10" x14ac:dyDescent="0.3">
      <c r="A14" s="1"/>
      <c r="D14" s="30"/>
    </row>
    <row r="15" spans="1:10" x14ac:dyDescent="0.3">
      <c r="A15" s="2"/>
      <c r="B15" s="31"/>
      <c r="C15" s="28"/>
      <c r="F15" s="2"/>
    </row>
    <row r="16" spans="1:10" x14ac:dyDescent="0.3">
      <c r="A16" s="78" t="s">
        <v>35</v>
      </c>
      <c r="B16" s="29"/>
      <c r="C16" s="28"/>
      <c r="D16" s="28"/>
      <c r="E16" s="2"/>
      <c r="F16" s="2"/>
      <c r="G16" s="2"/>
    </row>
    <row r="17" spans="1:10" x14ac:dyDescent="0.3">
      <c r="A17" s="2" t="s">
        <v>8</v>
      </c>
      <c r="B17" s="31">
        <v>0</v>
      </c>
      <c r="C17" s="28">
        <v>2352</v>
      </c>
      <c r="D17" s="32">
        <f t="shared" ref="D17:D21" si="1">SUM(B17*C17)</f>
        <v>0</v>
      </c>
      <c r="E17" s="69" t="s">
        <v>36</v>
      </c>
      <c r="F17" s="2" t="s">
        <v>37</v>
      </c>
      <c r="H17" s="27"/>
    </row>
    <row r="18" spans="1:10" x14ac:dyDescent="0.3">
      <c r="A18" s="2" t="s">
        <v>11</v>
      </c>
      <c r="B18" s="31">
        <v>0</v>
      </c>
      <c r="C18" s="28">
        <v>2184</v>
      </c>
      <c r="D18" s="32">
        <f t="shared" si="1"/>
        <v>0</v>
      </c>
      <c r="E18" s="69" t="s">
        <v>38</v>
      </c>
      <c r="F18" s="2" t="s">
        <v>37</v>
      </c>
      <c r="H18" s="27"/>
      <c r="J18" s="49">
        <v>115.14</v>
      </c>
    </row>
    <row r="19" spans="1:10" s="91" customFormat="1" x14ac:dyDescent="0.3">
      <c r="A19" s="94" t="s">
        <v>39</v>
      </c>
      <c r="B19" s="88">
        <v>1</v>
      </c>
      <c r="C19" s="95">
        <v>2940</v>
      </c>
      <c r="D19" s="90">
        <f t="shared" si="1"/>
        <v>2940</v>
      </c>
      <c r="E19" s="87" t="s">
        <v>38</v>
      </c>
      <c r="F19" s="94" t="s">
        <v>37</v>
      </c>
      <c r="H19" s="92"/>
      <c r="J19" s="93">
        <v>78.2</v>
      </c>
    </row>
    <row r="20" spans="1:10" x14ac:dyDescent="0.3">
      <c r="A20" s="2" t="s">
        <v>17</v>
      </c>
      <c r="B20" s="31">
        <v>0</v>
      </c>
      <c r="C20" s="28">
        <v>4044</v>
      </c>
      <c r="D20" s="32">
        <f t="shared" si="1"/>
        <v>0</v>
      </c>
      <c r="E20" s="69" t="s">
        <v>40</v>
      </c>
      <c r="F20" s="2" t="s">
        <v>37</v>
      </c>
      <c r="H20" s="27"/>
      <c r="J20" s="49">
        <v>532.79999999999995</v>
      </c>
    </row>
    <row r="21" spans="1:10" x14ac:dyDescent="0.3">
      <c r="A21" s="2" t="s">
        <v>41</v>
      </c>
      <c r="B21" s="31">
        <v>0</v>
      </c>
      <c r="C21" s="28">
        <v>5531</v>
      </c>
      <c r="D21" s="32">
        <f t="shared" si="1"/>
        <v>0</v>
      </c>
      <c r="E21" s="69" t="s">
        <v>42</v>
      </c>
      <c r="F21" s="2" t="s">
        <v>37</v>
      </c>
      <c r="H21" s="27"/>
      <c r="J21" s="49">
        <v>146.1</v>
      </c>
    </row>
    <row r="22" spans="1:10" x14ac:dyDescent="0.3">
      <c r="A22" s="69" t="s">
        <v>28</v>
      </c>
      <c r="B22" s="31">
        <v>0</v>
      </c>
      <c r="C22" s="71">
        <v>32075</v>
      </c>
      <c r="D22" s="32">
        <f t="shared" ref="D22:D27" si="2">SUM(B22*C22)</f>
        <v>0</v>
      </c>
      <c r="E22" s="69" t="s">
        <v>43</v>
      </c>
      <c r="F22" s="69" t="s">
        <v>44</v>
      </c>
      <c r="H22" s="27"/>
    </row>
    <row r="23" spans="1:10" s="103" customFormat="1" x14ac:dyDescent="0.3">
      <c r="A23" s="107" t="s">
        <v>225</v>
      </c>
      <c r="B23" s="113">
        <v>1</v>
      </c>
      <c r="C23" s="105">
        <v>2030</v>
      </c>
      <c r="D23" s="106">
        <f t="shared" si="2"/>
        <v>2030</v>
      </c>
      <c r="E23" s="107" t="s">
        <v>224</v>
      </c>
      <c r="F23" s="107" t="s">
        <v>223</v>
      </c>
      <c r="H23" s="109"/>
      <c r="J23" s="114"/>
    </row>
    <row r="24" spans="1:10" s="91" customFormat="1" x14ac:dyDescent="0.3">
      <c r="A24" s="87" t="s">
        <v>45</v>
      </c>
      <c r="B24" s="88">
        <v>1</v>
      </c>
      <c r="C24" s="89">
        <v>9723</v>
      </c>
      <c r="D24" s="90">
        <f t="shared" si="2"/>
        <v>9723</v>
      </c>
      <c r="E24" s="87" t="s">
        <v>46</v>
      </c>
      <c r="F24" s="87" t="s">
        <v>47</v>
      </c>
      <c r="H24" s="92"/>
      <c r="J24" s="93"/>
    </row>
    <row r="25" spans="1:10" x14ac:dyDescent="0.3">
      <c r="A25" s="2" t="s">
        <v>48</v>
      </c>
      <c r="B25" s="52">
        <v>0</v>
      </c>
      <c r="C25" s="71">
        <v>38828</v>
      </c>
      <c r="D25" s="32">
        <f t="shared" si="2"/>
        <v>0</v>
      </c>
      <c r="E25" s="69" t="s">
        <v>49</v>
      </c>
      <c r="F25" s="2" t="s">
        <v>50</v>
      </c>
      <c r="H25" s="27"/>
    </row>
    <row r="26" spans="1:10" x14ac:dyDescent="0.3">
      <c r="A26" s="2" t="s">
        <v>51</v>
      </c>
      <c r="B26" s="52">
        <v>0</v>
      </c>
      <c r="C26" s="32">
        <v>22917</v>
      </c>
      <c r="D26" s="32">
        <f t="shared" si="2"/>
        <v>0</v>
      </c>
      <c r="E26" s="69" t="s">
        <v>52</v>
      </c>
      <c r="F26" s="2" t="s">
        <v>50</v>
      </c>
      <c r="H26" s="27"/>
    </row>
    <row r="27" spans="1:10" x14ac:dyDescent="0.3">
      <c r="A27" s="69" t="s">
        <v>53</v>
      </c>
      <c r="B27" s="52">
        <v>0</v>
      </c>
      <c r="D27" s="32">
        <f t="shared" si="2"/>
        <v>0</v>
      </c>
      <c r="E27" s="69" t="s">
        <v>54</v>
      </c>
      <c r="F27" s="2" t="s">
        <v>37</v>
      </c>
      <c r="H27" s="27"/>
    </row>
    <row r="28" spans="1:10" x14ac:dyDescent="0.3">
      <c r="A28" s="1" t="s">
        <v>55</v>
      </c>
      <c r="B28" s="31"/>
      <c r="C28" s="28"/>
      <c r="D28" s="30">
        <f>SUM(D17:D27)</f>
        <v>14693</v>
      </c>
      <c r="F28" s="2"/>
    </row>
    <row r="29" spans="1:10" x14ac:dyDescent="0.3">
      <c r="A29" s="2"/>
      <c r="B29" s="31"/>
      <c r="C29" s="28"/>
      <c r="F29" s="2"/>
      <c r="H29" s="27"/>
    </row>
    <row r="30" spans="1:10" x14ac:dyDescent="0.3">
      <c r="A30" s="2"/>
      <c r="B30" s="31">
        <v>0</v>
      </c>
      <c r="C30" s="28">
        <v>0</v>
      </c>
      <c r="D30" s="32">
        <f>SUM(B30*C30)</f>
        <v>0</v>
      </c>
      <c r="E30" t="s">
        <v>56</v>
      </c>
      <c r="F30" s="2"/>
      <c r="H30" s="27"/>
    </row>
    <row r="31" spans="1:10" x14ac:dyDescent="0.3">
      <c r="A31" s="2" t="s">
        <v>57</v>
      </c>
      <c r="B31" s="31">
        <v>0</v>
      </c>
      <c r="C31" s="71">
        <v>690</v>
      </c>
      <c r="D31" s="32">
        <f>SUM(B31*C31)</f>
        <v>0</v>
      </c>
      <c r="E31" t="s">
        <v>56</v>
      </c>
      <c r="F31" s="2" t="s">
        <v>58</v>
      </c>
      <c r="H31" s="27"/>
    </row>
    <row r="32" spans="1:10" x14ac:dyDescent="0.3">
      <c r="A32" s="2" t="s">
        <v>59</v>
      </c>
      <c r="B32" s="31">
        <v>0</v>
      </c>
      <c r="C32" s="28">
        <f>SUM(C4*0.0725)</f>
        <v>682.29242499999998</v>
      </c>
      <c r="D32" s="32">
        <f>SUM(B32*C32)</f>
        <v>0</v>
      </c>
      <c r="E32" t="s">
        <v>56</v>
      </c>
      <c r="F32" s="2" t="s">
        <v>58</v>
      </c>
      <c r="H32" s="27"/>
    </row>
    <row r="33" spans="1:10" s="91" customFormat="1" x14ac:dyDescent="0.3">
      <c r="A33" s="94" t="s">
        <v>60</v>
      </c>
      <c r="B33" s="88">
        <v>1</v>
      </c>
      <c r="C33" s="95">
        <f>SUM(C5*0.0725)</f>
        <v>639.44999999999993</v>
      </c>
      <c r="D33" s="90">
        <f t="shared" ref="D33:D35" si="3">SUM(B33*C33)</f>
        <v>639.44999999999993</v>
      </c>
      <c r="E33" s="91" t="s">
        <v>56</v>
      </c>
      <c r="F33" s="94" t="s">
        <v>58</v>
      </c>
      <c r="H33" s="92"/>
      <c r="J33" s="93"/>
    </row>
    <row r="34" spans="1:10" x14ac:dyDescent="0.3">
      <c r="A34" s="2" t="s">
        <v>61</v>
      </c>
      <c r="B34" s="31">
        <v>0</v>
      </c>
      <c r="C34" s="28">
        <f>SUM(C6*0.0725)</f>
        <v>1232.78855</v>
      </c>
      <c r="D34" s="32">
        <f t="shared" si="3"/>
        <v>0</v>
      </c>
      <c r="E34" t="s">
        <v>56</v>
      </c>
      <c r="F34" s="2" t="s">
        <v>58</v>
      </c>
      <c r="H34" s="27"/>
    </row>
    <row r="35" spans="1:10" x14ac:dyDescent="0.3">
      <c r="A35" s="2" t="s">
        <v>62</v>
      </c>
      <c r="B35" s="31">
        <v>0</v>
      </c>
      <c r="C35" s="28">
        <f>SUM(C7*0.0725)</f>
        <v>2044.1288</v>
      </c>
      <c r="D35" s="32">
        <f t="shared" si="3"/>
        <v>0</v>
      </c>
      <c r="E35" t="s">
        <v>56</v>
      </c>
      <c r="F35" s="2" t="s">
        <v>58</v>
      </c>
      <c r="H35" s="27"/>
    </row>
    <row r="36" spans="1:10" x14ac:dyDescent="0.3">
      <c r="A36" s="69" t="s">
        <v>63</v>
      </c>
      <c r="B36" s="70">
        <v>0</v>
      </c>
      <c r="C36" s="71">
        <v>2815</v>
      </c>
      <c r="D36" s="32">
        <f>SUM(B36*C36)</f>
        <v>0</v>
      </c>
      <c r="E36" t="s">
        <v>56</v>
      </c>
      <c r="F36" s="2" t="s">
        <v>58</v>
      </c>
      <c r="H36" s="27"/>
    </row>
    <row r="37" spans="1:10" x14ac:dyDescent="0.3">
      <c r="A37" s="69" t="s">
        <v>64</v>
      </c>
      <c r="B37" s="70">
        <v>0</v>
      </c>
      <c r="C37" s="71">
        <v>1661</v>
      </c>
      <c r="D37" s="32">
        <f>SUM(B37*C37)</f>
        <v>0</v>
      </c>
      <c r="E37" t="s">
        <v>56</v>
      </c>
      <c r="F37" s="2" t="s">
        <v>58</v>
      </c>
      <c r="H37" s="27"/>
    </row>
    <row r="38" spans="1:10" x14ac:dyDescent="0.3">
      <c r="A38" s="69" t="s">
        <v>28</v>
      </c>
      <c r="B38" s="70">
        <v>0</v>
      </c>
      <c r="C38" s="71">
        <v>2118</v>
      </c>
      <c r="D38" s="32">
        <f>SUM(B38*C38)</f>
        <v>0</v>
      </c>
      <c r="E38" t="s">
        <v>56</v>
      </c>
      <c r="F38" s="2" t="s">
        <v>58</v>
      </c>
      <c r="H38" s="27"/>
    </row>
    <row r="39" spans="1:10" s="103" customFormat="1" x14ac:dyDescent="0.3">
      <c r="A39" s="107" t="s">
        <v>45</v>
      </c>
      <c r="B39" s="115">
        <v>1</v>
      </c>
      <c r="C39" s="105">
        <v>2118</v>
      </c>
      <c r="D39" s="106">
        <f>SUM(B39*C39)</f>
        <v>2118</v>
      </c>
      <c r="E39" s="103" t="s">
        <v>56</v>
      </c>
      <c r="F39" s="108" t="s">
        <v>58</v>
      </c>
      <c r="H39" s="109"/>
      <c r="J39" s="114"/>
    </row>
    <row r="40" spans="1:10" x14ac:dyDescent="0.3">
      <c r="A40" s="2" t="s">
        <v>65</v>
      </c>
      <c r="B40" s="70">
        <v>0</v>
      </c>
      <c r="C40" s="71">
        <v>0</v>
      </c>
      <c r="D40" s="32">
        <f>SUM(B40*C40)</f>
        <v>0</v>
      </c>
      <c r="E40" t="s">
        <v>56</v>
      </c>
      <c r="F40" s="2" t="s">
        <v>58</v>
      </c>
      <c r="H40" s="27"/>
    </row>
    <row r="41" spans="1:10" x14ac:dyDescent="0.3">
      <c r="A41" s="1" t="s">
        <v>66</v>
      </c>
      <c r="B41" s="31"/>
      <c r="C41" s="28"/>
      <c r="D41" s="30">
        <f>SUM(D31:D40)</f>
        <v>2757.45</v>
      </c>
      <c r="H41" s="27"/>
    </row>
    <row r="42" spans="1:10" x14ac:dyDescent="0.3">
      <c r="A42" s="2"/>
      <c r="B42" s="31"/>
      <c r="C42" s="28"/>
    </row>
    <row r="43" spans="1:10" ht="23.4" x14ac:dyDescent="0.45">
      <c r="A43" s="79" t="s">
        <v>67</v>
      </c>
      <c r="B43" s="33"/>
      <c r="C43" s="28"/>
    </row>
    <row r="44" spans="1:10" x14ac:dyDescent="0.3">
      <c r="A44" s="2" t="s">
        <v>17</v>
      </c>
      <c r="B44" s="51">
        <v>0</v>
      </c>
      <c r="C44" s="28">
        <v>17003.98</v>
      </c>
      <c r="D44" s="32">
        <f t="shared" ref="D44:D47" si="4">SUM(B44*C44)</f>
        <v>0</v>
      </c>
      <c r="E44" s="4" t="s">
        <v>18</v>
      </c>
      <c r="F44" s="2" t="s">
        <v>19</v>
      </c>
      <c r="H44" s="27"/>
      <c r="J44"/>
    </row>
    <row r="45" spans="1:10" x14ac:dyDescent="0.3">
      <c r="A45" s="2" t="s">
        <v>20</v>
      </c>
      <c r="B45" s="51">
        <v>0</v>
      </c>
      <c r="C45" s="28">
        <v>28194.880000000001</v>
      </c>
      <c r="D45" s="32">
        <f t="shared" si="4"/>
        <v>0</v>
      </c>
      <c r="E45" s="4" t="s">
        <v>21</v>
      </c>
      <c r="F45" s="2" t="s">
        <v>22</v>
      </c>
      <c r="H45" s="27"/>
      <c r="J45"/>
    </row>
    <row r="46" spans="1:10" x14ac:dyDescent="0.3">
      <c r="A46" s="2" t="s">
        <v>51</v>
      </c>
      <c r="B46" s="52">
        <v>0</v>
      </c>
      <c r="C46" s="32">
        <v>24600</v>
      </c>
      <c r="D46" s="32">
        <f t="shared" si="4"/>
        <v>0</v>
      </c>
      <c r="E46" t="s">
        <v>68</v>
      </c>
      <c r="F46" s="2" t="s">
        <v>69</v>
      </c>
      <c r="H46" s="27"/>
    </row>
    <row r="47" spans="1:10" x14ac:dyDescent="0.3">
      <c r="A47" s="2" t="s">
        <v>48</v>
      </c>
      <c r="B47" s="52">
        <v>0</v>
      </c>
      <c r="C47" s="32">
        <v>55055</v>
      </c>
      <c r="D47" s="32">
        <f t="shared" si="4"/>
        <v>0</v>
      </c>
      <c r="E47" s="69" t="s">
        <v>70</v>
      </c>
      <c r="F47" s="2" t="s">
        <v>71</v>
      </c>
      <c r="H47" s="27"/>
    </row>
    <row r="48" spans="1:10" x14ac:dyDescent="0.3">
      <c r="A48" s="1" t="s">
        <v>197</v>
      </c>
      <c r="B48" s="31"/>
      <c r="C48" s="28"/>
      <c r="D48" s="30">
        <f>SUM(D44:D47)</f>
        <v>0</v>
      </c>
      <c r="H48" s="27"/>
    </row>
    <row r="49" spans="1:12" x14ac:dyDescent="0.3">
      <c r="A49" s="6"/>
      <c r="B49" s="67"/>
      <c r="C49" s="68"/>
      <c r="D49" s="68"/>
      <c r="F49" s="2"/>
      <c r="H49" s="27"/>
    </row>
    <row r="50" spans="1:12" ht="23.4" x14ac:dyDescent="0.45">
      <c r="A50" s="80" t="s">
        <v>74</v>
      </c>
      <c r="B50" s="36"/>
    </row>
    <row r="51" spans="1:12" s="91" customFormat="1" x14ac:dyDescent="0.3">
      <c r="A51" s="91" t="s">
        <v>75</v>
      </c>
      <c r="B51" s="98">
        <v>2</v>
      </c>
      <c r="C51" s="90">
        <v>4478</v>
      </c>
      <c r="D51" s="90">
        <f>SUM(B51*C51)</f>
        <v>8956</v>
      </c>
      <c r="E51" s="91" t="s">
        <v>76</v>
      </c>
      <c r="F51" s="91" t="s">
        <v>77</v>
      </c>
      <c r="H51" s="92"/>
      <c r="J51" s="93" t="s">
        <v>78</v>
      </c>
    </row>
    <row r="52" spans="1:12" s="91" customFormat="1" x14ac:dyDescent="0.3">
      <c r="A52" s="91" t="s">
        <v>79</v>
      </c>
      <c r="B52" s="98">
        <v>2</v>
      </c>
      <c r="C52" s="90">
        <v>178</v>
      </c>
      <c r="D52" s="90">
        <f t="shared" ref="D52:D61" si="5">SUM(B52*C52)</f>
        <v>356</v>
      </c>
      <c r="E52" s="91" t="s">
        <v>80</v>
      </c>
      <c r="F52" s="91" t="s">
        <v>81</v>
      </c>
      <c r="H52" s="92"/>
      <c r="J52" s="93">
        <v>0</v>
      </c>
      <c r="K52" s="99"/>
    </row>
    <row r="53" spans="1:12" s="91" customFormat="1" x14ac:dyDescent="0.3">
      <c r="A53" s="91" t="s">
        <v>82</v>
      </c>
      <c r="B53" s="98">
        <v>2</v>
      </c>
      <c r="C53" s="90">
        <v>339.52</v>
      </c>
      <c r="D53" s="90">
        <f t="shared" si="5"/>
        <v>679.04</v>
      </c>
      <c r="E53" s="91" t="s">
        <v>83</v>
      </c>
      <c r="F53" s="91" t="s">
        <v>84</v>
      </c>
      <c r="H53" s="92"/>
      <c r="J53" s="93">
        <v>25.56</v>
      </c>
      <c r="K53" s="99"/>
    </row>
    <row r="54" spans="1:12" s="91" customFormat="1" ht="15.75" customHeight="1" x14ac:dyDescent="0.3">
      <c r="A54" s="91" t="s">
        <v>85</v>
      </c>
      <c r="B54" s="98">
        <v>2</v>
      </c>
      <c r="C54" s="90">
        <v>452.69</v>
      </c>
      <c r="D54" s="90">
        <f>SUM(B54*C54)</f>
        <v>905.38</v>
      </c>
      <c r="E54" s="91" t="s">
        <v>86</v>
      </c>
      <c r="F54" s="94" t="s">
        <v>87</v>
      </c>
      <c r="H54" s="92"/>
      <c r="I54" s="100"/>
      <c r="J54" s="93">
        <v>31.8</v>
      </c>
      <c r="K54" s="99"/>
      <c r="L54" s="101"/>
    </row>
    <row r="55" spans="1:12" s="91" customFormat="1" x14ac:dyDescent="0.3">
      <c r="A55" s="91" t="s">
        <v>88</v>
      </c>
      <c r="B55" s="98">
        <v>2</v>
      </c>
      <c r="C55" s="90">
        <f>SUM(C51*0.0725)</f>
        <v>324.65499999999997</v>
      </c>
      <c r="D55" s="90">
        <f t="shared" si="5"/>
        <v>649.30999999999995</v>
      </c>
      <c r="E55" s="91" t="s">
        <v>56</v>
      </c>
      <c r="F55" s="94" t="s">
        <v>58</v>
      </c>
      <c r="H55" s="92"/>
      <c r="I55" s="100"/>
      <c r="J55" s="102"/>
      <c r="K55" s="100"/>
      <c r="L55" s="101"/>
    </row>
    <row r="56" spans="1:12" x14ac:dyDescent="0.3">
      <c r="A56" t="s">
        <v>89</v>
      </c>
      <c r="B56" s="35">
        <v>0</v>
      </c>
      <c r="C56" s="32">
        <v>8069</v>
      </c>
      <c r="D56" s="32">
        <f t="shared" si="5"/>
        <v>0</v>
      </c>
      <c r="E56" t="s">
        <v>90</v>
      </c>
      <c r="F56" t="s">
        <v>91</v>
      </c>
      <c r="H56" s="32"/>
      <c r="I56" s="15"/>
      <c r="J56" s="50"/>
      <c r="K56" s="15"/>
      <c r="L56" s="16"/>
    </row>
    <row r="57" spans="1:12" x14ac:dyDescent="0.3">
      <c r="A57" t="s">
        <v>92</v>
      </c>
      <c r="B57" s="35">
        <v>0</v>
      </c>
      <c r="C57" s="32">
        <v>3237</v>
      </c>
      <c r="D57" s="32">
        <f t="shared" si="5"/>
        <v>0</v>
      </c>
      <c r="E57" t="s">
        <v>93</v>
      </c>
      <c r="F57" s="2" t="s">
        <v>94</v>
      </c>
      <c r="H57" s="32"/>
      <c r="I57" s="15"/>
      <c r="J57" s="50"/>
      <c r="K57" s="15"/>
      <c r="L57" s="16"/>
    </row>
    <row r="58" spans="1:12" x14ac:dyDescent="0.3">
      <c r="A58" t="s">
        <v>79</v>
      </c>
      <c r="B58" s="35">
        <v>0</v>
      </c>
      <c r="C58" s="71">
        <v>2387</v>
      </c>
      <c r="D58" s="32">
        <f t="shared" si="5"/>
        <v>0</v>
      </c>
      <c r="E58" s="69" t="s">
        <v>80</v>
      </c>
      <c r="F58" s="69" t="s">
        <v>95</v>
      </c>
      <c r="H58" s="27"/>
      <c r="I58" s="15"/>
      <c r="J58" s="50"/>
      <c r="K58" s="15"/>
      <c r="L58" s="16"/>
    </row>
    <row r="59" spans="1:12" x14ac:dyDescent="0.3">
      <c r="A59" t="s">
        <v>82</v>
      </c>
      <c r="B59" s="35">
        <v>0</v>
      </c>
      <c r="C59" s="71">
        <v>2387</v>
      </c>
      <c r="D59" s="32">
        <f t="shared" si="5"/>
        <v>0</v>
      </c>
      <c r="E59" s="69" t="s">
        <v>80</v>
      </c>
      <c r="F59" s="69" t="s">
        <v>95</v>
      </c>
      <c r="H59" s="27"/>
      <c r="I59" s="15"/>
      <c r="J59" s="50"/>
      <c r="K59" s="15"/>
      <c r="L59" s="16"/>
    </row>
    <row r="60" spans="1:12" s="103" customFormat="1" x14ac:dyDescent="0.3">
      <c r="A60" s="103" t="s">
        <v>85</v>
      </c>
      <c r="B60" s="104">
        <v>2</v>
      </c>
      <c r="C60" s="105">
        <v>3044</v>
      </c>
      <c r="D60" s="106">
        <f t="shared" si="5"/>
        <v>6088</v>
      </c>
      <c r="E60" s="107" t="s">
        <v>222</v>
      </c>
      <c r="F60" s="108" t="s">
        <v>221</v>
      </c>
      <c r="H60" s="109"/>
      <c r="I60" s="110"/>
      <c r="J60" s="111"/>
      <c r="K60" s="110"/>
      <c r="L60" s="112"/>
    </row>
    <row r="61" spans="1:12" x14ac:dyDescent="0.3">
      <c r="A61" t="s">
        <v>96</v>
      </c>
      <c r="B61" s="35">
        <v>0</v>
      </c>
      <c r="C61" s="71">
        <v>585</v>
      </c>
      <c r="D61" s="32">
        <f t="shared" si="5"/>
        <v>0</v>
      </c>
      <c r="E61" s="6"/>
      <c r="F61" s="2" t="s">
        <v>58</v>
      </c>
      <c r="H61" s="27"/>
      <c r="I61" s="15"/>
      <c r="J61" s="50"/>
      <c r="K61" s="15"/>
      <c r="L61" s="16"/>
    </row>
    <row r="62" spans="1:12" x14ac:dyDescent="0.3">
      <c r="A62" s="5" t="s">
        <v>97</v>
      </c>
      <c r="B62" s="37"/>
      <c r="C62" s="30"/>
      <c r="D62" s="30">
        <f>SUM(D51:D55)</f>
        <v>11545.73</v>
      </c>
    </row>
    <row r="63" spans="1:12" x14ac:dyDescent="0.3">
      <c r="A63" s="5"/>
      <c r="B63" s="37"/>
      <c r="C63" s="30"/>
      <c r="D63" s="30"/>
    </row>
    <row r="64" spans="1:12" x14ac:dyDescent="0.3">
      <c r="A64" s="5" t="s">
        <v>98</v>
      </c>
      <c r="B64" s="37"/>
    </row>
    <row r="65" spans="1:8" x14ac:dyDescent="0.3">
      <c r="A65" t="s">
        <v>99</v>
      </c>
      <c r="B65" s="35">
        <v>0</v>
      </c>
      <c r="C65" s="32">
        <v>0</v>
      </c>
      <c r="D65" s="32">
        <f t="shared" ref="D65:D70" si="6">SUM(B65*C65)</f>
        <v>0</v>
      </c>
      <c r="F65" t="s">
        <v>100</v>
      </c>
      <c r="H65" s="27"/>
    </row>
    <row r="66" spans="1:8" x14ac:dyDescent="0.3">
      <c r="A66" t="s">
        <v>101</v>
      </c>
      <c r="B66" s="35">
        <v>0</v>
      </c>
      <c r="C66" s="32">
        <v>0</v>
      </c>
      <c r="D66" s="32">
        <f t="shared" si="6"/>
        <v>0</v>
      </c>
      <c r="F66" t="s">
        <v>102</v>
      </c>
      <c r="H66" s="27"/>
    </row>
    <row r="67" spans="1:8" x14ac:dyDescent="0.3">
      <c r="A67" t="s">
        <v>103</v>
      </c>
      <c r="B67" s="35">
        <v>0</v>
      </c>
      <c r="C67" s="32">
        <v>0</v>
      </c>
      <c r="D67" s="32">
        <f t="shared" si="6"/>
        <v>0</v>
      </c>
      <c r="F67" t="s">
        <v>104</v>
      </c>
      <c r="H67" s="27"/>
    </row>
    <row r="68" spans="1:8" x14ac:dyDescent="0.3">
      <c r="A68" t="s">
        <v>105</v>
      </c>
      <c r="B68" s="35">
        <v>0</v>
      </c>
      <c r="C68" s="32">
        <v>0</v>
      </c>
      <c r="D68" s="32">
        <f t="shared" si="6"/>
        <v>0</v>
      </c>
      <c r="E68" s="4"/>
      <c r="H68" s="27"/>
    </row>
    <row r="69" spans="1:8" x14ac:dyDescent="0.3">
      <c r="A69" t="s">
        <v>106</v>
      </c>
      <c r="B69" s="35">
        <v>0</v>
      </c>
      <c r="C69" s="32">
        <v>0</v>
      </c>
      <c r="D69" s="32">
        <f t="shared" si="6"/>
        <v>0</v>
      </c>
      <c r="F69" s="18" t="s">
        <v>107</v>
      </c>
      <c r="H69" s="27"/>
    </row>
    <row r="70" spans="1:8" x14ac:dyDescent="0.3">
      <c r="A70" t="s">
        <v>108</v>
      </c>
      <c r="B70" s="35">
        <v>0</v>
      </c>
      <c r="C70" s="32">
        <v>0</v>
      </c>
      <c r="D70" s="32">
        <f t="shared" si="6"/>
        <v>0</v>
      </c>
      <c r="F70" s="2" t="s">
        <v>58</v>
      </c>
    </row>
    <row r="71" spans="1:8" x14ac:dyDescent="0.3">
      <c r="A71" s="5" t="s">
        <v>109</v>
      </c>
      <c r="D71" s="30">
        <f>SUM(D65:D70)</f>
        <v>0</v>
      </c>
    </row>
    <row r="72" spans="1:8" x14ac:dyDescent="0.3">
      <c r="A72" s="2"/>
      <c r="B72" s="31"/>
      <c r="C72" s="28"/>
    </row>
    <row r="73" spans="1:8" x14ac:dyDescent="0.3">
      <c r="A73" s="1" t="s">
        <v>110</v>
      </c>
      <c r="B73" s="31"/>
      <c r="C73" s="28"/>
      <c r="D73" s="30">
        <f>SUM(D41,D48,D28,D13,D62,D71)</f>
        <v>46413.179999999993</v>
      </c>
    </row>
    <row r="74" spans="1:8" x14ac:dyDescent="0.3">
      <c r="A74" s="14"/>
      <c r="B74" s="34"/>
      <c r="C74" s="28"/>
    </row>
    <row r="75" spans="1:8" ht="23.4" x14ac:dyDescent="0.45">
      <c r="A75" s="81" t="s">
        <v>111</v>
      </c>
      <c r="B75" s="33"/>
    </row>
    <row r="76" spans="1:8" x14ac:dyDescent="0.3">
      <c r="A76" s="5" t="s">
        <v>112</v>
      </c>
    </row>
    <row r="77" spans="1:8" x14ac:dyDescent="0.3">
      <c r="A77" t="s">
        <v>113</v>
      </c>
      <c r="B77" s="35">
        <v>7</v>
      </c>
      <c r="C77" s="32">
        <v>14918</v>
      </c>
      <c r="D77" s="32">
        <f t="shared" ref="D77:D80" si="7">SUM(B77*C77)</f>
        <v>104426</v>
      </c>
      <c r="E77" t="s">
        <v>114</v>
      </c>
      <c r="F77" t="s">
        <v>115</v>
      </c>
      <c r="H77" s="27"/>
    </row>
    <row r="78" spans="1:8" x14ac:dyDescent="0.3">
      <c r="A78" t="s">
        <v>116</v>
      </c>
      <c r="B78" s="35">
        <v>0</v>
      </c>
      <c r="C78" s="32">
        <v>14361</v>
      </c>
      <c r="D78" s="32">
        <f t="shared" si="7"/>
        <v>0</v>
      </c>
      <c r="E78" t="s">
        <v>117</v>
      </c>
      <c r="F78" t="s">
        <v>118</v>
      </c>
      <c r="H78" s="27"/>
    </row>
    <row r="79" spans="1:8" x14ac:dyDescent="0.3">
      <c r="A79" t="s">
        <v>119</v>
      </c>
      <c r="B79" s="35">
        <v>0</v>
      </c>
      <c r="C79" s="32">
        <v>27030</v>
      </c>
      <c r="D79" s="32">
        <f t="shared" si="7"/>
        <v>0</v>
      </c>
      <c r="E79" t="s">
        <v>120</v>
      </c>
      <c r="F79" t="s">
        <v>121</v>
      </c>
      <c r="H79" s="27"/>
    </row>
    <row r="80" spans="1:8" x14ac:dyDescent="0.3">
      <c r="A80" t="s">
        <v>122</v>
      </c>
      <c r="B80" s="35">
        <v>2</v>
      </c>
      <c r="C80" s="32">
        <v>13130</v>
      </c>
      <c r="D80" s="32">
        <f t="shared" si="7"/>
        <v>26260</v>
      </c>
      <c r="E80" t="s">
        <v>123</v>
      </c>
      <c r="F80" t="s">
        <v>124</v>
      </c>
      <c r="H80" s="27"/>
    </row>
    <row r="82" spans="1:8" x14ac:dyDescent="0.3">
      <c r="A82" s="82" t="s">
        <v>125</v>
      </c>
    </row>
    <row r="83" spans="1:8" x14ac:dyDescent="0.3">
      <c r="A83" t="s">
        <v>126</v>
      </c>
      <c r="B83" s="35">
        <v>0</v>
      </c>
      <c r="C83" s="32">
        <v>1610</v>
      </c>
      <c r="D83" s="32">
        <f t="shared" ref="D83:D84" si="8">SUM(B83*C83)</f>
        <v>0</v>
      </c>
      <c r="E83" t="s">
        <v>127</v>
      </c>
      <c r="F83" t="s">
        <v>128</v>
      </c>
      <c r="H83" s="27"/>
    </row>
    <row r="84" spans="1:8" x14ac:dyDescent="0.3">
      <c r="A84" t="s">
        <v>129</v>
      </c>
      <c r="B84" s="35">
        <v>7</v>
      </c>
      <c r="C84" s="32">
        <v>2236</v>
      </c>
      <c r="D84" s="32">
        <f t="shared" si="8"/>
        <v>15652</v>
      </c>
      <c r="E84" t="s">
        <v>130</v>
      </c>
      <c r="F84" t="s">
        <v>131</v>
      </c>
      <c r="H84" s="27"/>
    </row>
    <row r="85" spans="1:8" x14ac:dyDescent="0.3">
      <c r="A85" t="s">
        <v>132</v>
      </c>
      <c r="B85" s="35">
        <v>2</v>
      </c>
      <c r="C85" s="32">
        <v>267</v>
      </c>
      <c r="D85" s="32">
        <f t="shared" ref="D85:D86" si="9">SUM(B85*C85)</f>
        <v>534</v>
      </c>
      <c r="E85" t="s">
        <v>133</v>
      </c>
      <c r="F85" t="s">
        <v>134</v>
      </c>
      <c r="H85" s="27"/>
    </row>
    <row r="86" spans="1:8" x14ac:dyDescent="0.3">
      <c r="D86" s="32">
        <f t="shared" si="9"/>
        <v>0</v>
      </c>
      <c r="H86" s="27"/>
    </row>
    <row r="87" spans="1:8" x14ac:dyDescent="0.3">
      <c r="H87" s="27"/>
    </row>
    <row r="88" spans="1:8" x14ac:dyDescent="0.3">
      <c r="A88" s="5" t="s">
        <v>135</v>
      </c>
      <c r="C88" s="30"/>
      <c r="D88" s="30">
        <f>SUM(D77:D86)</f>
        <v>146872</v>
      </c>
    </row>
    <row r="91" spans="1:8" ht="23.4" x14ac:dyDescent="0.45">
      <c r="A91" s="80" t="s">
        <v>136</v>
      </c>
      <c r="B91" s="36"/>
    </row>
    <row r="92" spans="1:8" x14ac:dyDescent="0.3">
      <c r="A92" t="s">
        <v>137</v>
      </c>
      <c r="B92" s="35">
        <v>0</v>
      </c>
      <c r="C92" s="32">
        <v>86416</v>
      </c>
      <c r="D92" s="32">
        <f t="shared" ref="D92:D102" si="10">SUM(B92*C92)</f>
        <v>0</v>
      </c>
      <c r="E92" s="4"/>
    </row>
    <row r="93" spans="1:8" x14ac:dyDescent="0.3">
      <c r="A93" t="s">
        <v>138</v>
      </c>
      <c r="B93" s="35">
        <v>0</v>
      </c>
      <c r="E93" s="2" t="s">
        <v>139</v>
      </c>
      <c r="F93" s="2" t="s">
        <v>140</v>
      </c>
    </row>
    <row r="94" spans="1:8" x14ac:dyDescent="0.3">
      <c r="A94" t="s">
        <v>141</v>
      </c>
      <c r="B94" s="35">
        <v>0</v>
      </c>
      <c r="E94" s="2" t="s">
        <v>142</v>
      </c>
      <c r="F94" t="s">
        <v>143</v>
      </c>
    </row>
    <row r="95" spans="1:8" x14ac:dyDescent="0.3">
      <c r="A95" t="s">
        <v>144</v>
      </c>
      <c r="B95" s="35">
        <v>0</v>
      </c>
      <c r="E95" s="2" t="s">
        <v>145</v>
      </c>
      <c r="F95" t="s">
        <v>146</v>
      </c>
    </row>
    <row r="96" spans="1:8" x14ac:dyDescent="0.3">
      <c r="A96" t="s">
        <v>147</v>
      </c>
      <c r="B96" s="35">
        <v>0</v>
      </c>
      <c r="E96" s="2" t="s">
        <v>148</v>
      </c>
      <c r="F96" t="s">
        <v>149</v>
      </c>
    </row>
    <row r="97" spans="1:6" x14ac:dyDescent="0.3">
      <c r="A97" t="s">
        <v>150</v>
      </c>
      <c r="B97" s="35">
        <v>0</v>
      </c>
      <c r="E97" s="2" t="s">
        <v>151</v>
      </c>
      <c r="F97" t="s">
        <v>152</v>
      </c>
    </row>
    <row r="98" spans="1:6" x14ac:dyDescent="0.3">
      <c r="A98" t="s">
        <v>153</v>
      </c>
      <c r="B98" s="35">
        <v>0</v>
      </c>
      <c r="E98" s="2" t="s">
        <v>154</v>
      </c>
      <c r="F98" t="s">
        <v>155</v>
      </c>
    </row>
    <row r="99" spans="1:6" x14ac:dyDescent="0.3">
      <c r="A99" t="s">
        <v>156</v>
      </c>
      <c r="B99" s="35">
        <v>0</v>
      </c>
      <c r="E99" s="2" t="s">
        <v>157</v>
      </c>
      <c r="F99" t="s">
        <v>158</v>
      </c>
    </row>
    <row r="100" spans="1:6" x14ac:dyDescent="0.3">
      <c r="A100" s="2" t="s">
        <v>159</v>
      </c>
      <c r="B100" s="31">
        <v>0</v>
      </c>
      <c r="C100" s="28">
        <v>9200</v>
      </c>
      <c r="D100" s="28">
        <f>SUM(B100*C100)</f>
        <v>0</v>
      </c>
      <c r="E100" s="2" t="s">
        <v>160</v>
      </c>
      <c r="F100" s="2" t="s">
        <v>161</v>
      </c>
    </row>
    <row r="101" spans="1:6" x14ac:dyDescent="0.3">
      <c r="E101" s="2"/>
    </row>
    <row r="102" spans="1:6" x14ac:dyDescent="0.3">
      <c r="A102" t="s">
        <v>162</v>
      </c>
      <c r="B102" s="35">
        <v>0</v>
      </c>
      <c r="C102" s="32">
        <v>18054</v>
      </c>
      <c r="D102" s="32">
        <f t="shared" si="10"/>
        <v>0</v>
      </c>
    </row>
    <row r="103" spans="1:6" x14ac:dyDescent="0.3">
      <c r="A103" t="s">
        <v>163</v>
      </c>
      <c r="B103" s="35">
        <v>0</v>
      </c>
      <c r="E103" s="2" t="s">
        <v>164</v>
      </c>
      <c r="F103" s="2" t="s">
        <v>165</v>
      </c>
    </row>
    <row r="104" spans="1:6" x14ac:dyDescent="0.3">
      <c r="A104" s="5" t="s">
        <v>226</v>
      </c>
      <c r="D104" s="30">
        <f>SUM(D92:D103)</f>
        <v>0</v>
      </c>
    </row>
    <row r="123" spans="1:3" x14ac:dyDescent="0.3">
      <c r="A123" s="5"/>
    </row>
    <row r="125" spans="1:3" x14ac:dyDescent="0.3">
      <c r="A125" s="5" t="s">
        <v>166</v>
      </c>
    </row>
    <row r="126" spans="1:3" x14ac:dyDescent="0.3">
      <c r="A126" s="5" t="s">
        <v>167</v>
      </c>
      <c r="C126" s="30"/>
    </row>
  </sheetData>
  <conditionalFormatting sqref="I54 K54:L54 I55:L61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199-6C28-460F-B63E-398A05E863F3}">
  <dimension ref="A1:R93"/>
  <sheetViews>
    <sheetView tabSelected="1" zoomScaleNormal="100" workbookViewId="0">
      <pane ySplit="1" topLeftCell="A71" activePane="bottomLeft" state="frozen"/>
      <selection pane="bottomLeft" activeCell="A83" sqref="A83"/>
    </sheetView>
  </sheetViews>
  <sheetFormatPr defaultRowHeight="15" customHeight="1" x14ac:dyDescent="0.3"/>
  <cols>
    <col min="1" max="1" width="34.109375" customWidth="1"/>
    <col min="2" max="2" width="5.88671875" customWidth="1"/>
    <col min="3" max="3" width="17.33203125" style="45" customWidth="1"/>
    <col min="4" max="4" width="15.6640625" style="45" customWidth="1"/>
    <col min="5" max="5" width="10" customWidth="1"/>
    <col min="6" max="6" width="9.109375" style="45" customWidth="1"/>
    <col min="7" max="7" width="8.5546875" style="45" customWidth="1"/>
    <col min="8" max="8" width="34.5546875" bestFit="1" customWidth="1"/>
    <col min="9" max="9" width="11.44140625" customWidth="1"/>
    <col min="13" max="13" width="36.33203125" bestFit="1" customWidth="1"/>
    <col min="14" max="14" width="31" customWidth="1"/>
    <col min="15" max="15" width="23.33203125" customWidth="1"/>
    <col min="16" max="16" width="21.5546875" customWidth="1"/>
  </cols>
  <sheetData>
    <row r="1" spans="1:18" ht="43.2" x14ac:dyDescent="0.3">
      <c r="A1" s="7" t="s">
        <v>112</v>
      </c>
      <c r="B1" s="7" t="s">
        <v>168</v>
      </c>
      <c r="C1" s="41" t="s">
        <v>169</v>
      </c>
      <c r="D1" s="41" t="s">
        <v>170</v>
      </c>
      <c r="E1" s="8" t="s">
        <v>171</v>
      </c>
      <c r="F1" s="47" t="s">
        <v>172</v>
      </c>
      <c r="G1" s="41" t="s">
        <v>108</v>
      </c>
      <c r="H1" s="7" t="s">
        <v>173</v>
      </c>
      <c r="I1" s="21" t="s">
        <v>174</v>
      </c>
      <c r="J1" s="21" t="s">
        <v>175</v>
      </c>
      <c r="K1" s="21" t="s">
        <v>176</v>
      </c>
      <c r="L1" s="6"/>
      <c r="M1" s="86" t="s">
        <v>177</v>
      </c>
    </row>
    <row r="2" spans="1:18" ht="18" x14ac:dyDescent="0.35">
      <c r="A2" s="72" t="s">
        <v>7</v>
      </c>
      <c r="B2" s="9"/>
      <c r="C2" s="42"/>
      <c r="D2" s="42"/>
      <c r="E2" s="10"/>
      <c r="F2" s="43"/>
      <c r="G2" s="43"/>
      <c r="H2" s="10"/>
      <c r="I2" s="22"/>
      <c r="J2" s="22"/>
      <c r="K2" s="22"/>
      <c r="M2" s="85"/>
      <c r="N2" t="s">
        <v>178</v>
      </c>
    </row>
    <row r="3" spans="1:18" ht="14.4" x14ac:dyDescent="0.3">
      <c r="A3" s="9" t="str">
        <f>Data!$A$3</f>
        <v>6000 12G PoE+</v>
      </c>
      <c r="B3" s="9">
        <f>Data!$B$3</f>
        <v>0</v>
      </c>
      <c r="C3" s="42">
        <f>SUM(B3*Data!C4)</f>
        <v>0</v>
      </c>
      <c r="D3" s="42">
        <f>SUM(B3*(Data!C17+Data!D17))</f>
        <v>0</v>
      </c>
      <c r="E3" s="10"/>
      <c r="F3" s="43">
        <f t="shared" ref="F3:F16" si="0">SUM(C3:E3)</f>
        <v>0</v>
      </c>
      <c r="G3" s="43">
        <f>SUM(B3*Data!C31)</f>
        <v>0</v>
      </c>
      <c r="H3" s="10"/>
      <c r="I3" s="17"/>
      <c r="J3" s="17"/>
      <c r="K3" s="17"/>
      <c r="N3" s="5" t="s">
        <v>179</v>
      </c>
    </row>
    <row r="4" spans="1:18" ht="14.4" x14ac:dyDescent="0.3">
      <c r="A4" s="9" t="str">
        <f>Data!$A$4</f>
        <v>6000 24G 4SFP</v>
      </c>
      <c r="B4" s="9">
        <f>Data!$B$4</f>
        <v>0</v>
      </c>
      <c r="C4" s="42">
        <f>SUM(B4*Data!C4)</f>
        <v>0</v>
      </c>
      <c r="D4" s="42">
        <f>SUM(B4*Data!D18)</f>
        <v>0</v>
      </c>
      <c r="E4" s="10"/>
      <c r="F4" s="43">
        <f t="shared" si="0"/>
        <v>0</v>
      </c>
      <c r="G4" s="43">
        <f>SUM(B4*Data!C32)</f>
        <v>0</v>
      </c>
      <c r="H4" s="10"/>
      <c r="I4" s="17"/>
      <c r="J4" s="17"/>
      <c r="K4" s="17"/>
    </row>
    <row r="5" spans="1:18" ht="14.4" x14ac:dyDescent="0.3">
      <c r="A5" s="9" t="str">
        <f>Data!$A$5</f>
        <v>6000 24G PoE+ 4SFP</v>
      </c>
      <c r="B5" s="9">
        <f>Data!$B$5</f>
        <v>1</v>
      </c>
      <c r="C5" s="42">
        <f>SUM(B5*Data!C5)</f>
        <v>8820</v>
      </c>
      <c r="D5" s="42">
        <f>SUM(B5*Data!D19)</f>
        <v>2940</v>
      </c>
      <c r="E5" s="10"/>
      <c r="F5" s="43">
        <f>SUM(C5:E5)</f>
        <v>11760</v>
      </c>
      <c r="G5" s="43">
        <f>SUM(B5*Data!C33)</f>
        <v>639.44999999999993</v>
      </c>
      <c r="H5" s="10"/>
      <c r="I5" s="17"/>
      <c r="J5" s="17"/>
      <c r="K5" s="17"/>
      <c r="N5" t="s">
        <v>180</v>
      </c>
    </row>
    <row r="6" spans="1:18" ht="14.4" x14ac:dyDescent="0.3">
      <c r="A6" s="9" t="str">
        <f>Data!$A$6</f>
        <v>6000 48G 4SFP</v>
      </c>
      <c r="B6" s="9">
        <f>Data!$B$6</f>
        <v>0</v>
      </c>
      <c r="C6" s="42">
        <f>SUM(B6*Data!C6)</f>
        <v>0</v>
      </c>
      <c r="D6" s="42">
        <f>SUM(B6*Data!D20)</f>
        <v>0</v>
      </c>
      <c r="E6" s="10"/>
      <c r="F6" s="43">
        <f>SUM(C6:E6)</f>
        <v>0</v>
      </c>
      <c r="G6" s="43">
        <f>SUM(B6*Data!C34)</f>
        <v>0</v>
      </c>
      <c r="H6" s="10"/>
      <c r="I6" s="17"/>
      <c r="J6" s="17"/>
      <c r="K6" s="17"/>
      <c r="N6" s="5" t="s">
        <v>5</v>
      </c>
      <c r="O6" s="5" t="s">
        <v>181</v>
      </c>
      <c r="P6" s="5" t="s">
        <v>182</v>
      </c>
    </row>
    <row r="7" spans="1:18" ht="14.4" x14ac:dyDescent="0.3">
      <c r="A7" s="9" t="str">
        <f>Data!$A$7</f>
        <v>6000 48G PoE+ 4SFP+</v>
      </c>
      <c r="B7" s="9">
        <f>Data!$B$7</f>
        <v>0</v>
      </c>
      <c r="C7" s="42">
        <f>SUM(B7*Data!C7)</f>
        <v>0</v>
      </c>
      <c r="D7" s="42">
        <f>SUM(B7*Data!D21)</f>
        <v>0</v>
      </c>
      <c r="E7" s="10"/>
      <c r="F7" s="43">
        <f>SUM(C7:E7)</f>
        <v>0</v>
      </c>
      <c r="G7" s="43">
        <f>SUM(B7*Data!C35)</f>
        <v>0</v>
      </c>
      <c r="H7" s="10"/>
      <c r="I7" s="17"/>
      <c r="J7" s="17"/>
      <c r="K7" s="17"/>
      <c r="N7" s="5" t="s">
        <v>183</v>
      </c>
      <c r="O7" t="s">
        <v>184</v>
      </c>
      <c r="P7" t="s">
        <v>185</v>
      </c>
    </row>
    <row r="8" spans="1:18" ht="14.4" x14ac:dyDescent="0.3">
      <c r="A8" s="9" t="str">
        <f>Data!$A$8</f>
        <v>GBIC 1Gbit LC</v>
      </c>
      <c r="B8" s="9">
        <f>Data!$B$8</f>
        <v>0</v>
      </c>
      <c r="C8" s="42">
        <f>SUM(B8*Data!C8)</f>
        <v>0</v>
      </c>
      <c r="D8" s="42">
        <f>SUM(B8*Data!D22)</f>
        <v>0</v>
      </c>
      <c r="E8" s="10"/>
      <c r="F8" s="43">
        <f>SUM(C8:E8)</f>
        <v>0</v>
      </c>
      <c r="G8" s="43">
        <f>SUM(B8*Data!C41)</f>
        <v>0</v>
      </c>
      <c r="H8" s="10"/>
      <c r="I8" s="17"/>
      <c r="J8" s="17"/>
      <c r="K8" s="17"/>
      <c r="N8" s="5" t="s">
        <v>186</v>
      </c>
      <c r="O8" t="s">
        <v>184</v>
      </c>
      <c r="P8" t="s">
        <v>185</v>
      </c>
    </row>
    <row r="9" spans="1:18" ht="14.4" x14ac:dyDescent="0.3">
      <c r="A9" s="9" t="str">
        <f>Data!$A$9</f>
        <v>GBIC 10Gbit LC</v>
      </c>
      <c r="B9" s="9">
        <f>Data!$B$9</f>
        <v>0</v>
      </c>
      <c r="C9" s="42">
        <f>SUM(B9*Data!C9)</f>
        <v>0</v>
      </c>
      <c r="D9" s="42">
        <f>SUM(B9*Data!D25)</f>
        <v>0</v>
      </c>
      <c r="E9" s="10"/>
      <c r="F9" s="43">
        <f t="shared" ref="F9:F12" si="1">SUM(C9:E9)</f>
        <v>0</v>
      </c>
      <c r="G9" s="43">
        <f>SUM(B9*Data!C42)</f>
        <v>0</v>
      </c>
      <c r="H9" s="10"/>
      <c r="I9" s="17"/>
      <c r="J9" s="17"/>
      <c r="K9" s="17"/>
      <c r="N9" t="s">
        <v>187</v>
      </c>
      <c r="O9" t="s">
        <v>188</v>
      </c>
      <c r="P9" t="s">
        <v>189</v>
      </c>
    </row>
    <row r="10" spans="1:18" ht="14.4" x14ac:dyDescent="0.3">
      <c r="A10" s="116" t="s">
        <v>45</v>
      </c>
      <c r="B10" s="116">
        <v>1</v>
      </c>
      <c r="C10" s="117">
        <f>(Data!D11)</f>
        <v>8597</v>
      </c>
      <c r="D10" s="121">
        <f>SUM((Data!D23):(Data!D24))</f>
        <v>11753</v>
      </c>
      <c r="E10" s="118"/>
      <c r="F10" s="119">
        <f>SUM(C10:E10)</f>
        <v>20350</v>
      </c>
      <c r="G10" s="119">
        <f>(Data!D39)</f>
        <v>2118</v>
      </c>
      <c r="H10" s="118"/>
      <c r="I10" s="120"/>
      <c r="J10" s="120"/>
      <c r="K10" s="120"/>
      <c r="L10" s="2"/>
      <c r="M10" s="2"/>
      <c r="N10" s="2"/>
      <c r="O10" s="2"/>
      <c r="P10" s="2"/>
      <c r="Q10" s="2"/>
      <c r="R10" s="2"/>
    </row>
    <row r="11" spans="1:18" ht="14.4" x14ac:dyDescent="0.3">
      <c r="A11" s="9" t="str">
        <f>Data!$A$10</f>
        <v>Fortigate 100F</v>
      </c>
      <c r="B11" s="9">
        <f>Data!$B$10</f>
        <v>0</v>
      </c>
      <c r="C11" s="42">
        <f>SUM(B11*Data!C10)</f>
        <v>0</v>
      </c>
      <c r="D11" s="42">
        <f>SUM(B11*Data!C22)</f>
        <v>0</v>
      </c>
      <c r="E11" s="10"/>
      <c r="F11" s="43">
        <f t="shared" si="1"/>
        <v>0</v>
      </c>
      <c r="G11" s="43">
        <f>SUM(B11*Data!C40)</f>
        <v>0</v>
      </c>
      <c r="H11" s="10"/>
      <c r="I11" s="17"/>
      <c r="J11" s="17"/>
      <c r="K11" s="17"/>
      <c r="N11" s="5" t="s">
        <v>190</v>
      </c>
      <c r="O11" t="s">
        <v>191</v>
      </c>
      <c r="P11" t="s">
        <v>192</v>
      </c>
    </row>
    <row r="12" spans="1:18" ht="14.4" x14ac:dyDescent="0.3">
      <c r="A12" s="9" t="str">
        <f>Data!$A$12</f>
        <v>6100 48G PoE 4SFP+</v>
      </c>
      <c r="B12" s="9">
        <v>0</v>
      </c>
      <c r="C12" s="42">
        <f>SUM(B12*Data!C12)</f>
        <v>0</v>
      </c>
      <c r="D12" s="42">
        <f>SUM(B12*Data!C27)</f>
        <v>0</v>
      </c>
      <c r="E12" s="10"/>
      <c r="F12" s="43">
        <f t="shared" si="1"/>
        <v>0</v>
      </c>
      <c r="G12" s="43"/>
      <c r="H12" s="10"/>
      <c r="I12" s="17"/>
      <c r="J12" s="17"/>
      <c r="K12" s="17"/>
    </row>
    <row r="13" spans="1:18" ht="14.4" x14ac:dyDescent="0.3">
      <c r="A13" s="12" t="s">
        <v>193</v>
      </c>
      <c r="B13" s="9"/>
      <c r="C13" s="55">
        <f>SUM(C3:C12)</f>
        <v>17417</v>
      </c>
      <c r="D13" s="56">
        <f>SUM(D3:D12)</f>
        <v>14693</v>
      </c>
      <c r="E13" s="10"/>
      <c r="F13" s="57">
        <f>SUM(E13,D13,C13)</f>
        <v>32110</v>
      </c>
      <c r="G13" s="57">
        <f>SUM(G3:G12)</f>
        <v>2757.45</v>
      </c>
      <c r="H13" s="10"/>
      <c r="I13" s="17"/>
      <c r="J13" s="17"/>
      <c r="K13" s="17"/>
    </row>
    <row r="14" spans="1:18" ht="14.4" x14ac:dyDescent="0.3">
      <c r="A14" s="9"/>
      <c r="B14" s="9"/>
      <c r="C14" s="42"/>
      <c r="D14" s="46"/>
      <c r="E14" s="10"/>
      <c r="F14" s="43"/>
      <c r="G14" s="43"/>
      <c r="H14" s="10"/>
      <c r="I14" s="17"/>
      <c r="J14" s="17"/>
      <c r="K14" s="17"/>
    </row>
    <row r="15" spans="1:18" ht="18" x14ac:dyDescent="0.35">
      <c r="A15" s="72" t="s">
        <v>194</v>
      </c>
      <c r="B15" s="9"/>
      <c r="C15" s="42"/>
      <c r="D15" s="42"/>
      <c r="E15" s="10"/>
      <c r="F15" s="43"/>
      <c r="G15" s="43"/>
      <c r="H15" s="10"/>
      <c r="I15" s="17"/>
      <c r="J15" s="17"/>
      <c r="K15" s="17"/>
    </row>
    <row r="16" spans="1:18" ht="14.4" x14ac:dyDescent="0.3">
      <c r="A16" s="9" t="str">
        <f>Data!$A$51</f>
        <v xml:space="preserve">AP 505 </v>
      </c>
      <c r="B16" s="9">
        <f>Data!$B$51</f>
        <v>2</v>
      </c>
      <c r="C16" s="42">
        <f>(Data!D51)</f>
        <v>8956</v>
      </c>
      <c r="D16" s="42">
        <f>(Data!D54)</f>
        <v>905.38</v>
      </c>
      <c r="E16" s="10"/>
      <c r="F16" s="43">
        <f t="shared" si="0"/>
        <v>9861.3799999999992</v>
      </c>
      <c r="G16" s="43">
        <f>(Data!D55)</f>
        <v>649.30999999999995</v>
      </c>
      <c r="H16" s="10"/>
      <c r="I16" s="17"/>
      <c r="J16" s="17"/>
      <c r="K16" s="17"/>
    </row>
    <row r="17" spans="1:12" ht="14.4" x14ac:dyDescent="0.3">
      <c r="A17" s="9" t="str">
        <f>Data!$A$52</f>
        <v xml:space="preserve">Mounts </v>
      </c>
      <c r="B17" s="9">
        <f>Data!$B$52</f>
        <v>2</v>
      </c>
      <c r="C17" s="42">
        <f>SUM((Data!D52):(Data!D53))</f>
        <v>1035.04</v>
      </c>
      <c r="D17" s="42"/>
      <c r="E17" s="10"/>
      <c r="F17" s="43"/>
      <c r="G17" s="43"/>
      <c r="H17" s="10"/>
      <c r="I17" s="17"/>
      <c r="J17" s="17"/>
      <c r="K17" s="17"/>
    </row>
    <row r="18" spans="1:12" ht="14.4" x14ac:dyDescent="0.3">
      <c r="A18" s="9" t="str">
        <f>Data!$A$65</f>
        <v>A9004</v>
      </c>
      <c r="B18" s="9">
        <f>Data!$B$65</f>
        <v>0</v>
      </c>
      <c r="C18" s="42">
        <f>SUM(B18*(Data!C65))</f>
        <v>0</v>
      </c>
      <c r="D18" s="42">
        <f>SUM(B18*Data!D68)</f>
        <v>0</v>
      </c>
      <c r="E18" s="10"/>
      <c r="F18" s="43">
        <f>SUM(C18:D18)</f>
        <v>0</v>
      </c>
      <c r="G18" s="43">
        <f>SUM(B18*Data!C70)</f>
        <v>0</v>
      </c>
      <c r="H18" s="10"/>
      <c r="I18" s="17"/>
      <c r="J18" s="17"/>
      <c r="K18" s="17"/>
    </row>
    <row r="19" spans="1:12" ht="14.4" x14ac:dyDescent="0.3">
      <c r="A19" s="9" t="str">
        <f>Data!$A$67</f>
        <v>A9004 rack</v>
      </c>
      <c r="B19" s="9">
        <f>Data!$B$67</f>
        <v>0</v>
      </c>
      <c r="C19" s="42">
        <f>SUM(B19*(Data!C67))</f>
        <v>0</v>
      </c>
      <c r="D19" s="42"/>
      <c r="E19" s="10"/>
      <c r="F19" s="43">
        <f>SUM(C19:D19)</f>
        <v>0</v>
      </c>
      <c r="G19" s="43"/>
      <c r="H19" s="10"/>
      <c r="I19" s="17"/>
      <c r="J19" s="17"/>
      <c r="K19" s="17"/>
    </row>
    <row r="20" spans="1:12" ht="14.4" x14ac:dyDescent="0.3">
      <c r="A20" s="9" t="str">
        <f>Data!$A$66</f>
        <v>Power cord</v>
      </c>
      <c r="B20" s="9">
        <f>Data!$B$66</f>
        <v>0</v>
      </c>
      <c r="C20" s="42">
        <f>SUM(B20*Data!C66)</f>
        <v>0</v>
      </c>
      <c r="D20" s="42"/>
      <c r="E20" s="10"/>
      <c r="F20" s="43">
        <f>SUM(C20:E20)</f>
        <v>0</v>
      </c>
      <c r="G20" s="43"/>
      <c r="H20" s="10"/>
      <c r="I20" s="17"/>
      <c r="J20" s="17"/>
      <c r="K20" s="17"/>
    </row>
    <row r="21" spans="1:12" ht="14.4" x14ac:dyDescent="0.3">
      <c r="A21" s="9" t="str">
        <f>Data!$A$68</f>
        <v xml:space="preserve">License (Europe) </v>
      </c>
      <c r="B21" s="9">
        <f>Data!$B$68</f>
        <v>0</v>
      </c>
      <c r="C21" s="42">
        <f>SUM(B21*Data!C68)</f>
        <v>0</v>
      </c>
      <c r="D21" s="42"/>
      <c r="E21" s="10"/>
      <c r="F21" s="43">
        <f t="shared" ref="F21:F23" si="2">SUM(C21:E21)</f>
        <v>0</v>
      </c>
      <c r="G21" s="43"/>
      <c r="H21" s="10"/>
      <c r="I21" s="17"/>
      <c r="J21" s="17"/>
      <c r="K21" s="17"/>
      <c r="L21" s="19"/>
    </row>
    <row r="22" spans="1:12" ht="14.4" x14ac:dyDescent="0.3">
      <c r="A22" s="9" t="str">
        <f>Data!$A$69</f>
        <v xml:space="preserve">License / Support </v>
      </c>
      <c r="B22" s="9">
        <f>Data!$B$69</f>
        <v>0</v>
      </c>
      <c r="C22" s="42">
        <f>SUM(B22*Data!C69)</f>
        <v>0</v>
      </c>
      <c r="D22" s="42"/>
      <c r="E22" s="10"/>
      <c r="F22" s="43">
        <f t="shared" si="2"/>
        <v>0</v>
      </c>
      <c r="G22" s="43"/>
      <c r="H22" s="10"/>
      <c r="I22" s="17"/>
      <c r="J22" s="17"/>
      <c r="K22" s="17"/>
      <c r="L22" s="19"/>
    </row>
    <row r="23" spans="1:12" ht="14.4" x14ac:dyDescent="0.3">
      <c r="A23" s="9" t="str">
        <f>Data!$A$70</f>
        <v>Tax</v>
      </c>
      <c r="B23" s="9">
        <f>Data!$B$70</f>
        <v>0</v>
      </c>
      <c r="C23" s="42">
        <f>SUM(B23*Data!C70)</f>
        <v>0</v>
      </c>
      <c r="D23" s="42"/>
      <c r="E23" s="10"/>
      <c r="F23" s="43">
        <f t="shared" si="2"/>
        <v>0</v>
      </c>
      <c r="G23" s="43"/>
      <c r="H23" s="10"/>
      <c r="I23" s="17"/>
      <c r="J23" s="17"/>
      <c r="K23" s="17"/>
      <c r="L23" s="19"/>
    </row>
    <row r="24" spans="1:12" ht="14.4" x14ac:dyDescent="0.3">
      <c r="A24" s="9" t="str">
        <f>Data!$A$56</f>
        <v>AP 504</v>
      </c>
      <c r="B24" s="9">
        <f>Data!$B$57</f>
        <v>0</v>
      </c>
      <c r="C24" s="42">
        <f>SUM(B24*(Data!C56+C54+Data!C61))</f>
        <v>0</v>
      </c>
      <c r="D24" s="42"/>
      <c r="E24" s="10"/>
      <c r="F24" s="43"/>
      <c r="G24" s="43">
        <f>SUM(B24*Data!C61)</f>
        <v>0</v>
      </c>
      <c r="H24" s="10"/>
      <c r="I24" s="17"/>
      <c r="J24" s="17"/>
      <c r="K24" s="17"/>
      <c r="L24" s="19"/>
    </row>
    <row r="25" spans="1:12" ht="14.4" x14ac:dyDescent="0.3">
      <c r="A25" s="9" t="str">
        <f>Data!$A$57</f>
        <v>AP ANT-28</v>
      </c>
      <c r="B25" s="9">
        <f>Data!$B$57</f>
        <v>0</v>
      </c>
      <c r="C25" s="42">
        <f>SUM(B25*(Data!C57))</f>
        <v>0</v>
      </c>
      <c r="D25" s="42"/>
      <c r="E25" s="10"/>
      <c r="F25" s="43"/>
      <c r="G25" s="43"/>
      <c r="H25" s="10"/>
      <c r="I25" s="17"/>
      <c r="J25" s="17"/>
      <c r="K25" s="17"/>
      <c r="L25" s="19"/>
    </row>
    <row r="26" spans="1:12" ht="14.4" x14ac:dyDescent="0.3">
      <c r="A26" s="9" t="str">
        <f>Data!$A$58</f>
        <v xml:space="preserve">Mounts </v>
      </c>
      <c r="B26" s="9">
        <f>Data!$B$58</f>
        <v>0</v>
      </c>
      <c r="C26" s="42">
        <f>SUM(B26*(Data!C52+Data!C53))</f>
        <v>0</v>
      </c>
      <c r="D26" s="42"/>
      <c r="E26" s="10"/>
      <c r="F26" s="43"/>
      <c r="G26" s="43"/>
      <c r="H26" s="10"/>
      <c r="I26" s="17"/>
      <c r="J26" s="17"/>
      <c r="K26" s="17"/>
      <c r="L26" s="19"/>
    </row>
    <row r="27" spans="1:12" ht="14.4" x14ac:dyDescent="0.3">
      <c r="A27" s="54" t="s">
        <v>195</v>
      </c>
      <c r="B27" s="9"/>
      <c r="C27" s="55">
        <f>SUM(C16:C26)</f>
        <v>9991.0400000000009</v>
      </c>
      <c r="D27" s="55">
        <f>SUM(D16:D26)</f>
        <v>905.38</v>
      </c>
      <c r="E27" s="54"/>
      <c r="F27" s="57">
        <f>SUM(C27:D27:E27)</f>
        <v>10896.42</v>
      </c>
      <c r="G27" s="57">
        <f>SUM(G16:G26,G23)</f>
        <v>649.30999999999995</v>
      </c>
      <c r="H27" s="10"/>
      <c r="I27" s="17"/>
      <c r="J27" s="17"/>
      <c r="K27" s="17"/>
      <c r="L27" s="19"/>
    </row>
    <row r="28" spans="1:12" ht="14.4" x14ac:dyDescent="0.3">
      <c r="A28" s="10"/>
      <c r="B28" s="9"/>
      <c r="C28" s="42"/>
      <c r="D28" s="42"/>
      <c r="E28" s="10"/>
      <c r="F28" s="43"/>
      <c r="G28" s="43"/>
      <c r="H28" s="10"/>
      <c r="I28" s="17"/>
      <c r="J28" s="17"/>
      <c r="K28" s="17"/>
      <c r="L28" s="19"/>
    </row>
    <row r="29" spans="1:12" ht="14.4" x14ac:dyDescent="0.3">
      <c r="A29" s="9"/>
      <c r="B29" s="9"/>
      <c r="C29" s="42"/>
      <c r="D29" s="42"/>
      <c r="E29" s="10"/>
      <c r="F29" s="43"/>
      <c r="G29" s="43"/>
      <c r="H29" s="10"/>
      <c r="I29" s="17"/>
      <c r="J29" s="17"/>
      <c r="K29" s="17"/>
    </row>
    <row r="30" spans="1:12" ht="18" x14ac:dyDescent="0.35">
      <c r="A30" s="72" t="s">
        <v>196</v>
      </c>
      <c r="B30" s="9"/>
      <c r="C30" s="42"/>
      <c r="D30" s="42"/>
      <c r="E30" s="10"/>
      <c r="F30" s="43"/>
      <c r="G30" s="43"/>
      <c r="H30" s="10"/>
      <c r="I30" s="17"/>
      <c r="J30" s="17"/>
      <c r="K30" s="17"/>
    </row>
    <row r="31" spans="1:12" ht="14.4" x14ac:dyDescent="0.3">
      <c r="A31" s="9" t="str">
        <f>Data!$A$44</f>
        <v>6000 48G 4SFP</v>
      </c>
      <c r="B31" s="9">
        <f>Data!$B$44</f>
        <v>0</v>
      </c>
      <c r="C31" s="42">
        <f>SUM(B30*(Data!C44))</f>
        <v>0</v>
      </c>
      <c r="D31" s="42">
        <f>SUM(B31*Data!D34)</f>
        <v>0</v>
      </c>
      <c r="E31" s="10"/>
      <c r="F31" s="43">
        <f>SUM(C31:E31)</f>
        <v>0</v>
      </c>
      <c r="G31" s="43">
        <f>SUM(B31*Data!C34)</f>
        <v>0</v>
      </c>
      <c r="H31" s="10"/>
      <c r="I31" s="17"/>
      <c r="J31" s="17"/>
      <c r="K31" s="17"/>
    </row>
    <row r="32" spans="1:12" ht="14.4" x14ac:dyDescent="0.3">
      <c r="A32" s="9" t="str">
        <f>Data!$A$45</f>
        <v>6000 48G PoE+ 4SFP+</v>
      </c>
      <c r="B32" s="9">
        <f>Data!$B$45</f>
        <v>0</v>
      </c>
      <c r="C32" s="42">
        <f>SUM(B31*(Data!C45))</f>
        <v>0</v>
      </c>
      <c r="D32" s="42">
        <f>SUM(B32*Data!D21)</f>
        <v>0</v>
      </c>
      <c r="E32" s="10"/>
      <c r="F32" s="43">
        <f>SUM(C32:E32)</f>
        <v>0</v>
      </c>
      <c r="G32" s="43">
        <f>SUM(B32*Data!C35)</f>
        <v>0</v>
      </c>
      <c r="H32" s="10"/>
      <c r="I32" s="17"/>
      <c r="J32" s="17"/>
      <c r="K32" s="17"/>
    </row>
    <row r="33" spans="1:18" ht="14.4" x14ac:dyDescent="0.3">
      <c r="A33" s="9" t="str">
        <f>Data!$A$46</f>
        <v xml:space="preserve">CX6200F 12G 4SFP+ </v>
      </c>
      <c r="B33" s="53">
        <f>Data!$B$46</f>
        <v>0</v>
      </c>
      <c r="C33" s="42">
        <f>SUM(B33*(Data!C46))</f>
        <v>0</v>
      </c>
      <c r="D33" s="42">
        <f>SUM(B18*Data!C46)</f>
        <v>0</v>
      </c>
      <c r="E33" s="10"/>
      <c r="F33" s="43">
        <f>SUM(C33:E33)</f>
        <v>0</v>
      </c>
      <c r="G33" s="43">
        <f>SUM(B33*Data!C26)</f>
        <v>0</v>
      </c>
      <c r="H33" s="10"/>
      <c r="I33" s="17"/>
      <c r="J33" s="17"/>
      <c r="K33" s="17"/>
    </row>
    <row r="34" spans="1:18" ht="14.4" x14ac:dyDescent="0.3">
      <c r="A34" s="9" t="str">
        <f>Data!$A$47</f>
        <v xml:space="preserve">CX6200F 24G 4SFP+ </v>
      </c>
      <c r="B34" s="53">
        <f>Data!$B$47</f>
        <v>0</v>
      </c>
      <c r="C34" s="42">
        <f>SUM(B34*(Data!C47))</f>
        <v>0</v>
      </c>
      <c r="D34" s="42">
        <f>SUM(B19*Data!C47)</f>
        <v>0</v>
      </c>
      <c r="E34" s="10"/>
      <c r="F34" s="43">
        <f>SUM(C34:E34)</f>
        <v>0</v>
      </c>
      <c r="G34" s="43">
        <f>SUM(B34*Data!C37)</f>
        <v>0</v>
      </c>
      <c r="H34" s="10"/>
      <c r="I34" s="17"/>
      <c r="J34" s="17"/>
      <c r="K34" s="17"/>
    </row>
    <row r="35" spans="1:18" ht="14.4" x14ac:dyDescent="0.3">
      <c r="A35" s="9"/>
      <c r="B35" s="53"/>
      <c r="C35" s="42"/>
      <c r="D35" s="42"/>
      <c r="E35" s="10"/>
      <c r="F35" s="43"/>
      <c r="G35" s="43"/>
      <c r="H35" s="10"/>
      <c r="I35" s="17"/>
      <c r="J35" s="17"/>
      <c r="K35" s="17"/>
    </row>
    <row r="36" spans="1:18" ht="14.4" x14ac:dyDescent="0.3">
      <c r="A36" s="12" t="s">
        <v>197</v>
      </c>
      <c r="B36" s="12"/>
      <c r="C36" s="55">
        <f>SUM(C31:C35)</f>
        <v>0</v>
      </c>
      <c r="D36" s="55">
        <f>SUM(D31:D35)</f>
        <v>0</v>
      </c>
      <c r="E36" s="54"/>
      <c r="F36" s="57">
        <f>SUM(C36:E36)</f>
        <v>0</v>
      </c>
      <c r="G36" s="57">
        <f>SUM(G31:G35)</f>
        <v>0</v>
      </c>
      <c r="H36" s="10"/>
      <c r="I36" s="17"/>
      <c r="J36" s="17"/>
      <c r="K36" s="17"/>
    </row>
    <row r="37" spans="1:18" ht="14.4" x14ac:dyDescent="0.3">
      <c r="A37" s="9"/>
      <c r="B37" s="9"/>
      <c r="C37" s="42"/>
      <c r="D37" s="42"/>
      <c r="E37" s="10"/>
      <c r="F37" s="43"/>
      <c r="G37" s="43"/>
      <c r="H37" s="10"/>
      <c r="I37" s="17"/>
      <c r="J37" s="17"/>
      <c r="K37" s="17"/>
      <c r="L37" s="19"/>
    </row>
    <row r="38" spans="1:18" ht="18" x14ac:dyDescent="0.35">
      <c r="A38" s="72" t="s">
        <v>136</v>
      </c>
      <c r="B38" s="9"/>
      <c r="C38" s="42"/>
      <c r="D38" s="42"/>
      <c r="E38" s="10"/>
      <c r="F38" s="43"/>
      <c r="G38" s="43"/>
      <c r="H38" s="10"/>
      <c r="I38" s="17"/>
      <c r="J38" s="17"/>
      <c r="K38" s="17"/>
    </row>
    <row r="39" spans="1:18" ht="15" customHeight="1" x14ac:dyDescent="0.3">
      <c r="A39" s="9" t="str">
        <f>Data!$A$92</f>
        <v>Standard server setup</v>
      </c>
      <c r="B39" s="53">
        <f>Data!$B$92</f>
        <v>0</v>
      </c>
      <c r="C39" s="42">
        <f>SUM(B39*Data!C92)</f>
        <v>0</v>
      </c>
      <c r="D39" s="42">
        <f>SUM(B39*Data!C102)</f>
        <v>0</v>
      </c>
      <c r="E39" s="10"/>
      <c r="F39" s="43">
        <f>SUM(C39:E39)</f>
        <v>0</v>
      </c>
      <c r="G39" s="43"/>
      <c r="H39" s="10"/>
      <c r="I39" s="17"/>
      <c r="J39" s="17"/>
      <c r="K39" s="17"/>
    </row>
    <row r="40" spans="1:18" ht="14.4" x14ac:dyDescent="0.3">
      <c r="A40" s="9" t="str">
        <f>Data!$A$100</f>
        <v>UPS 1550 VA</v>
      </c>
      <c r="B40" s="53">
        <f>Data!$B$100</f>
        <v>0</v>
      </c>
      <c r="C40" s="42">
        <f>SUM(B40*Data!C100)</f>
        <v>0</v>
      </c>
      <c r="D40" s="42"/>
      <c r="E40" s="10"/>
      <c r="F40" s="43">
        <f>SUM(C40:E40)</f>
        <v>0</v>
      </c>
      <c r="G40" s="43"/>
      <c r="H40" s="10"/>
      <c r="I40" s="17"/>
      <c r="J40" s="17"/>
      <c r="K40" s="17"/>
    </row>
    <row r="41" spans="1:18" ht="14.4" x14ac:dyDescent="0.3">
      <c r="A41" s="9"/>
      <c r="B41" s="9"/>
      <c r="C41" s="42"/>
      <c r="D41" s="42"/>
      <c r="E41" s="10"/>
      <c r="F41" s="43"/>
      <c r="G41" s="43"/>
      <c r="H41" s="10"/>
      <c r="I41" s="17"/>
      <c r="J41" s="17"/>
      <c r="K41" s="17"/>
    </row>
    <row r="42" spans="1:18" ht="18" x14ac:dyDescent="0.35">
      <c r="A42" s="74" t="s">
        <v>198</v>
      </c>
      <c r="B42" s="9"/>
      <c r="C42" s="42"/>
      <c r="D42" s="42"/>
      <c r="E42" s="10"/>
      <c r="F42" s="43"/>
      <c r="G42" s="43"/>
      <c r="H42" s="10"/>
      <c r="I42" s="17"/>
      <c r="J42" s="17"/>
      <c r="K42" s="17"/>
    </row>
    <row r="43" spans="1:18" ht="14.4" x14ac:dyDescent="0.3">
      <c r="A43" s="75" t="s">
        <v>199</v>
      </c>
      <c r="B43" s="9"/>
      <c r="C43" s="42">
        <v>5000</v>
      </c>
      <c r="D43" s="42"/>
      <c r="E43" s="10"/>
      <c r="F43" s="43">
        <f>SUM(C43:E43)</f>
        <v>5000</v>
      </c>
      <c r="G43" s="43"/>
      <c r="H43" s="10"/>
      <c r="I43" s="17"/>
      <c r="J43" s="17"/>
      <c r="K43" s="17"/>
    </row>
    <row r="44" spans="1:18" ht="14.4" x14ac:dyDescent="0.3">
      <c r="A44" s="76" t="s">
        <v>200</v>
      </c>
      <c r="B44" s="9"/>
      <c r="C44" s="42"/>
      <c r="D44" s="42"/>
      <c r="E44" s="48">
        <v>50000</v>
      </c>
      <c r="F44" s="48">
        <f>SUM(C44:E44)</f>
        <v>50000</v>
      </c>
      <c r="G44" s="43"/>
      <c r="H44" s="11" t="s">
        <v>201</v>
      </c>
      <c r="I44" s="23"/>
      <c r="J44" s="23"/>
      <c r="K44" s="17"/>
    </row>
    <row r="45" spans="1:18" ht="14.4" x14ac:dyDescent="0.3">
      <c r="A45" s="76" t="s">
        <v>202</v>
      </c>
      <c r="B45" s="9"/>
      <c r="C45" s="42"/>
      <c r="D45" s="42"/>
      <c r="E45" s="48">
        <v>100000</v>
      </c>
      <c r="F45" s="48">
        <f>SUM(C45:E45)</f>
        <v>100000</v>
      </c>
      <c r="G45" s="43"/>
      <c r="H45" s="11" t="s">
        <v>203</v>
      </c>
      <c r="I45" s="23"/>
      <c r="J45" s="23"/>
      <c r="K45" s="17"/>
      <c r="L45" s="19"/>
    </row>
    <row r="46" spans="1:18" ht="14.4" x14ac:dyDescent="0.3">
      <c r="A46" s="9" t="s">
        <v>204</v>
      </c>
      <c r="B46" s="9"/>
      <c r="C46" s="42"/>
      <c r="D46" s="42"/>
      <c r="E46" s="11">
        <v>0</v>
      </c>
      <c r="F46" s="48">
        <v>0</v>
      </c>
      <c r="G46" s="43"/>
      <c r="H46" s="11"/>
      <c r="I46" s="23"/>
      <c r="J46" s="23"/>
      <c r="K46" s="17"/>
      <c r="R46" s="20"/>
    </row>
    <row r="47" spans="1:18" ht="14.4" x14ac:dyDescent="0.3">
      <c r="A47" s="9"/>
      <c r="B47" s="9"/>
      <c r="C47" s="42"/>
      <c r="D47" s="42"/>
      <c r="E47" s="11"/>
      <c r="F47" s="48"/>
      <c r="G47" s="43"/>
      <c r="H47" s="11"/>
      <c r="I47" s="23"/>
      <c r="J47" s="23"/>
      <c r="K47" s="17"/>
      <c r="R47" s="20"/>
    </row>
    <row r="48" spans="1:18" ht="14.4" x14ac:dyDescent="0.3">
      <c r="A48" s="73" t="s">
        <v>205</v>
      </c>
      <c r="B48" s="9"/>
      <c r="C48" s="42"/>
      <c r="D48" s="42"/>
      <c r="E48" s="11"/>
      <c r="F48" s="48"/>
      <c r="G48" s="43"/>
      <c r="H48" s="11"/>
      <c r="I48" s="23"/>
      <c r="J48" s="23"/>
      <c r="K48" s="17"/>
      <c r="R48" s="20"/>
    </row>
    <row r="49" spans="1:18" ht="14.4" x14ac:dyDescent="0.3">
      <c r="A49" s="12" t="s">
        <v>112</v>
      </c>
      <c r="B49" s="9"/>
      <c r="C49" s="42"/>
      <c r="D49" s="42"/>
      <c r="E49" s="11"/>
      <c r="F49" s="48"/>
      <c r="G49" s="43"/>
      <c r="H49" s="11"/>
      <c r="I49" s="23"/>
      <c r="J49" s="23"/>
      <c r="K49" s="17"/>
      <c r="R49" s="20"/>
    </row>
    <row r="50" spans="1:18" ht="15" customHeight="1" x14ac:dyDescent="0.3">
      <c r="A50" s="9" t="str">
        <f>Data!$A$77</f>
        <v>HP EliteBook 840 G11 - 14"</v>
      </c>
      <c r="B50" s="9">
        <f>Data!$B$77</f>
        <v>7</v>
      </c>
      <c r="C50" s="42">
        <f>SUM(B50*Data!C77)</f>
        <v>104426</v>
      </c>
      <c r="D50" s="42"/>
      <c r="E50" s="11"/>
      <c r="F50" s="43">
        <f>SUM(C50:E50)</f>
        <v>104426</v>
      </c>
      <c r="G50" s="43"/>
      <c r="H50" s="11"/>
      <c r="I50" s="23"/>
      <c r="J50" s="23"/>
      <c r="K50" s="17"/>
      <c r="R50" s="20"/>
    </row>
    <row r="51" spans="1:18" ht="15" customHeight="1" x14ac:dyDescent="0.3">
      <c r="A51" s="9" t="str">
        <f>Data!$A$78</f>
        <v>HP EliteBook 860 G11 - 16"</v>
      </c>
      <c r="B51" s="9">
        <f>Data!$B$78</f>
        <v>0</v>
      </c>
      <c r="C51" s="42">
        <f>SUM(B51*Data!C78)</f>
        <v>0</v>
      </c>
      <c r="D51" s="42"/>
      <c r="E51" s="11"/>
      <c r="F51" s="43">
        <f t="shared" ref="F51:F53" si="3">SUM(C51:E51)</f>
        <v>0</v>
      </c>
      <c r="G51" s="43"/>
      <c r="H51" s="11"/>
      <c r="I51" s="23"/>
      <c r="J51" s="23"/>
      <c r="K51" s="17"/>
      <c r="R51" s="20"/>
    </row>
    <row r="52" spans="1:18" ht="15" customHeight="1" x14ac:dyDescent="0.3">
      <c r="A52" s="9" t="str">
        <f>Data!$A$79</f>
        <v>HP ZBook Fury 16 G9</v>
      </c>
      <c r="B52" s="9">
        <f>Data!$B$79</f>
        <v>0</v>
      </c>
      <c r="C52" s="42">
        <f>SUM(B52*Data!C79)</f>
        <v>0</v>
      </c>
      <c r="D52" s="42"/>
      <c r="E52" s="11"/>
      <c r="F52" s="43">
        <f t="shared" si="3"/>
        <v>0</v>
      </c>
      <c r="G52" s="43"/>
      <c r="H52" s="11"/>
      <c r="I52" s="23"/>
      <c r="J52" s="23"/>
      <c r="K52" s="17"/>
      <c r="R52" s="20"/>
    </row>
    <row r="53" spans="1:18" ht="15" customHeight="1" x14ac:dyDescent="0.3">
      <c r="A53" s="9" t="str">
        <f>Data!$A$80</f>
        <v>EliteDesk 800 G9 - SFF</v>
      </c>
      <c r="B53" s="9">
        <f>Data!$B$80</f>
        <v>2</v>
      </c>
      <c r="C53" s="42">
        <f>SUM(B53*Data!C80)</f>
        <v>26260</v>
      </c>
      <c r="D53" s="42"/>
      <c r="E53" s="11"/>
      <c r="F53" s="43">
        <f t="shared" si="3"/>
        <v>26260</v>
      </c>
      <c r="G53" s="43"/>
      <c r="H53" s="11"/>
      <c r="I53" s="23"/>
      <c r="J53" s="23"/>
      <c r="K53" s="17"/>
      <c r="R53" s="20"/>
    </row>
    <row r="54" spans="1:18" ht="14.4" x14ac:dyDescent="0.3">
      <c r="A54" s="9"/>
      <c r="B54" s="9"/>
      <c r="C54" s="42"/>
      <c r="D54" s="42"/>
      <c r="E54" s="11"/>
      <c r="F54" s="48"/>
      <c r="G54" s="43"/>
      <c r="H54" s="11"/>
      <c r="I54" s="23"/>
      <c r="J54" s="23"/>
      <c r="K54" s="17"/>
      <c r="R54" s="20"/>
    </row>
    <row r="55" spans="1:18" ht="14.4" x14ac:dyDescent="0.3">
      <c r="A55" s="73" t="s">
        <v>206</v>
      </c>
      <c r="B55" s="9"/>
      <c r="C55" s="42"/>
      <c r="D55" s="42"/>
      <c r="E55" s="11"/>
      <c r="F55" s="48"/>
      <c r="G55" s="43"/>
      <c r="H55" s="11"/>
      <c r="I55" s="23"/>
      <c r="J55" s="23"/>
      <c r="K55" s="17"/>
      <c r="R55" s="20"/>
    </row>
    <row r="56" spans="1:18" ht="14.4" x14ac:dyDescent="0.3">
      <c r="A56" s="9" t="str">
        <f>Data!$A$83</f>
        <v>Dockningsstation - USB-C</v>
      </c>
      <c r="B56" s="9">
        <f>Data!$B$83</f>
        <v>0</v>
      </c>
      <c r="C56" s="42">
        <f>SUM(B56*Data!C83)</f>
        <v>0</v>
      </c>
      <c r="D56" s="42"/>
      <c r="E56" s="11"/>
      <c r="F56" s="43">
        <f t="shared" ref="F56" si="4">SUM(C56:E56)</f>
        <v>0</v>
      </c>
      <c r="G56" s="43"/>
      <c r="H56" s="11"/>
      <c r="I56" s="23"/>
      <c r="J56" s="23"/>
      <c r="K56" s="17"/>
      <c r="R56" s="20"/>
    </row>
    <row r="57" spans="1:18" ht="14.4" x14ac:dyDescent="0.3">
      <c r="A57" s="9" t="str">
        <f>Data!$A$84</f>
        <v>HP Thunderbolt Dock G4</v>
      </c>
      <c r="B57" s="9">
        <f>Data!$B$84</f>
        <v>7</v>
      </c>
      <c r="C57" s="42">
        <f>SUM(B57*Data!C84)</f>
        <v>15652</v>
      </c>
      <c r="D57" s="42"/>
      <c r="E57" s="11"/>
      <c r="F57" s="43">
        <f t="shared" ref="F57:F58" si="5">SUM(C57:E57)</f>
        <v>15652</v>
      </c>
      <c r="G57" s="43"/>
      <c r="H57" s="11"/>
      <c r="I57" s="23"/>
      <c r="J57" s="23"/>
      <c r="K57" s="17"/>
      <c r="R57" s="20"/>
    </row>
    <row r="58" spans="1:18" ht="14.4" x14ac:dyDescent="0.3">
      <c r="A58" s="9" t="str">
        <f>Data!$A$85</f>
        <v>HP USB-C to RJ 45 Adapter</v>
      </c>
      <c r="B58" s="9">
        <f>Data!$B$85</f>
        <v>2</v>
      </c>
      <c r="C58" s="42">
        <f>SUM(B58*Data!C85)</f>
        <v>534</v>
      </c>
      <c r="D58" s="42"/>
      <c r="E58" s="11"/>
      <c r="F58" s="43">
        <f t="shared" si="5"/>
        <v>534</v>
      </c>
      <c r="G58" s="43"/>
      <c r="H58" s="11"/>
      <c r="I58" s="23"/>
      <c r="J58" s="23"/>
      <c r="K58" s="17"/>
      <c r="R58" s="20"/>
    </row>
    <row r="59" spans="1:18" ht="14.4" x14ac:dyDescent="0.3">
      <c r="A59" s="9"/>
      <c r="B59" s="9"/>
      <c r="C59" s="42"/>
      <c r="D59" s="42"/>
      <c r="E59" s="11"/>
      <c r="F59" s="43"/>
      <c r="G59" s="43"/>
      <c r="H59" s="11"/>
      <c r="I59" s="23"/>
      <c r="J59" s="23"/>
      <c r="K59" s="17"/>
      <c r="R59" s="20"/>
    </row>
    <row r="60" spans="1:18" ht="14.4" x14ac:dyDescent="0.3">
      <c r="A60" s="12" t="s">
        <v>135</v>
      </c>
      <c r="B60" s="9"/>
      <c r="C60" s="55">
        <f>SUM(C50:C59)</f>
        <v>146872</v>
      </c>
      <c r="D60" s="42"/>
      <c r="E60" s="11"/>
      <c r="F60" s="57">
        <f>SUM(C60:E60)</f>
        <v>146872</v>
      </c>
      <c r="G60" s="43"/>
      <c r="H60" s="11"/>
      <c r="I60" s="23"/>
      <c r="J60" s="23"/>
      <c r="K60" s="24"/>
      <c r="R60" s="20"/>
    </row>
    <row r="61" spans="1:18" ht="14.4" x14ac:dyDescent="0.3">
      <c r="A61" s="12"/>
      <c r="B61" s="9"/>
      <c r="C61" s="42"/>
      <c r="D61" s="42"/>
      <c r="E61" s="11"/>
      <c r="F61" s="43"/>
      <c r="G61" s="43"/>
      <c r="H61" s="11"/>
      <c r="I61" s="23"/>
      <c r="J61" s="25"/>
      <c r="K61" s="10"/>
      <c r="M61" s="66"/>
      <c r="N61" s="66"/>
      <c r="O61" s="66"/>
      <c r="P61" s="66"/>
      <c r="Q61" s="66"/>
      <c r="R61" s="20"/>
    </row>
    <row r="62" spans="1:18" ht="14.4" x14ac:dyDescent="0.3">
      <c r="A62" s="77" t="s">
        <v>207</v>
      </c>
      <c r="B62" s="9"/>
      <c r="C62" s="42"/>
      <c r="D62" s="42"/>
      <c r="E62" s="11"/>
      <c r="F62" s="43"/>
      <c r="G62" s="43"/>
      <c r="H62" s="11"/>
      <c r="I62" s="23"/>
      <c r="J62" s="25"/>
      <c r="K62" s="10"/>
      <c r="M62" s="66"/>
      <c r="N62" s="66"/>
      <c r="O62" s="66"/>
      <c r="P62" s="66"/>
      <c r="Q62" s="66"/>
      <c r="R62" s="20"/>
    </row>
    <row r="63" spans="1:18" ht="15" customHeight="1" x14ac:dyDescent="0.3">
      <c r="A63" s="62" t="s">
        <v>208</v>
      </c>
      <c r="B63" s="58"/>
      <c r="C63" s="43"/>
      <c r="D63" s="58"/>
      <c r="E63" s="10"/>
      <c r="F63" s="43"/>
      <c r="G63" s="43"/>
      <c r="H63" s="17"/>
      <c r="I63" s="17"/>
      <c r="J63" s="17"/>
      <c r="K63" s="17"/>
      <c r="L63" s="66"/>
      <c r="M63" s="66"/>
      <c r="N63" s="66"/>
      <c r="O63" s="66"/>
      <c r="P63" s="66"/>
      <c r="Q63" s="66"/>
      <c r="R63" s="20"/>
    </row>
    <row r="64" spans="1:18" ht="15" customHeight="1" x14ac:dyDescent="0.3">
      <c r="A64" s="58" t="s">
        <v>209</v>
      </c>
      <c r="B64" s="58"/>
      <c r="C64" s="43"/>
      <c r="D64" s="58"/>
      <c r="E64" s="10"/>
      <c r="F64" s="43"/>
      <c r="G64" s="43"/>
      <c r="H64" s="17"/>
      <c r="I64" s="17"/>
      <c r="J64" s="17"/>
      <c r="K64" s="17"/>
      <c r="L64" s="66"/>
      <c r="M64" s="66"/>
      <c r="N64" s="66"/>
      <c r="O64" s="66"/>
      <c r="P64" s="66"/>
      <c r="Q64" s="66"/>
      <c r="R64" s="20"/>
    </row>
    <row r="65" spans="1:18" ht="14.4" x14ac:dyDescent="0.3">
      <c r="A65" s="9" t="s">
        <v>210</v>
      </c>
      <c r="B65" s="9"/>
      <c r="C65" s="43"/>
      <c r="D65" s="42"/>
      <c r="E65" s="59"/>
      <c r="F65" s="43"/>
      <c r="G65" s="43"/>
      <c r="H65" s="17"/>
      <c r="I65" s="17"/>
      <c r="J65" s="17"/>
      <c r="K65" s="17"/>
      <c r="R65" s="20"/>
    </row>
    <row r="66" spans="1:18" ht="14.4" x14ac:dyDescent="0.3">
      <c r="A66" s="9" t="s">
        <v>211</v>
      </c>
      <c r="B66" s="9"/>
      <c r="D66" s="42"/>
      <c r="E66" s="59"/>
      <c r="F66" s="43"/>
      <c r="G66" s="43"/>
      <c r="H66" s="17"/>
      <c r="I66" s="17"/>
      <c r="J66" s="17"/>
      <c r="K66" s="17"/>
      <c r="R66" s="20"/>
    </row>
    <row r="67" spans="1:18" ht="14.4" x14ac:dyDescent="0.3">
      <c r="A67" s="9" t="s">
        <v>212</v>
      </c>
      <c r="B67" s="9"/>
      <c r="C67" s="59"/>
      <c r="D67" s="42"/>
      <c r="E67" s="59"/>
      <c r="F67" s="43"/>
      <c r="G67" s="43"/>
      <c r="H67" s="17"/>
      <c r="I67" s="17"/>
      <c r="J67" s="17"/>
      <c r="K67" s="17"/>
      <c r="R67" s="20"/>
    </row>
    <row r="68" spans="1:18" ht="14.4" x14ac:dyDescent="0.3">
      <c r="A68" s="9" t="s">
        <v>212</v>
      </c>
      <c r="B68" s="9"/>
      <c r="C68" s="42"/>
      <c r="D68" s="42"/>
      <c r="E68" s="60"/>
      <c r="F68" s="43"/>
      <c r="G68" s="43"/>
      <c r="H68" s="17"/>
      <c r="I68" s="17"/>
      <c r="J68" s="17"/>
      <c r="K68" s="17"/>
      <c r="R68" s="20"/>
    </row>
    <row r="69" spans="1:18" ht="14.4" x14ac:dyDescent="0.3">
      <c r="A69" s="9" t="s">
        <v>213</v>
      </c>
      <c r="B69" s="9"/>
      <c r="C69" s="42"/>
      <c r="D69" s="42"/>
      <c r="E69" s="60"/>
      <c r="F69" s="43"/>
      <c r="G69" s="43"/>
      <c r="H69" s="17"/>
      <c r="I69" s="17"/>
      <c r="J69" s="17"/>
      <c r="K69" s="17"/>
      <c r="R69" s="20"/>
    </row>
    <row r="70" spans="1:18" ht="14.4" x14ac:dyDescent="0.3">
      <c r="A70" s="9" t="s">
        <v>213</v>
      </c>
      <c r="B70" s="9"/>
      <c r="C70" s="42"/>
      <c r="D70" s="42"/>
      <c r="E70" s="60"/>
      <c r="F70" s="43"/>
      <c r="G70" s="43"/>
      <c r="H70" s="17"/>
      <c r="I70" s="17"/>
      <c r="J70" s="17"/>
      <c r="K70" s="17"/>
      <c r="R70" s="20"/>
    </row>
    <row r="71" spans="1:18" ht="14.4" x14ac:dyDescent="0.3">
      <c r="A71" s="9" t="s">
        <v>214</v>
      </c>
      <c r="B71" s="9"/>
      <c r="C71" s="42"/>
      <c r="D71" s="42"/>
      <c r="E71" s="60"/>
      <c r="F71" s="43"/>
      <c r="G71" s="43"/>
      <c r="H71" s="17"/>
      <c r="I71" s="17"/>
      <c r="J71" s="17"/>
      <c r="K71" s="17"/>
      <c r="R71" s="20"/>
    </row>
    <row r="72" spans="1:18" ht="14.4" x14ac:dyDescent="0.3">
      <c r="A72" s="9" t="s">
        <v>215</v>
      </c>
      <c r="B72" s="9"/>
      <c r="C72" s="42"/>
      <c r="D72" s="42"/>
      <c r="E72" s="60"/>
      <c r="F72" s="43"/>
      <c r="G72" s="43"/>
      <c r="H72" s="24"/>
      <c r="I72" s="24"/>
      <c r="J72" s="24"/>
      <c r="K72" s="24"/>
      <c r="R72" s="20"/>
    </row>
    <row r="73" spans="1:18" ht="14.4" x14ac:dyDescent="0.3">
      <c r="A73" s="9" t="s">
        <v>216</v>
      </c>
      <c r="B73" s="9"/>
      <c r="C73" s="42"/>
      <c r="D73" s="42"/>
      <c r="E73" s="60"/>
      <c r="F73" s="43"/>
      <c r="G73" s="43"/>
      <c r="H73" s="10"/>
      <c r="I73" s="10"/>
      <c r="J73" s="10"/>
      <c r="K73" s="10"/>
      <c r="R73" s="20"/>
    </row>
    <row r="74" spans="1:18" ht="14.4" x14ac:dyDescent="0.3">
      <c r="A74" s="9" t="s">
        <v>217</v>
      </c>
      <c r="B74" s="9"/>
      <c r="C74" s="42"/>
      <c r="D74" s="42"/>
      <c r="F74" s="43"/>
      <c r="G74" s="43"/>
      <c r="H74" s="10"/>
      <c r="I74" s="10"/>
      <c r="J74" s="10"/>
      <c r="K74" s="10"/>
      <c r="R74" s="20"/>
    </row>
    <row r="75" spans="1:18" ht="14.4" x14ac:dyDescent="0.3">
      <c r="A75" s="9"/>
      <c r="B75" s="9"/>
      <c r="C75" s="42"/>
      <c r="D75" s="42"/>
      <c r="E75" s="48"/>
      <c r="F75" s="43"/>
      <c r="G75" s="43"/>
      <c r="H75" s="11"/>
      <c r="I75" s="25"/>
      <c r="J75" s="84"/>
      <c r="K75" s="84"/>
      <c r="R75" s="20"/>
    </row>
    <row r="76" spans="1:18" ht="14.4" x14ac:dyDescent="0.3">
      <c r="A76" s="12" t="s">
        <v>218</v>
      </c>
      <c r="B76" s="9"/>
      <c r="C76" s="55">
        <f>SUM(C65:C75)</f>
        <v>0</v>
      </c>
      <c r="D76" s="42"/>
      <c r="E76" s="61">
        <f>SUM(E64:E75)</f>
        <v>0</v>
      </c>
      <c r="F76" s="57"/>
      <c r="G76" s="43"/>
      <c r="H76" s="11"/>
      <c r="I76" s="25"/>
      <c r="J76" s="11"/>
      <c r="K76" s="10"/>
      <c r="R76" s="20"/>
    </row>
    <row r="77" spans="1:18" ht="14.4" x14ac:dyDescent="0.3">
      <c r="A77" s="12"/>
      <c r="B77" s="9"/>
      <c r="C77" s="42"/>
      <c r="D77" s="42"/>
      <c r="E77" s="11"/>
      <c r="F77" s="43"/>
      <c r="G77" s="43"/>
      <c r="H77" s="11"/>
      <c r="I77" s="23"/>
      <c r="J77" s="83"/>
      <c r="K77" s="22"/>
      <c r="R77" s="20"/>
    </row>
    <row r="78" spans="1:18" ht="14.4" x14ac:dyDescent="0.3">
      <c r="A78" s="12" t="s">
        <v>219</v>
      </c>
      <c r="B78" s="10"/>
      <c r="C78" s="57">
        <f>SUM(C76,C60,C43,C40,C39,C27,C13,C36)</f>
        <v>179280.04</v>
      </c>
      <c r="D78" s="57">
        <f>SUM(D39,D27,D13,D36)</f>
        <v>15598.38</v>
      </c>
      <c r="E78" s="57">
        <f>SUM(E2:E77)</f>
        <v>150000</v>
      </c>
      <c r="F78" s="57">
        <f>SUM(F76,F60,F45,F44,F43,F40,F39,F36,F27,F13)</f>
        <v>344878.42</v>
      </c>
      <c r="G78" s="57">
        <f>SUM(G13,G27,G36,G39,G43:G45,G60)</f>
        <v>3406.7599999999998</v>
      </c>
      <c r="H78" s="10"/>
      <c r="I78" s="17">
        <f>SUM(I2:I46)</f>
        <v>0</v>
      </c>
      <c r="J78" s="17">
        <f>SUM(J2:J46)</f>
        <v>0</v>
      </c>
      <c r="K78" s="17">
        <f>SUM(K2:K46)</f>
        <v>0</v>
      </c>
    </row>
    <row r="79" spans="1:18" ht="14.4" x14ac:dyDescent="0.3">
      <c r="A79" s="9"/>
      <c r="B79" s="10"/>
      <c r="C79" s="43"/>
      <c r="D79" s="43"/>
      <c r="E79" s="10"/>
      <c r="F79" s="43"/>
      <c r="G79" s="43"/>
      <c r="H79" s="10"/>
      <c r="I79" s="17"/>
      <c r="J79" s="17"/>
      <c r="K79" s="17"/>
    </row>
    <row r="80" spans="1:18" ht="23.4" x14ac:dyDescent="0.45">
      <c r="A80" s="13" t="s">
        <v>220</v>
      </c>
      <c r="B80" s="10"/>
      <c r="C80" s="44">
        <f>SUM(E78:G78)</f>
        <v>498285.18</v>
      </c>
      <c r="D80" s="43"/>
      <c r="E80" s="10"/>
      <c r="F80" s="43"/>
      <c r="G80" s="43"/>
      <c r="H80" s="10"/>
      <c r="I80" s="17"/>
      <c r="J80" s="17"/>
      <c r="K80" s="17"/>
    </row>
    <row r="81" spans="1:11" ht="14.4" x14ac:dyDescent="0.3">
      <c r="A81" s="10"/>
      <c r="B81" s="10"/>
      <c r="C81" s="43"/>
      <c r="D81" s="43"/>
      <c r="E81" s="10"/>
      <c r="F81" s="43"/>
      <c r="G81" s="43"/>
      <c r="H81" s="10"/>
      <c r="I81" s="17"/>
      <c r="J81" s="17"/>
      <c r="K81" s="17"/>
    </row>
    <row r="82" spans="1:11" ht="14.4" x14ac:dyDescent="0.3">
      <c r="A82" s="65"/>
      <c r="B82" s="10"/>
      <c r="C82" s="43"/>
      <c r="D82" s="43"/>
      <c r="E82" s="10"/>
      <c r="F82" s="43"/>
      <c r="G82" s="43"/>
      <c r="H82" s="10"/>
      <c r="I82" s="17"/>
      <c r="J82" s="17"/>
      <c r="K82" s="17"/>
    </row>
    <row r="83" spans="1:11" ht="15.6" x14ac:dyDescent="0.3">
      <c r="A83" s="63" t="s">
        <v>227</v>
      </c>
      <c r="B83" s="64"/>
      <c r="C83" s="43"/>
      <c r="D83" s="43"/>
      <c r="E83" s="10"/>
      <c r="F83" s="43"/>
      <c r="G83" s="43"/>
      <c r="H83" s="10"/>
      <c r="I83" s="17"/>
      <c r="J83" s="17"/>
      <c r="K83" s="17"/>
    </row>
    <row r="86" spans="1:11" ht="14.4" x14ac:dyDescent="0.3"/>
    <row r="87" spans="1:11" ht="14.4" x14ac:dyDescent="0.3"/>
    <row r="88" spans="1:11" ht="14.4" x14ac:dyDescent="0.3"/>
    <row r="89" spans="1:11" ht="14.4" x14ac:dyDescent="0.3"/>
    <row r="90" spans="1:11" ht="14.4" x14ac:dyDescent="0.3"/>
    <row r="92" spans="1:11" ht="14.4" x14ac:dyDescent="0.3"/>
    <row r="93" spans="1:11" ht="14.4" x14ac:dyDescent="0.3"/>
  </sheetData>
  <pageMargins left="0.25" right="0.25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52B015C762CC448B4B759F5B3C362F" ma:contentTypeVersion="17" ma:contentTypeDescription="Create a new document." ma:contentTypeScope="" ma:versionID="30a3b32fd784b44d3ba423d86a43cfd9">
  <xsd:schema xmlns:xsd="http://www.w3.org/2001/XMLSchema" xmlns:xs="http://www.w3.org/2001/XMLSchema" xmlns:p="http://schemas.microsoft.com/office/2006/metadata/properties" xmlns:ns2="f15ff828-c288-445f-bc6d-6a62ccb300e3" xmlns:ns3="3c9626c7-e29d-4f5f-b58f-eb8c559405cf" targetNamespace="http://schemas.microsoft.com/office/2006/metadata/properties" ma:root="true" ma:fieldsID="097b581ed332d3e22af2abdc47dccf95" ns2:_="" ns3:_="">
    <xsd:import namespace="f15ff828-c288-445f-bc6d-6a62ccb300e3"/>
    <xsd:import namespace="3c9626c7-e29d-4f5f-b58f-eb8c559405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ff828-c288-445f-bc6d-6a62ccb30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8e3f826-0d93-4a83-b2ce-cfc152e938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9626c7-e29d-4f5f-b58f-eb8c559405c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2f91988-b28a-4b1b-bca1-4e13faf24710}" ma:internalName="TaxCatchAll" ma:showField="CatchAllData" ma:web="3c9626c7-e29d-4f5f-b58f-eb8c559405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15ff828-c288-445f-bc6d-6a62ccb300e3">
      <Terms xmlns="http://schemas.microsoft.com/office/infopath/2007/PartnerControls"/>
    </lcf76f155ced4ddcb4097134ff3c332f>
    <TaxCatchAll xmlns="3c9626c7-e29d-4f5f-b58f-eb8c559405cf" xsi:nil="true"/>
  </documentManagement>
</p:properties>
</file>

<file path=customXml/itemProps1.xml><?xml version="1.0" encoding="utf-8"?>
<ds:datastoreItem xmlns:ds="http://schemas.openxmlformats.org/officeDocument/2006/customXml" ds:itemID="{CF79B400-7390-44F6-9F14-FDB12C580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0F66FF-C449-4C83-B64C-960773CE83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5ff828-c288-445f-bc6d-6a62ccb300e3"/>
    <ds:schemaRef ds:uri="3c9626c7-e29d-4f5f-b58f-eb8c559405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83E64E-434B-44F5-A5F3-DA54880010D7}">
  <ds:schemaRefs>
    <ds:schemaRef ds:uri="http://schemas.microsoft.com/office/2006/metadata/properties"/>
    <ds:schemaRef ds:uri="http://schemas.microsoft.com/office/infopath/2007/PartnerControls"/>
    <ds:schemaRef ds:uri="f15ff828-c288-445f-bc6d-6a62ccb300e3"/>
    <ds:schemaRef ds:uri="3c9626c7-e29d-4f5f-b58f-eb8c559405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CAPEX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Nathalie Ljunggren</dc:creator>
  <cp:keywords/>
  <dc:description/>
  <cp:lastModifiedBy>Mohammed Al-Humairi</cp:lastModifiedBy>
  <cp:revision/>
  <dcterms:created xsi:type="dcterms:W3CDTF">2021-06-14T12:31:17Z</dcterms:created>
  <dcterms:modified xsi:type="dcterms:W3CDTF">2025-05-23T11:44:03Z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0x010100CE52B015C762CC448B4B759F5B3C362F</vt:lpwstr>
  </property>
  <property fmtid="{D5CDD505-2E9C-101B-9397-08002B2CF9AE}" pid="3" name="MediaServiceImageTags">
    <vt:lpwstr/>
  </property>
</Properties>
</file>