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3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3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4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5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6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28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29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30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1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32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33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34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35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36.xml" ContentType="application/vnd.openxmlformats-officedocument.drawingml.chart+xml"/>
  <Override PartName="/xl/drawings/drawing73.xml" ContentType="application/vnd.openxmlformats-officedocument.drawingml.chartshapes+xml"/>
  <Override PartName="/xl/drawings/drawing74.xml" ContentType="application/vnd.openxmlformats-officedocument.drawing+xml"/>
  <Override PartName="/xl/charts/chart37.xml" ContentType="application/vnd.openxmlformats-officedocument.drawingml.chart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38.xml" ContentType="application/vnd.openxmlformats-officedocument.drawingml.chart+xml"/>
  <Override PartName="/xl/drawings/drawing77.xml" ContentType="application/vnd.openxmlformats-officedocument.drawingml.chartshapes+xml"/>
  <Override PartName="/xl/drawings/drawing78.xml" ContentType="application/vnd.openxmlformats-officedocument.drawing+xml"/>
  <Override PartName="/xl/charts/chart39.xml" ContentType="application/vnd.openxmlformats-officedocument.drawingml.chart+xml"/>
  <Override PartName="/xl/drawings/drawing79.xml" ContentType="application/vnd.openxmlformats-officedocument.drawingml.chartshapes+xml"/>
  <Override PartName="/xl/drawings/drawing80.xml" ContentType="application/vnd.openxmlformats-officedocument.drawing+xml"/>
  <Override PartName="/xl/charts/chart40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41.xml" ContentType="application/vnd.openxmlformats-officedocument.drawingml.chart+xml"/>
  <Override PartName="/xl/drawings/drawing83.xml" ContentType="application/vnd.openxmlformats-officedocument.drawingml.chartshapes+xml"/>
  <Override PartName="/xl/drawings/drawing84.xml" ContentType="application/vnd.openxmlformats-officedocument.drawing+xml"/>
  <Override PartName="/xl/charts/chart42.xml" ContentType="application/vnd.openxmlformats-officedocument.drawingml.chart+xml"/>
  <Override PartName="/xl/drawings/drawing85.xml" ContentType="application/vnd.openxmlformats-officedocument.drawingml.chartshapes+xml"/>
  <Override PartName="/xl/drawings/drawing86.xml" ContentType="application/vnd.openxmlformats-officedocument.drawing+xml"/>
  <Override PartName="/xl/charts/chart43.xml" ContentType="application/vnd.openxmlformats-officedocument.drawingml.chart+xml"/>
  <Override PartName="/xl/drawings/drawing8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35" windowWidth="11625" windowHeight="7650" firstSheet="47" activeTab="47"/>
  </bookViews>
  <sheets>
    <sheet name="B.M RUNWAY" sheetId="1" r:id="rId1"/>
    <sheet name="LEVEL RUNWAY" sheetId="2" r:id="rId2"/>
    <sheet name="Sheet2" sheetId="18" r:id="rId3"/>
    <sheet name="RUWY+TAX+APRON" sheetId="3" r:id="rId4"/>
    <sheet name="APRON" sheetId="4" r:id="rId5"/>
    <sheet name="GENERAL PROFILE" sheetId="52" r:id="rId6"/>
    <sheet name="PROFILE CH 0.0 - CH 500" sheetId="54" r:id="rId7"/>
    <sheet name="X-S CH 0.0" sheetId="65" r:id="rId8"/>
    <sheet name="X-S LOOP 19" sheetId="62" r:id="rId9"/>
    <sheet name="X-S CH 100" sheetId="66" r:id="rId10"/>
    <sheet name="X-S CH 200" sheetId="67" r:id="rId11"/>
    <sheet name="X-S CH 300" sheetId="68" r:id="rId12"/>
    <sheet name="X-S CH 400" sheetId="69" r:id="rId13"/>
    <sheet name="X-S CH 500" sheetId="70" r:id="rId14"/>
    <sheet name="PROFILE CH500 - CH 1000" sheetId="55" r:id="rId15"/>
    <sheet name="X-S CH 600" sheetId="71" r:id="rId16"/>
    <sheet name="X-S CH 700" sheetId="72" r:id="rId17"/>
    <sheet name="X-S CH 800" sheetId="73" r:id="rId18"/>
    <sheet name="X-S CH 900" sheetId="74" r:id="rId19"/>
    <sheet name="X-S CH 1000" sheetId="75" r:id="rId20"/>
    <sheet name="PROFILE CH 1000 - CH 1500" sheetId="56" r:id="rId21"/>
    <sheet name="X-S CH 1100" sheetId="76" r:id="rId22"/>
    <sheet name="X-S CH 1200" sheetId="77" r:id="rId23"/>
    <sheet name="X-S CH 1300" sheetId="78" r:id="rId24"/>
    <sheet name="X-S CH 1400" sheetId="79" r:id="rId25"/>
    <sheet name="X-S CH 1500" sheetId="80" r:id="rId26"/>
    <sheet name="PROFILE CH 1500 - CH 2000" sheetId="57" r:id="rId27"/>
    <sheet name="X-S CH 1600" sheetId="81" r:id="rId28"/>
    <sheet name="X-S CH 1700" sheetId="82" r:id="rId29"/>
    <sheet name="X-S CH 1800" sheetId="83" r:id="rId30"/>
    <sheet name="X-S CH 1900" sheetId="84" r:id="rId31"/>
    <sheet name="X-S CH 2000" sheetId="85" r:id="rId32"/>
    <sheet name="PROFILE CH 2000 - CH 2500" sheetId="58" r:id="rId33"/>
    <sheet name="X-S CH 2100" sheetId="86" r:id="rId34"/>
    <sheet name="X-S CH 2200" sheetId="87" r:id="rId35"/>
    <sheet name="X-S CH 2300" sheetId="88" r:id="rId36"/>
    <sheet name="X-S CH 2400" sheetId="89" r:id="rId37"/>
    <sheet name="X-S CH 2500" sheetId="90" r:id="rId38"/>
    <sheet name="PROFILE CH 2500 - CH 3000" sheetId="59" r:id="rId39"/>
    <sheet name="X-S CH 2600" sheetId="91" r:id="rId40"/>
    <sheet name="X-S CH 2700" sheetId="92" r:id="rId41"/>
    <sheet name="X-S CH 2800" sheetId="93" r:id="rId42"/>
    <sheet name="X-S CH 2900" sheetId="94" r:id="rId43"/>
    <sheet name="X-S LOOP 01" sheetId="61" r:id="rId44"/>
    <sheet name="X-S CH 3000" sheetId="95" r:id="rId45"/>
    <sheet name="X-S RWY,TAX &amp; APRON CH 775" sheetId="63" r:id="rId46"/>
    <sheet name="X-S RWY,TAX &amp; APRON CH950" sheetId="64" r:id="rId47"/>
    <sheet name="X-S SHEETS" sheetId="20" r:id="rId48"/>
    <sheet name="PROFILE SHEET" sheetId="60" r:id="rId49"/>
    <sheet name="Sheet1" sheetId="96" r:id="rId50"/>
    <sheet name="V0LUM" sheetId="53" r:id="rId51"/>
    <sheet name="Sheet3" sheetId="97" r:id="rId52"/>
    <sheet name="Chart2" sheetId="100" r:id="rId53"/>
    <sheet name="Sheet4" sheetId="98" r:id="rId54"/>
    <sheet name="Sheet5" sheetId="101" r:id="rId55"/>
  </sheets>
  <definedNames>
    <definedName name="_xlnm.Print_Area" localSheetId="0">'B.M RUNWAY'!$A$1:$O$19</definedName>
    <definedName name="_xlnm.Print_Area" localSheetId="48">'PROFILE SHEET'!$A$1:$K$77</definedName>
    <definedName name="_xlnm.Print_Area" localSheetId="49">Sheet1!$A$1:$I$29</definedName>
  </definedNames>
  <calcPr calcId="144525"/>
</workbook>
</file>

<file path=xl/calcChain.xml><?xml version="1.0" encoding="utf-8"?>
<calcChain xmlns="http://schemas.openxmlformats.org/spreadsheetml/2006/main">
  <c r="X5" i="53" l="1"/>
  <c r="X6" i="53"/>
  <c r="X7" i="53"/>
  <c r="X8" i="53"/>
  <c r="X9" i="53"/>
  <c r="X10" i="53"/>
  <c r="X11" i="53"/>
  <c r="X12" i="53"/>
  <c r="X13" i="53"/>
  <c r="X14" i="53"/>
  <c r="X15" i="53"/>
  <c r="X16" i="53"/>
  <c r="X17" i="53"/>
  <c r="X18" i="53"/>
  <c r="X19" i="53"/>
  <c r="X20" i="53"/>
  <c r="X21" i="53"/>
  <c r="X22" i="53"/>
  <c r="X23" i="53"/>
  <c r="X24" i="53"/>
  <c r="X25" i="53"/>
  <c r="X26" i="53"/>
  <c r="X27" i="53"/>
  <c r="X28" i="53"/>
  <c r="X29" i="53"/>
  <c r="X30" i="53"/>
  <c r="X31" i="53"/>
  <c r="X32" i="53"/>
  <c r="X33" i="53"/>
  <c r="X34" i="53"/>
  <c r="AF5" i="53"/>
  <c r="AF6" i="53"/>
  <c r="AF7" i="53"/>
  <c r="AF8" i="53"/>
  <c r="AF9" i="53"/>
  <c r="AF10" i="53"/>
  <c r="AF11" i="53"/>
  <c r="AF12" i="53"/>
  <c r="AF13" i="53"/>
  <c r="AF14" i="53"/>
  <c r="AF15" i="53"/>
  <c r="AF16" i="53"/>
  <c r="AF17" i="53"/>
  <c r="AF18" i="53"/>
  <c r="AF19" i="53"/>
  <c r="AF20" i="53"/>
  <c r="AF21" i="53"/>
  <c r="AF22" i="53"/>
  <c r="AF23" i="53"/>
  <c r="AF24" i="53"/>
  <c r="AF25" i="53"/>
  <c r="AF26" i="53"/>
  <c r="AF27" i="53"/>
  <c r="AF28" i="53"/>
  <c r="AF29" i="53"/>
  <c r="AF30" i="53"/>
  <c r="AF31" i="53"/>
  <c r="AF32" i="53"/>
  <c r="AF33" i="53"/>
  <c r="AF34" i="53"/>
  <c r="AF4" i="53"/>
  <c r="X4" i="53"/>
  <c r="AE34" i="53"/>
  <c r="AD34" i="53"/>
  <c r="AC34" i="53"/>
  <c r="AB34" i="53"/>
  <c r="AG34" i="53" s="1"/>
  <c r="AH34" i="53" s="1"/>
  <c r="AI34" i="53" s="1"/>
  <c r="AA34" i="53"/>
  <c r="Z34" i="53"/>
  <c r="Y34" i="53"/>
  <c r="AE33" i="53"/>
  <c r="AD33" i="53"/>
  <c r="AC33" i="53"/>
  <c r="AB33" i="53"/>
  <c r="AA33" i="53"/>
  <c r="Z33" i="53"/>
  <c r="Y33" i="53"/>
  <c r="AE32" i="53"/>
  <c r="AD32" i="53"/>
  <c r="AC32" i="53"/>
  <c r="AB32" i="53"/>
  <c r="AA32" i="53"/>
  <c r="Z32" i="53"/>
  <c r="Y32" i="53"/>
  <c r="AE31" i="53"/>
  <c r="AD31" i="53"/>
  <c r="AC31" i="53"/>
  <c r="AB31" i="53"/>
  <c r="AA31" i="53"/>
  <c r="Z31" i="53"/>
  <c r="Y31" i="53"/>
  <c r="AG31" i="53" s="1"/>
  <c r="AH31" i="53" s="1"/>
  <c r="AI31" i="53" s="1"/>
  <c r="AE30" i="53"/>
  <c r="AD30" i="53"/>
  <c r="AC30" i="53"/>
  <c r="AB30" i="53"/>
  <c r="AG30" i="53" s="1"/>
  <c r="AH30" i="53" s="1"/>
  <c r="AI30" i="53" s="1"/>
  <c r="AA30" i="53"/>
  <c r="Z30" i="53"/>
  <c r="Y30" i="53"/>
  <c r="AE29" i="53"/>
  <c r="AD29" i="53"/>
  <c r="AC29" i="53"/>
  <c r="AB29" i="53"/>
  <c r="AA29" i="53"/>
  <c r="Z29" i="53"/>
  <c r="Y29" i="53"/>
  <c r="AE28" i="53"/>
  <c r="AD28" i="53"/>
  <c r="AC28" i="53"/>
  <c r="AB28" i="53"/>
  <c r="AA28" i="53"/>
  <c r="Z28" i="53"/>
  <c r="Y28" i="53"/>
  <c r="AE27" i="53"/>
  <c r="AD27" i="53"/>
  <c r="AC27" i="53"/>
  <c r="AB27" i="53"/>
  <c r="AA27" i="53"/>
  <c r="Z27" i="53"/>
  <c r="Y27" i="53"/>
  <c r="AG27" i="53" s="1"/>
  <c r="AH27" i="53" s="1"/>
  <c r="AI27" i="53" s="1"/>
  <c r="AE26" i="53"/>
  <c r="AD26" i="53"/>
  <c r="AC26" i="53"/>
  <c r="AB26" i="53"/>
  <c r="AA26" i="53"/>
  <c r="Z26" i="53"/>
  <c r="Y26" i="53"/>
  <c r="AG26" i="53" s="1"/>
  <c r="AH26" i="53" s="1"/>
  <c r="AI26" i="53" s="1"/>
  <c r="AE25" i="53"/>
  <c r="AD25" i="53"/>
  <c r="AC25" i="53"/>
  <c r="AB25" i="53"/>
  <c r="AA25" i="53"/>
  <c r="Z25" i="53"/>
  <c r="Y25" i="53"/>
  <c r="AE24" i="53"/>
  <c r="AD24" i="53"/>
  <c r="AC24" i="53"/>
  <c r="AB24" i="53"/>
  <c r="AA24" i="53"/>
  <c r="Z24" i="53"/>
  <c r="Y24" i="53"/>
  <c r="AE23" i="53"/>
  <c r="AD23" i="53"/>
  <c r="AC23" i="53"/>
  <c r="AB23" i="53"/>
  <c r="AA23" i="53"/>
  <c r="Z23" i="53"/>
  <c r="Y23" i="53"/>
  <c r="AE22" i="53"/>
  <c r="AD22" i="53"/>
  <c r="AC22" i="53"/>
  <c r="AB22" i="53"/>
  <c r="AA22" i="53"/>
  <c r="Z22" i="53"/>
  <c r="Y22" i="53"/>
  <c r="AE21" i="53"/>
  <c r="AD21" i="53"/>
  <c r="AC21" i="53"/>
  <c r="AB21" i="53"/>
  <c r="AA21" i="53"/>
  <c r="Z21" i="53"/>
  <c r="Y21" i="53"/>
  <c r="AE20" i="53"/>
  <c r="AD20" i="53"/>
  <c r="AC20" i="53"/>
  <c r="AB20" i="53"/>
  <c r="AA20" i="53"/>
  <c r="Z20" i="53"/>
  <c r="Y20" i="53"/>
  <c r="AE19" i="53"/>
  <c r="AD19" i="53"/>
  <c r="AC19" i="53"/>
  <c r="AB19" i="53"/>
  <c r="AA19" i="53"/>
  <c r="Z19" i="53"/>
  <c r="Y19" i="53"/>
  <c r="AE18" i="53"/>
  <c r="AD18" i="53"/>
  <c r="AC18" i="53"/>
  <c r="AB18" i="53"/>
  <c r="AA18" i="53"/>
  <c r="Z18" i="53"/>
  <c r="Y18" i="53"/>
  <c r="AE17" i="53"/>
  <c r="AD17" i="53"/>
  <c r="AC17" i="53"/>
  <c r="AB17" i="53"/>
  <c r="AA17" i="53"/>
  <c r="Z17" i="53"/>
  <c r="Y17" i="53"/>
  <c r="AE16" i="53"/>
  <c r="AD16" i="53"/>
  <c r="AC16" i="53"/>
  <c r="AB16" i="53"/>
  <c r="AA16" i="53"/>
  <c r="Z16" i="53"/>
  <c r="Y16" i="53"/>
  <c r="AE15" i="53"/>
  <c r="AD15" i="53"/>
  <c r="AC15" i="53"/>
  <c r="AB15" i="53"/>
  <c r="AA15" i="53"/>
  <c r="Z15" i="53"/>
  <c r="Y15" i="53"/>
  <c r="AE14" i="53"/>
  <c r="AD14" i="53"/>
  <c r="AC14" i="53"/>
  <c r="AB14" i="53"/>
  <c r="AA14" i="53"/>
  <c r="Z14" i="53"/>
  <c r="Y14" i="53"/>
  <c r="AG14" i="53" s="1"/>
  <c r="AH14" i="53" s="1"/>
  <c r="AI14" i="53" s="1"/>
  <c r="AE13" i="53"/>
  <c r="AD13" i="53"/>
  <c r="AC13" i="53"/>
  <c r="AB13" i="53"/>
  <c r="AA13" i="53"/>
  <c r="Z13" i="53"/>
  <c r="Y13" i="53"/>
  <c r="AG13" i="53" s="1"/>
  <c r="AH13" i="53" s="1"/>
  <c r="AI13" i="53" s="1"/>
  <c r="AE12" i="53"/>
  <c r="AD12" i="53"/>
  <c r="AC12" i="53"/>
  <c r="AB12" i="53"/>
  <c r="AA12" i="53"/>
  <c r="Z12" i="53"/>
  <c r="Y12" i="53"/>
  <c r="AE11" i="53"/>
  <c r="AD11" i="53"/>
  <c r="AC11" i="53"/>
  <c r="AB11" i="53"/>
  <c r="AA11" i="53"/>
  <c r="Z11" i="53"/>
  <c r="Y11" i="53"/>
  <c r="AE10" i="53"/>
  <c r="AD10" i="53"/>
  <c r="AC10" i="53"/>
  <c r="AB10" i="53"/>
  <c r="AA10" i="53"/>
  <c r="Z10" i="53"/>
  <c r="Y10" i="53"/>
  <c r="AE9" i="53"/>
  <c r="AD9" i="53"/>
  <c r="AC9" i="53"/>
  <c r="AB9" i="53"/>
  <c r="AA9" i="53"/>
  <c r="Z9" i="53"/>
  <c r="Y9" i="53"/>
  <c r="AG9" i="53" s="1"/>
  <c r="AH9" i="53" s="1"/>
  <c r="AI9" i="53" s="1"/>
  <c r="AE8" i="53"/>
  <c r="AD8" i="53"/>
  <c r="AC8" i="53"/>
  <c r="AB8" i="53"/>
  <c r="AA8" i="53"/>
  <c r="Z8" i="53"/>
  <c r="Y8" i="53"/>
  <c r="AE7" i="53"/>
  <c r="AD7" i="53"/>
  <c r="AC7" i="53"/>
  <c r="AB7" i="53"/>
  <c r="AA7" i="53"/>
  <c r="Z7" i="53"/>
  <c r="Y7" i="53"/>
  <c r="AE6" i="53"/>
  <c r="AD6" i="53"/>
  <c r="AC6" i="53"/>
  <c r="AB6" i="53"/>
  <c r="AA6" i="53"/>
  <c r="Z6" i="53"/>
  <c r="Y6" i="53"/>
  <c r="AE5" i="53"/>
  <c r="AD5" i="53"/>
  <c r="AC5" i="53"/>
  <c r="AB5" i="53"/>
  <c r="AA5" i="53"/>
  <c r="Z5" i="53"/>
  <c r="Y5" i="53"/>
  <c r="AG5" i="53" s="1"/>
  <c r="AH5" i="53" s="1"/>
  <c r="AI5" i="53" s="1"/>
  <c r="AE4" i="53"/>
  <c r="AD4" i="53"/>
  <c r="AC4" i="53"/>
  <c r="AB4" i="53"/>
  <c r="AA4" i="53"/>
  <c r="Z4" i="53"/>
  <c r="Y4" i="53"/>
  <c r="M204" i="20"/>
  <c r="M203" i="20" s="1"/>
  <c r="S193" i="20"/>
  <c r="X203" i="20"/>
  <c r="S203" i="20"/>
  <c r="N205" i="20"/>
  <c r="R202" i="20"/>
  <c r="R201" i="20" s="1"/>
  <c r="S201" i="20" s="1"/>
  <c r="S191" i="20"/>
  <c r="M208" i="20" s="1"/>
  <c r="M209" i="20" s="1"/>
  <c r="N209" i="20" s="1"/>
  <c r="M202" i="20" l="1"/>
  <c r="M201" i="20" s="1"/>
  <c r="N201" i="20" s="1"/>
  <c r="S202" i="20"/>
  <c r="AG6" i="53"/>
  <c r="AH6" i="53" s="1"/>
  <c r="AI6" i="53" s="1"/>
  <c r="AG7" i="53"/>
  <c r="AH7" i="53" s="1"/>
  <c r="AI7" i="53" s="1"/>
  <c r="AG10" i="53"/>
  <c r="AH10" i="53" s="1"/>
  <c r="AI10" i="53" s="1"/>
  <c r="AG11" i="53"/>
  <c r="AH11" i="53" s="1"/>
  <c r="AI11" i="53" s="1"/>
  <c r="AG16" i="53"/>
  <c r="AH16" i="53" s="1"/>
  <c r="AI16" i="53" s="1"/>
  <c r="AG17" i="53"/>
  <c r="AH17" i="53" s="1"/>
  <c r="AI17" i="53" s="1"/>
  <c r="AG20" i="53"/>
  <c r="AH20" i="53" s="1"/>
  <c r="AI20" i="53" s="1"/>
  <c r="AG21" i="53"/>
  <c r="AH21" i="53" s="1"/>
  <c r="AI21" i="53" s="1"/>
  <c r="AG24" i="53"/>
  <c r="AH24" i="53" s="1"/>
  <c r="AI24" i="53" s="1"/>
  <c r="AG25" i="53"/>
  <c r="AH25" i="53" s="1"/>
  <c r="AI25" i="53" s="1"/>
  <c r="AJ26" i="53" s="1"/>
  <c r="AG15" i="53"/>
  <c r="AH15" i="53" s="1"/>
  <c r="AI15" i="53" s="1"/>
  <c r="AJ15" i="53" s="1"/>
  <c r="AG18" i="53"/>
  <c r="AH18" i="53" s="1"/>
  <c r="AI18" i="53" s="1"/>
  <c r="AJ18" i="53" s="1"/>
  <c r="AG19" i="53"/>
  <c r="AH19" i="53" s="1"/>
  <c r="AI19" i="53" s="1"/>
  <c r="AG22" i="53"/>
  <c r="AH22" i="53" s="1"/>
  <c r="AI22" i="53" s="1"/>
  <c r="AJ22" i="53" s="1"/>
  <c r="AG23" i="53"/>
  <c r="AH23" i="53" s="1"/>
  <c r="AI23" i="53" s="1"/>
  <c r="AJ23" i="53" s="1"/>
  <c r="AG28" i="53"/>
  <c r="AH28" i="53" s="1"/>
  <c r="AI28" i="53" s="1"/>
  <c r="AG29" i="53"/>
  <c r="AH29" i="53" s="1"/>
  <c r="AI29" i="53" s="1"/>
  <c r="AG32" i="53"/>
  <c r="AH32" i="53" s="1"/>
  <c r="AI32" i="53" s="1"/>
  <c r="AG33" i="53"/>
  <c r="AH33" i="53" s="1"/>
  <c r="AI33" i="53" s="1"/>
  <c r="AJ33" i="53" s="1"/>
  <c r="R204" i="20"/>
  <c r="AJ13" i="53"/>
  <c r="AJ27" i="53"/>
  <c r="AJ30" i="53"/>
  <c r="N195" i="20"/>
  <c r="X201" i="20"/>
  <c r="AG4" i="53"/>
  <c r="AH4" i="53" s="1"/>
  <c r="AI4" i="53" s="1"/>
  <c r="AJ5" i="53" s="1"/>
  <c r="AG8" i="53"/>
  <c r="AH8" i="53" s="1"/>
  <c r="AI8" i="53" s="1"/>
  <c r="AJ8" i="53" s="1"/>
  <c r="AG12" i="53"/>
  <c r="AH12" i="53" s="1"/>
  <c r="AI12" i="53" s="1"/>
  <c r="AJ19" i="53"/>
  <c r="AJ28" i="53"/>
  <c r="AJ29" i="53"/>
  <c r="AJ32" i="53"/>
  <c r="AJ6" i="53"/>
  <c r="AJ7" i="53"/>
  <c r="AJ10" i="53"/>
  <c r="AJ11" i="53"/>
  <c r="AJ14" i="53"/>
  <c r="AJ16" i="53"/>
  <c r="AJ17" i="53"/>
  <c r="AJ20" i="53"/>
  <c r="AJ21" i="53"/>
  <c r="AJ24" i="53"/>
  <c r="AJ25" i="53"/>
  <c r="AJ12" i="53"/>
  <c r="AJ31" i="53"/>
  <c r="N202" i="20"/>
  <c r="N208" i="20"/>
  <c r="X202" i="20" l="1"/>
  <c r="AJ34" i="53"/>
  <c r="AJ35" i="53" s="1"/>
  <c r="AJ9" i="53"/>
  <c r="R205" i="20"/>
  <c r="S205" i="20" s="1"/>
  <c r="S204" i="20"/>
  <c r="E204" i="20"/>
  <c r="J191" i="20"/>
  <c r="E191" i="20"/>
  <c r="J178" i="20"/>
  <c r="E178" i="20"/>
  <c r="J165" i="20"/>
  <c r="E165" i="20"/>
  <c r="J152" i="20"/>
  <c r="E152" i="20"/>
  <c r="J139" i="20"/>
  <c r="E139" i="20"/>
  <c r="J126" i="20"/>
  <c r="E126" i="20"/>
  <c r="J113" i="20"/>
  <c r="E113" i="20"/>
  <c r="J100" i="20"/>
  <c r="E100" i="20"/>
  <c r="J87" i="20"/>
  <c r="E87" i="20"/>
  <c r="J74" i="20"/>
  <c r="E74" i="20"/>
  <c r="J61" i="20"/>
  <c r="E61" i="20"/>
  <c r="J48" i="20"/>
  <c r="E48" i="20"/>
  <c r="J35" i="20"/>
  <c r="E35" i="20"/>
  <c r="J22" i="20"/>
  <c r="E22" i="20"/>
  <c r="J9" i="20"/>
  <c r="E9" i="20"/>
  <c r="L6" i="20"/>
  <c r="L5" i="20"/>
  <c r="H179" i="20" s="1"/>
  <c r="E4" i="18"/>
  <c r="H4" i="18"/>
  <c r="H5" i="18" s="1"/>
  <c r="E86" i="101"/>
  <c r="E66" i="101"/>
  <c r="D23" i="101"/>
  <c r="E23" i="101" s="1"/>
  <c r="E22" i="101"/>
  <c r="D7" i="101"/>
  <c r="E7" i="101" s="1"/>
  <c r="E6" i="101"/>
  <c r="B7" i="98"/>
  <c r="B8" i="98" s="1"/>
  <c r="B9" i="98" s="1"/>
  <c r="G5" i="98"/>
  <c r="C34" i="20" l="1"/>
  <c r="C33" i="20" s="1"/>
  <c r="C32" i="20" s="1"/>
  <c r="C31" i="20" s="1"/>
  <c r="E31" i="20" s="1"/>
  <c r="C99" i="20"/>
  <c r="C98" i="20" s="1"/>
  <c r="C97" i="20" s="1"/>
  <c r="H138" i="20"/>
  <c r="H137" i="20" s="1"/>
  <c r="H136" i="20" s="1"/>
  <c r="H135" i="20" s="1"/>
  <c r="J135" i="20" s="1"/>
  <c r="C10" i="20"/>
  <c r="C23" i="20"/>
  <c r="C36" i="20"/>
  <c r="C37" i="20" s="1"/>
  <c r="C140" i="20"/>
  <c r="C192" i="20"/>
  <c r="C193" i="20" s="1"/>
  <c r="C8" i="20"/>
  <c r="C7" i="20" s="1"/>
  <c r="H47" i="20"/>
  <c r="H99" i="20"/>
  <c r="H98" i="20" s="1"/>
  <c r="H97" i="20" s="1"/>
  <c r="H96" i="20" s="1"/>
  <c r="J96" i="20" s="1"/>
  <c r="C164" i="20"/>
  <c r="C163" i="20" s="1"/>
  <c r="H36" i="20"/>
  <c r="H37" i="20" s="1"/>
  <c r="H38" i="20" s="1"/>
  <c r="H39" i="20" s="1"/>
  <c r="J39" i="20" s="1"/>
  <c r="H192" i="20"/>
  <c r="H193" i="20" s="1"/>
  <c r="H194" i="20" s="1"/>
  <c r="H7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H6" i="18"/>
  <c r="H8" i="20"/>
  <c r="H7" i="20" s="1"/>
  <c r="H6" i="20" s="1"/>
  <c r="H5" i="20" s="1"/>
  <c r="J5" i="20" s="1"/>
  <c r="C73" i="20"/>
  <c r="C72" i="20" s="1"/>
  <c r="C71" i="20" s="1"/>
  <c r="H112" i="20"/>
  <c r="J112" i="20" s="1"/>
  <c r="H177" i="20"/>
  <c r="H10" i="20"/>
  <c r="H23" i="20"/>
  <c r="C127" i="20"/>
  <c r="E127" i="20" s="1"/>
  <c r="H140" i="20"/>
  <c r="H21" i="20"/>
  <c r="H73" i="20"/>
  <c r="H72" i="20" s="1"/>
  <c r="H71" i="20" s="1"/>
  <c r="H70" i="20" s="1"/>
  <c r="J70" i="20" s="1"/>
  <c r="C138" i="20"/>
  <c r="C137" i="20" s="1"/>
  <c r="C190" i="20"/>
  <c r="C189" i="20" s="1"/>
  <c r="C188" i="20" s="1"/>
  <c r="C187" i="20" s="1"/>
  <c r="E187" i="20" s="1"/>
  <c r="H127" i="20"/>
  <c r="H128" i="20" s="1"/>
  <c r="J128" i="20" s="1"/>
  <c r="J179" i="20"/>
  <c r="H180" i="20"/>
  <c r="E193" i="20"/>
  <c r="C194" i="20"/>
  <c r="H129" i="20"/>
  <c r="E7" i="20"/>
  <c r="C6" i="20"/>
  <c r="J193" i="20"/>
  <c r="J6" i="20"/>
  <c r="J36" i="20"/>
  <c r="J99" i="20"/>
  <c r="E189" i="20"/>
  <c r="J192" i="20"/>
  <c r="C70" i="20"/>
  <c r="E70" i="20" s="1"/>
  <c r="E36" i="20"/>
  <c r="E188" i="20"/>
  <c r="E192" i="20"/>
  <c r="C21" i="20"/>
  <c r="C47" i="20"/>
  <c r="H60" i="20"/>
  <c r="H86" i="20"/>
  <c r="H125" i="20"/>
  <c r="H151" i="20"/>
  <c r="C177" i="20"/>
  <c r="C203" i="20"/>
  <c r="C153" i="20"/>
  <c r="H153" i="20"/>
  <c r="C205" i="20"/>
  <c r="J38" i="20"/>
  <c r="J71" i="20"/>
  <c r="E98" i="20"/>
  <c r="J97" i="20"/>
  <c r="J138" i="20"/>
  <c r="E8" i="20"/>
  <c r="E33" i="20"/>
  <c r="J136" i="20"/>
  <c r="C96" i="20"/>
  <c r="E96" i="20" s="1"/>
  <c r="E32" i="20"/>
  <c r="J72" i="20"/>
  <c r="E99" i="20"/>
  <c r="J98" i="20"/>
  <c r="H34" i="20"/>
  <c r="C60" i="20"/>
  <c r="C86" i="20"/>
  <c r="C112" i="20"/>
  <c r="C125" i="20"/>
  <c r="C151" i="20"/>
  <c r="H164" i="20"/>
  <c r="H190" i="20"/>
  <c r="C49" i="20"/>
  <c r="H49" i="20"/>
  <c r="C62" i="20"/>
  <c r="H62" i="20"/>
  <c r="C75" i="20"/>
  <c r="H75" i="20"/>
  <c r="C88" i="20"/>
  <c r="H88" i="20"/>
  <c r="C101" i="20"/>
  <c r="H101" i="20"/>
  <c r="C114" i="20"/>
  <c r="H114" i="20"/>
  <c r="C128" i="20"/>
  <c r="C166" i="20"/>
  <c r="H166" i="20"/>
  <c r="C179" i="20"/>
  <c r="J7" i="20"/>
  <c r="E34" i="20"/>
  <c r="J37" i="20"/>
  <c r="E71" i="20"/>
  <c r="E97" i="20"/>
  <c r="E138" i="20"/>
  <c r="J137" i="20"/>
  <c r="E164" i="20"/>
  <c r="E190" i="20"/>
  <c r="E20" i="18"/>
  <c r="E6" i="18"/>
  <c r="E5" i="18"/>
  <c r="D8" i="101"/>
  <c r="D24" i="101"/>
  <c r="E73" i="20" l="1"/>
  <c r="J73" i="20"/>
  <c r="J127" i="20"/>
  <c r="E72" i="20"/>
  <c r="J8" i="20"/>
  <c r="H111" i="20"/>
  <c r="H141" i="20"/>
  <c r="J140" i="20"/>
  <c r="H176" i="20"/>
  <c r="J177" i="20"/>
  <c r="C162" i="20"/>
  <c r="E163" i="20"/>
  <c r="E10" i="20"/>
  <c r="C11" i="20"/>
  <c r="C136" i="20"/>
  <c r="E137" i="20"/>
  <c r="I10" i="18"/>
  <c r="I11" i="18" s="1"/>
  <c r="I12" i="18" s="1"/>
  <c r="I13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E140" i="20"/>
  <c r="C141" i="20"/>
  <c r="J23" i="20"/>
  <c r="H24" i="20"/>
  <c r="H46" i="20"/>
  <c r="J47" i="20"/>
  <c r="C38" i="20"/>
  <c r="E37" i="20"/>
  <c r="H20" i="20"/>
  <c r="J21" i="20"/>
  <c r="H11" i="20"/>
  <c r="J10" i="20"/>
  <c r="E23" i="20"/>
  <c r="C24" i="20"/>
  <c r="E128" i="20"/>
  <c r="C129" i="20"/>
  <c r="E49" i="20"/>
  <c r="C50" i="20"/>
  <c r="H154" i="20"/>
  <c r="J153" i="20"/>
  <c r="J75" i="20"/>
  <c r="H76" i="20"/>
  <c r="C111" i="20"/>
  <c r="E112" i="20"/>
  <c r="C176" i="20"/>
  <c r="E177" i="20"/>
  <c r="E194" i="20"/>
  <c r="C195" i="20"/>
  <c r="E195" i="20" s="1"/>
  <c r="E166" i="20"/>
  <c r="C167" i="20"/>
  <c r="C115" i="20"/>
  <c r="E114" i="20"/>
  <c r="C89" i="20"/>
  <c r="E88" i="20"/>
  <c r="E62" i="20"/>
  <c r="C63" i="20"/>
  <c r="C124" i="20"/>
  <c r="E125" i="20"/>
  <c r="H33" i="20"/>
  <c r="J34" i="20"/>
  <c r="C202" i="20"/>
  <c r="E203" i="20"/>
  <c r="H110" i="20"/>
  <c r="J111" i="20"/>
  <c r="C20" i="20"/>
  <c r="E21" i="20"/>
  <c r="H195" i="20"/>
  <c r="J195" i="20" s="1"/>
  <c r="J194" i="20"/>
  <c r="E179" i="20"/>
  <c r="C180" i="20"/>
  <c r="E101" i="20"/>
  <c r="C102" i="20"/>
  <c r="E75" i="20"/>
  <c r="C76" i="20"/>
  <c r="J164" i="20"/>
  <c r="H163" i="20"/>
  <c r="C85" i="20"/>
  <c r="E86" i="20"/>
  <c r="H150" i="20"/>
  <c r="J151" i="20"/>
  <c r="H59" i="20"/>
  <c r="J60" i="20"/>
  <c r="J101" i="20"/>
  <c r="H102" i="20"/>
  <c r="J49" i="20"/>
  <c r="H50" i="20"/>
  <c r="H189" i="20"/>
  <c r="J190" i="20"/>
  <c r="E205" i="20"/>
  <c r="C206" i="20"/>
  <c r="H85" i="20"/>
  <c r="J86" i="20"/>
  <c r="C5" i="20"/>
  <c r="E5" i="20" s="1"/>
  <c r="E6" i="20"/>
  <c r="J180" i="20"/>
  <c r="H181" i="20"/>
  <c r="H167" i="20"/>
  <c r="J166" i="20"/>
  <c r="H115" i="20"/>
  <c r="J114" i="20"/>
  <c r="H89" i="20"/>
  <c r="J88" i="20"/>
  <c r="J62" i="20"/>
  <c r="H63" i="20"/>
  <c r="C150" i="20"/>
  <c r="E151" i="20"/>
  <c r="E60" i="20"/>
  <c r="C59" i="20"/>
  <c r="E153" i="20"/>
  <c r="C154" i="20"/>
  <c r="H124" i="20"/>
  <c r="J125" i="20"/>
  <c r="C46" i="20"/>
  <c r="E47" i="20"/>
  <c r="H130" i="20"/>
  <c r="J130" i="20" s="1"/>
  <c r="J129" i="20"/>
  <c r="E21" i="18"/>
  <c r="E7" i="18"/>
  <c r="D9" i="101"/>
  <c r="E8" i="101"/>
  <c r="E24" i="101"/>
  <c r="D25" i="101"/>
  <c r="Z83" i="53"/>
  <c r="AA83" i="53"/>
  <c r="AE83" i="53" s="1"/>
  <c r="AB83" i="53"/>
  <c r="AC83" i="53" s="1"/>
  <c r="Z84" i="53"/>
  <c r="AA84" i="53"/>
  <c r="AE84" i="53" s="1"/>
  <c r="AB84" i="53"/>
  <c r="AC84" i="53" s="1"/>
  <c r="AD84" i="53" s="1"/>
  <c r="Z85" i="53"/>
  <c r="AA85" i="53"/>
  <c r="AB85" i="53"/>
  <c r="AC85" i="53" s="1"/>
  <c r="Z86" i="53"/>
  <c r="AA86" i="53"/>
  <c r="AB86" i="53"/>
  <c r="Z87" i="53"/>
  <c r="AA87" i="53"/>
  <c r="AE87" i="53" s="1"/>
  <c r="AB87" i="53"/>
  <c r="Z88" i="53"/>
  <c r="AA88" i="53"/>
  <c r="AE88" i="53" s="1"/>
  <c r="AB88" i="53"/>
  <c r="AC88" i="53" s="1"/>
  <c r="Z89" i="53"/>
  <c r="AA89" i="53"/>
  <c r="AB89" i="53"/>
  <c r="AC89" i="53" s="1"/>
  <c r="Z90" i="53"/>
  <c r="AA90" i="53"/>
  <c r="AB90" i="53"/>
  <c r="Z91" i="53"/>
  <c r="AA91" i="53"/>
  <c r="AE91" i="53" s="1"/>
  <c r="AB91" i="53"/>
  <c r="Z92" i="53"/>
  <c r="AA92" i="53"/>
  <c r="AE92" i="53" s="1"/>
  <c r="AB92" i="53"/>
  <c r="AC92" i="53" s="1"/>
  <c r="Z93" i="53"/>
  <c r="AA93" i="53"/>
  <c r="AB93" i="53"/>
  <c r="AC93" i="53" s="1"/>
  <c r="Z94" i="53"/>
  <c r="AA94" i="53"/>
  <c r="AB94" i="53"/>
  <c r="Z95" i="53"/>
  <c r="AA95" i="53"/>
  <c r="AE95" i="53" s="1"/>
  <c r="AB95" i="53"/>
  <c r="Z96" i="53"/>
  <c r="AA96" i="53"/>
  <c r="AE96" i="53" s="1"/>
  <c r="AB96" i="53"/>
  <c r="AC96" i="53" s="1"/>
  <c r="Z97" i="53"/>
  <c r="AA97" i="53"/>
  <c r="AB97" i="53"/>
  <c r="AC97" i="53" s="1"/>
  <c r="Z98" i="53"/>
  <c r="AA98" i="53"/>
  <c r="AB98" i="53"/>
  <c r="Z99" i="53"/>
  <c r="AA99" i="53"/>
  <c r="AE99" i="53" s="1"/>
  <c r="AB99" i="53"/>
  <c r="Z100" i="53"/>
  <c r="AA100" i="53"/>
  <c r="AE100" i="53" s="1"/>
  <c r="AB100" i="53"/>
  <c r="AC100" i="53" s="1"/>
  <c r="Z101" i="53"/>
  <c r="AA101" i="53"/>
  <c r="AB101" i="53"/>
  <c r="AC101" i="53" s="1"/>
  <c r="Z102" i="53"/>
  <c r="AA102" i="53"/>
  <c r="AB102" i="53"/>
  <c r="Z103" i="53"/>
  <c r="AA103" i="53"/>
  <c r="AE103" i="53" s="1"/>
  <c r="AB103" i="53"/>
  <c r="Z104" i="53"/>
  <c r="AA104" i="53"/>
  <c r="AE104" i="53" s="1"/>
  <c r="AB104" i="53"/>
  <c r="AC104" i="53" s="1"/>
  <c r="Z105" i="53"/>
  <c r="AA105" i="53"/>
  <c r="AB105" i="53"/>
  <c r="AC105" i="53" s="1"/>
  <c r="Z106" i="53"/>
  <c r="AA106" i="53"/>
  <c r="AB106" i="53"/>
  <c r="Z107" i="53"/>
  <c r="AA107" i="53"/>
  <c r="AE107" i="53" s="1"/>
  <c r="AB107" i="53"/>
  <c r="Z108" i="53"/>
  <c r="AA108" i="53"/>
  <c r="AE108" i="53" s="1"/>
  <c r="AB108" i="53"/>
  <c r="AC108" i="53" s="1"/>
  <c r="Z109" i="53"/>
  <c r="AA109" i="53"/>
  <c r="AB109" i="53"/>
  <c r="AC109" i="53" s="1"/>
  <c r="Z110" i="53"/>
  <c r="AA110" i="53"/>
  <c r="AB110" i="53"/>
  <c r="Z111" i="53"/>
  <c r="AA111" i="53"/>
  <c r="AE111" i="53" s="1"/>
  <c r="AB111" i="53"/>
  <c r="Z112" i="53"/>
  <c r="AA112" i="53"/>
  <c r="AE112" i="53" s="1"/>
  <c r="AB112" i="53"/>
  <c r="AC112" i="53" s="1"/>
  <c r="AB82" i="53"/>
  <c r="AC82" i="53" s="1"/>
  <c r="AA82" i="53"/>
  <c r="Z82" i="53"/>
  <c r="R82" i="53"/>
  <c r="S82" i="53" s="1"/>
  <c r="T82" i="53" s="1"/>
  <c r="U82" i="53" s="1"/>
  <c r="AL82" i="53" s="1"/>
  <c r="AD100" i="53" l="1"/>
  <c r="AD92" i="53"/>
  <c r="AG83" i="53"/>
  <c r="C25" i="20"/>
  <c r="E24" i="20"/>
  <c r="C142" i="20"/>
  <c r="E141" i="20"/>
  <c r="AG112" i="53"/>
  <c r="AD109" i="53"/>
  <c r="AD105" i="53"/>
  <c r="AD101" i="53"/>
  <c r="AG100" i="53"/>
  <c r="AD97" i="53"/>
  <c r="AG96" i="53"/>
  <c r="AD93" i="53"/>
  <c r="AG92" i="53"/>
  <c r="AD89" i="53"/>
  <c r="AG88" i="53"/>
  <c r="AD85" i="53"/>
  <c r="AG84" i="53"/>
  <c r="H19" i="20"/>
  <c r="J20" i="20"/>
  <c r="H45" i="20"/>
  <c r="J46" i="20"/>
  <c r="C135" i="20"/>
  <c r="E135" i="20" s="1"/>
  <c r="E136" i="20"/>
  <c r="C161" i="20"/>
  <c r="E161" i="20" s="1"/>
  <c r="E162" i="20"/>
  <c r="J141" i="20"/>
  <c r="H142" i="20"/>
  <c r="AG108" i="53"/>
  <c r="AG104" i="53"/>
  <c r="AE82" i="53"/>
  <c r="AC110" i="53"/>
  <c r="AD110" i="53" s="1"/>
  <c r="AE109" i="53"/>
  <c r="AG109" i="53" s="1"/>
  <c r="AC106" i="53"/>
  <c r="AD106" i="53" s="1"/>
  <c r="AE105" i="53"/>
  <c r="AG105" i="53" s="1"/>
  <c r="AC102" i="53"/>
  <c r="AD102" i="53" s="1"/>
  <c r="AE101" i="53"/>
  <c r="AG101" i="53" s="1"/>
  <c r="AC98" i="53"/>
  <c r="AD98" i="53" s="1"/>
  <c r="AE97" i="53"/>
  <c r="AG97" i="53" s="1"/>
  <c r="AC94" i="53"/>
  <c r="AD94" i="53" s="1"/>
  <c r="AE93" i="53"/>
  <c r="AG93" i="53" s="1"/>
  <c r="AC90" i="53"/>
  <c r="AD90" i="53" s="1"/>
  <c r="AE89" i="53"/>
  <c r="AG89" i="53" s="1"/>
  <c r="AC86" i="53"/>
  <c r="AD86" i="53" s="1"/>
  <c r="AE85" i="53"/>
  <c r="AG85" i="53" s="1"/>
  <c r="H25" i="20"/>
  <c r="J24" i="20"/>
  <c r="E11" i="20"/>
  <c r="C12" i="20"/>
  <c r="AD112" i="53"/>
  <c r="AC111" i="53"/>
  <c r="AD111" i="53" s="1"/>
  <c r="AE110" i="53"/>
  <c r="AC107" i="53"/>
  <c r="AE106" i="53"/>
  <c r="AG106" i="53" s="1"/>
  <c r="AC103" i="53"/>
  <c r="AD103" i="53" s="1"/>
  <c r="AE102" i="53"/>
  <c r="AG103" i="53" s="1"/>
  <c r="AC99" i="53"/>
  <c r="AE98" i="53"/>
  <c r="AG98" i="53" s="1"/>
  <c r="AC95" i="53"/>
  <c r="AD95" i="53" s="1"/>
  <c r="AE94" i="53"/>
  <c r="AG95" i="53" s="1"/>
  <c r="AC91" i="53"/>
  <c r="AE90" i="53"/>
  <c r="AG90" i="53" s="1"/>
  <c r="AC87" i="53"/>
  <c r="AD87" i="53" s="1"/>
  <c r="AE86" i="53"/>
  <c r="AG87" i="53" s="1"/>
  <c r="AD83" i="53"/>
  <c r="J11" i="20"/>
  <c r="H12" i="20"/>
  <c r="C39" i="20"/>
  <c r="E39" i="20" s="1"/>
  <c r="E38" i="20"/>
  <c r="H175" i="20"/>
  <c r="J176" i="20"/>
  <c r="H84" i="20"/>
  <c r="J85" i="20"/>
  <c r="H149" i="20"/>
  <c r="J150" i="20"/>
  <c r="H109" i="20"/>
  <c r="J109" i="20" s="1"/>
  <c r="J110" i="20"/>
  <c r="C175" i="20"/>
  <c r="E176" i="20"/>
  <c r="J154" i="20"/>
  <c r="H155" i="20"/>
  <c r="C155" i="20"/>
  <c r="E154" i="20"/>
  <c r="J63" i="20"/>
  <c r="H64" i="20"/>
  <c r="H182" i="20"/>
  <c r="J182" i="20" s="1"/>
  <c r="J181" i="20"/>
  <c r="J102" i="20"/>
  <c r="H103" i="20"/>
  <c r="H162" i="20"/>
  <c r="J163" i="20"/>
  <c r="C103" i="20"/>
  <c r="E102" i="20"/>
  <c r="J76" i="20"/>
  <c r="H77" i="20"/>
  <c r="C130" i="20"/>
  <c r="E130" i="20" s="1"/>
  <c r="E129" i="20"/>
  <c r="H123" i="20"/>
  <c r="J124" i="20"/>
  <c r="J89" i="20"/>
  <c r="H90" i="20"/>
  <c r="J167" i="20"/>
  <c r="H168" i="20"/>
  <c r="H58" i="20"/>
  <c r="J59" i="20"/>
  <c r="C84" i="20"/>
  <c r="E85" i="20"/>
  <c r="C19" i="20"/>
  <c r="E20" i="20"/>
  <c r="C201" i="20"/>
  <c r="E202" i="20"/>
  <c r="C123" i="20"/>
  <c r="E124" i="20"/>
  <c r="C116" i="20"/>
  <c r="E115" i="20"/>
  <c r="C110" i="20"/>
  <c r="E111" i="20"/>
  <c r="C45" i="20"/>
  <c r="E46" i="20"/>
  <c r="C149" i="20"/>
  <c r="E150" i="20"/>
  <c r="J115" i="20"/>
  <c r="H116" i="20"/>
  <c r="H188" i="20"/>
  <c r="J189" i="20"/>
  <c r="H32" i="20"/>
  <c r="J33" i="20"/>
  <c r="C90" i="20"/>
  <c r="E89" i="20"/>
  <c r="E167" i="20"/>
  <c r="C168" i="20"/>
  <c r="C58" i="20"/>
  <c r="E59" i="20"/>
  <c r="C207" i="20"/>
  <c r="E206" i="20"/>
  <c r="H51" i="20"/>
  <c r="J50" i="20"/>
  <c r="E76" i="20"/>
  <c r="C77" i="20"/>
  <c r="E180" i="20"/>
  <c r="C181" i="20"/>
  <c r="E63" i="20"/>
  <c r="C64" i="20"/>
  <c r="E50" i="20"/>
  <c r="C51" i="20"/>
  <c r="E22" i="18"/>
  <c r="E8" i="18"/>
  <c r="D10" i="101"/>
  <c r="E9" i="101"/>
  <c r="E25" i="101"/>
  <c r="AK82" i="53"/>
  <c r="AM82" i="53" s="1"/>
  <c r="AJ82" i="53"/>
  <c r="H15" i="96"/>
  <c r="H16" i="96" s="1"/>
  <c r="F15" i="96"/>
  <c r="F16" i="96" s="1"/>
  <c r="F17" i="96" s="1"/>
  <c r="F18" i="96" s="1"/>
  <c r="I14" i="96"/>
  <c r="I13" i="96"/>
  <c r="I12" i="96"/>
  <c r="I11" i="96"/>
  <c r="I10" i="96"/>
  <c r="I9" i="96"/>
  <c r="I8" i="96"/>
  <c r="F8" i="96"/>
  <c r="F9" i="96" s="1"/>
  <c r="F10" i="96" s="1"/>
  <c r="F11" i="96" s="1"/>
  <c r="F12" i="96" s="1"/>
  <c r="F13" i="96" s="1"/>
  <c r="I7" i="96"/>
  <c r="I6" i="96"/>
  <c r="H5" i="96"/>
  <c r="I5" i="96" s="1"/>
  <c r="C15" i="96"/>
  <c r="C16" i="96" s="1"/>
  <c r="C17" i="96" s="1"/>
  <c r="A15" i="96"/>
  <c r="A16" i="96" s="1"/>
  <c r="A17" i="96" s="1"/>
  <c r="A18" i="96" s="1"/>
  <c r="D14" i="96"/>
  <c r="D13" i="96"/>
  <c r="D12" i="96"/>
  <c r="D11" i="96"/>
  <c r="D10" i="96"/>
  <c r="D9" i="96"/>
  <c r="D8" i="96"/>
  <c r="A8" i="96"/>
  <c r="A9" i="96" s="1"/>
  <c r="A10" i="96" s="1"/>
  <c r="A11" i="96" s="1"/>
  <c r="A12" i="96" s="1"/>
  <c r="A13" i="96" s="1"/>
  <c r="D7" i="96"/>
  <c r="D6" i="96"/>
  <c r="C5" i="96"/>
  <c r="D5" i="96" s="1"/>
  <c r="J25" i="20" l="1"/>
  <c r="H26" i="20"/>
  <c r="J26" i="20" s="1"/>
  <c r="AD91" i="53"/>
  <c r="AD99" i="53"/>
  <c r="AD107" i="53"/>
  <c r="C13" i="20"/>
  <c r="E13" i="20" s="1"/>
  <c r="E12" i="20"/>
  <c r="E142" i="20"/>
  <c r="C143" i="20"/>
  <c r="E143" i="20" s="1"/>
  <c r="J175" i="20"/>
  <c r="H174" i="20"/>
  <c r="J174" i="20" s="1"/>
  <c r="J19" i="20"/>
  <c r="H18" i="20"/>
  <c r="J18" i="20" s="1"/>
  <c r="AG86" i="53"/>
  <c r="AG113" i="53" s="1"/>
  <c r="AG94" i="53"/>
  <c r="AG102" i="53"/>
  <c r="AG110" i="53"/>
  <c r="AG107" i="53"/>
  <c r="J45" i="20"/>
  <c r="H44" i="20"/>
  <c r="J44" i="20" s="1"/>
  <c r="AD108" i="53"/>
  <c r="AD88" i="53"/>
  <c r="AD113" i="53" s="1"/>
  <c r="AD96" i="53"/>
  <c r="AD104" i="53"/>
  <c r="J12" i="20"/>
  <c r="H13" i="20"/>
  <c r="J13" i="20" s="1"/>
  <c r="H143" i="20"/>
  <c r="J143" i="20" s="1"/>
  <c r="J142" i="20"/>
  <c r="AO82" i="53"/>
  <c r="C26" i="20"/>
  <c r="E26" i="20" s="1"/>
  <c r="E25" i="20"/>
  <c r="AG91" i="53"/>
  <c r="AG99" i="53"/>
  <c r="AG111" i="53"/>
  <c r="C52" i="20"/>
  <c r="E52" i="20" s="1"/>
  <c r="E51" i="20"/>
  <c r="H91" i="20"/>
  <c r="J91" i="20" s="1"/>
  <c r="J90" i="20"/>
  <c r="H65" i="20"/>
  <c r="J65" i="20" s="1"/>
  <c r="J64" i="20"/>
  <c r="E116" i="20"/>
  <c r="C117" i="20"/>
  <c r="E117" i="20" s="1"/>
  <c r="H161" i="20"/>
  <c r="J161" i="20" s="1"/>
  <c r="J162" i="20"/>
  <c r="C156" i="20"/>
  <c r="E156" i="20" s="1"/>
  <c r="E155" i="20"/>
  <c r="H148" i="20"/>
  <c r="J148" i="20" s="1"/>
  <c r="J149" i="20"/>
  <c r="J51" i="20"/>
  <c r="H52" i="20"/>
  <c r="J52" i="20" s="1"/>
  <c r="C57" i="20"/>
  <c r="E57" i="20" s="1"/>
  <c r="E58" i="20"/>
  <c r="E90" i="20"/>
  <c r="C91" i="20"/>
  <c r="E91" i="20" s="1"/>
  <c r="H187" i="20"/>
  <c r="J187" i="20" s="1"/>
  <c r="J188" i="20"/>
  <c r="C148" i="20"/>
  <c r="E148" i="20" s="1"/>
  <c r="E149" i="20"/>
  <c r="C109" i="20"/>
  <c r="E109" i="20" s="1"/>
  <c r="E110" i="20"/>
  <c r="C122" i="20"/>
  <c r="E122" i="20" s="1"/>
  <c r="E123" i="20"/>
  <c r="C18" i="20"/>
  <c r="E18" i="20" s="1"/>
  <c r="E19" i="20"/>
  <c r="H57" i="20"/>
  <c r="J57" i="20" s="1"/>
  <c r="J58" i="20"/>
  <c r="C104" i="20"/>
  <c r="E104" i="20" s="1"/>
  <c r="E103" i="20"/>
  <c r="H83" i="20"/>
  <c r="J83" i="20" s="1"/>
  <c r="J84" i="20"/>
  <c r="E181" i="20"/>
  <c r="C182" i="20"/>
  <c r="E182" i="20" s="1"/>
  <c r="J103" i="20"/>
  <c r="H104" i="20"/>
  <c r="J104" i="20" s="1"/>
  <c r="H156" i="20"/>
  <c r="J156" i="20" s="1"/>
  <c r="J155" i="20"/>
  <c r="C208" i="20"/>
  <c r="E208" i="20" s="1"/>
  <c r="E207" i="20"/>
  <c r="H31" i="20"/>
  <c r="J31" i="20" s="1"/>
  <c r="J32" i="20"/>
  <c r="C44" i="20"/>
  <c r="E44" i="20" s="1"/>
  <c r="E45" i="20"/>
  <c r="C200" i="20"/>
  <c r="E200" i="20" s="1"/>
  <c r="E201" i="20"/>
  <c r="C83" i="20"/>
  <c r="E83" i="20" s="1"/>
  <c r="E84" i="20"/>
  <c r="H122" i="20"/>
  <c r="J122" i="20" s="1"/>
  <c r="J123" i="20"/>
  <c r="C174" i="20"/>
  <c r="E174" i="20" s="1"/>
  <c r="E175" i="20"/>
  <c r="E64" i="20"/>
  <c r="C65" i="20"/>
  <c r="E65" i="20" s="1"/>
  <c r="E77" i="20"/>
  <c r="C78" i="20"/>
  <c r="E78" i="20" s="1"/>
  <c r="E168" i="20"/>
  <c r="C169" i="20"/>
  <c r="E169" i="20" s="1"/>
  <c r="H117" i="20"/>
  <c r="J117" i="20" s="1"/>
  <c r="J116" i="20"/>
  <c r="H169" i="20"/>
  <c r="J169" i="20" s="1"/>
  <c r="J168" i="20"/>
  <c r="H78" i="20"/>
  <c r="J78" i="20" s="1"/>
  <c r="J77" i="20"/>
  <c r="E23" i="18"/>
  <c r="E9" i="18"/>
  <c r="E10" i="101"/>
  <c r="D11" i="101"/>
  <c r="D15" i="96"/>
  <c r="H17" i="96"/>
  <c r="I16" i="96"/>
  <c r="I15" i="96"/>
  <c r="C18" i="96"/>
  <c r="D18" i="96" s="1"/>
  <c r="D17" i="96"/>
  <c r="D16" i="96"/>
  <c r="E24" i="18" l="1"/>
  <c r="E10" i="18"/>
  <c r="E11" i="101"/>
  <c r="D12" i="101"/>
  <c r="H18" i="96"/>
  <c r="I18" i="96" s="1"/>
  <c r="I21" i="96" s="1"/>
  <c r="I17" i="96"/>
  <c r="I117" i="20"/>
  <c r="E25" i="18" l="1"/>
  <c r="E11" i="18"/>
  <c r="E12" i="101"/>
  <c r="D13" i="101"/>
  <c r="R83" i="53"/>
  <c r="S83" i="53" s="1"/>
  <c r="I13" i="20"/>
  <c r="D13" i="20"/>
  <c r="I26" i="20"/>
  <c r="D26" i="20"/>
  <c r="I39" i="20"/>
  <c r="D39" i="20"/>
  <c r="I52" i="20"/>
  <c r="D52" i="20"/>
  <c r="I65" i="20"/>
  <c r="D65" i="20"/>
  <c r="I78" i="20"/>
  <c r="D78" i="20"/>
  <c r="I91" i="20"/>
  <c r="D91" i="20"/>
  <c r="I104" i="20"/>
  <c r="D104" i="20"/>
  <c r="D117" i="20"/>
  <c r="I130" i="20"/>
  <c r="D130" i="20"/>
  <c r="I143" i="20"/>
  <c r="D143" i="20"/>
  <c r="I156" i="20"/>
  <c r="D156" i="20"/>
  <c r="I169" i="20"/>
  <c r="D169" i="20"/>
  <c r="I182" i="20"/>
  <c r="D182" i="20"/>
  <c r="I195" i="20"/>
  <c r="D195" i="20"/>
  <c r="D208" i="20"/>
  <c r="E26" i="18" l="1"/>
  <c r="E12" i="18"/>
  <c r="D14" i="101"/>
  <c r="E13" i="101"/>
  <c r="T83" i="53"/>
  <c r="AJ83" i="53"/>
  <c r="M26" i="3"/>
  <c r="M27" i="3"/>
  <c r="M28" i="3"/>
  <c r="M29" i="3"/>
  <c r="M30" i="3"/>
  <c r="M31" i="3"/>
  <c r="M32" i="3"/>
  <c r="M24" i="3"/>
  <c r="M25" i="3"/>
  <c r="M23" i="3"/>
  <c r="L34" i="3"/>
  <c r="L35" i="3" s="1"/>
  <c r="L36" i="3" s="1"/>
  <c r="M36" i="3" s="1"/>
  <c r="L33" i="3"/>
  <c r="M33" i="3" s="1"/>
  <c r="O33" i="3"/>
  <c r="O34" i="3" s="1"/>
  <c r="O35" i="3" s="1"/>
  <c r="O32" i="3"/>
  <c r="L23" i="3"/>
  <c r="D24" i="3"/>
  <c r="D25" i="3"/>
  <c r="D26" i="3"/>
  <c r="D27" i="3"/>
  <c r="D28" i="3"/>
  <c r="D29" i="3"/>
  <c r="D30" i="3"/>
  <c r="D31" i="3"/>
  <c r="D32" i="3"/>
  <c r="D33" i="3"/>
  <c r="C34" i="3"/>
  <c r="C35" i="3" s="1"/>
  <c r="C36" i="3" s="1"/>
  <c r="D36" i="3" s="1"/>
  <c r="F33" i="3" s="1"/>
  <c r="C33" i="3"/>
  <c r="M35" i="3" l="1"/>
  <c r="D35" i="3"/>
  <c r="M34" i="3"/>
  <c r="D34" i="3"/>
  <c r="O37" i="3"/>
  <c r="O38" i="3" s="1"/>
  <c r="E27" i="18"/>
  <c r="E13" i="18"/>
  <c r="E14" i="101"/>
  <c r="D15" i="101"/>
  <c r="AK83" i="53"/>
  <c r="AM83" i="53" s="1"/>
  <c r="AN83" i="53" s="1"/>
  <c r="U83" i="53"/>
  <c r="AL83" i="53" s="1"/>
  <c r="AO83" i="53" s="1"/>
  <c r="AP83" i="53" s="1"/>
  <c r="C23" i="3"/>
  <c r="D23" i="3" s="1"/>
  <c r="E28" i="18" l="1"/>
  <c r="E14" i="18"/>
  <c r="D16" i="101"/>
  <c r="E15" i="101"/>
  <c r="D4" i="18"/>
  <c r="E2" i="2"/>
  <c r="F3" i="2" s="1"/>
  <c r="F4" i="2" l="1"/>
  <c r="E29" i="18"/>
  <c r="E15" i="18"/>
  <c r="D17" i="101"/>
  <c r="E16" i="101"/>
  <c r="R84" i="53"/>
  <c r="S84" i="53" s="1"/>
  <c r="C218" i="20"/>
  <c r="C217" i="20" s="1"/>
  <c r="H218" i="20"/>
  <c r="H217" i="20" s="1"/>
  <c r="D219" i="20"/>
  <c r="I219" i="20"/>
  <c r="C220" i="20"/>
  <c r="D220" i="20" s="1"/>
  <c r="H220" i="20"/>
  <c r="I220" i="20" s="1"/>
  <c r="H221" i="20"/>
  <c r="I221" i="20" s="1"/>
  <c r="I218" i="20" l="1"/>
  <c r="H222" i="20"/>
  <c r="C221" i="20"/>
  <c r="D218" i="20"/>
  <c r="E30" i="18"/>
  <c r="E16" i="18"/>
  <c r="E17" i="101"/>
  <c r="D18" i="101"/>
  <c r="T84" i="53"/>
  <c r="AJ84" i="53"/>
  <c r="H216" i="20"/>
  <c r="I216" i="20" s="1"/>
  <c r="I217" i="20"/>
  <c r="C216" i="20"/>
  <c r="D216" i="20" s="1"/>
  <c r="D217" i="20"/>
  <c r="F6" i="60"/>
  <c r="E7" i="60"/>
  <c r="F7" i="60" s="1"/>
  <c r="E8" i="60"/>
  <c r="F8" i="60" s="1"/>
  <c r="E9" i="60"/>
  <c r="F9" i="60" s="1"/>
  <c r="F22" i="60"/>
  <c r="E23" i="60"/>
  <c r="F23" i="60" s="1"/>
  <c r="E10" i="60" l="1"/>
  <c r="I222" i="20"/>
  <c r="H223" i="20"/>
  <c r="D221" i="20"/>
  <c r="C222" i="20"/>
  <c r="E31" i="18"/>
  <c r="E17" i="18"/>
  <c r="E18" i="101"/>
  <c r="D19" i="101"/>
  <c r="AK84" i="53"/>
  <c r="AM84" i="53" s="1"/>
  <c r="AN84" i="53" s="1"/>
  <c r="U84" i="53"/>
  <c r="AL84" i="53" s="1"/>
  <c r="AO84" i="53" s="1"/>
  <c r="AP84" i="53" s="1"/>
  <c r="E24" i="60"/>
  <c r="E11" i="60" l="1"/>
  <c r="F10" i="60"/>
  <c r="I223" i="20"/>
  <c r="H224" i="20"/>
  <c r="D222" i="20"/>
  <c r="C223" i="20"/>
  <c r="E32" i="18"/>
  <c r="E19" i="18"/>
  <c r="E18" i="18"/>
  <c r="D20" i="101"/>
  <c r="E19" i="101"/>
  <c r="F24" i="60"/>
  <c r="E25" i="60"/>
  <c r="F11" i="60" l="1"/>
  <c r="E12" i="60"/>
  <c r="H225" i="20"/>
  <c r="I224" i="20"/>
  <c r="D223" i="20"/>
  <c r="C224" i="20"/>
  <c r="E33" i="18"/>
  <c r="E20" i="101"/>
  <c r="D21" i="101"/>
  <c r="E21" i="101" s="1"/>
  <c r="R85" i="53"/>
  <c r="S85" i="53" s="1"/>
  <c r="F25" i="60"/>
  <c r="E26" i="60"/>
  <c r="F26" i="60" s="1"/>
  <c r="F12" i="60" l="1"/>
  <c r="E13" i="60"/>
  <c r="H226" i="20"/>
  <c r="I225" i="20"/>
  <c r="D224" i="20"/>
  <c r="C225" i="20"/>
  <c r="E34" i="18"/>
  <c r="T85" i="53"/>
  <c r="AJ85" i="53"/>
  <c r="Z324" i="2"/>
  <c r="F13" i="60" l="1"/>
  <c r="E14" i="60"/>
  <c r="C226" i="20"/>
  <c r="D225" i="20"/>
  <c r="H227" i="20"/>
  <c r="I226" i="20"/>
  <c r="E35" i="18"/>
  <c r="AK85" i="53"/>
  <c r="AM85" i="53" s="1"/>
  <c r="AN85" i="53" s="1"/>
  <c r="U85" i="53"/>
  <c r="AL85" i="53" s="1"/>
  <c r="AO85" i="53" s="1"/>
  <c r="AP85" i="53" s="1"/>
  <c r="E15" i="60" l="1"/>
  <c r="F14" i="60"/>
  <c r="D226" i="20"/>
  <c r="C227" i="20"/>
  <c r="H228" i="20"/>
  <c r="I228" i="20" s="1"/>
  <c r="I227" i="20"/>
  <c r="E36" i="18"/>
  <c r="R86" i="53"/>
  <c r="S86" i="53" s="1"/>
  <c r="D202" i="20"/>
  <c r="D203" i="20"/>
  <c r="D204" i="20"/>
  <c r="D205" i="20"/>
  <c r="D206" i="20"/>
  <c r="D207" i="20"/>
  <c r="I189" i="20"/>
  <c r="I190" i="20"/>
  <c r="I191" i="20"/>
  <c r="I192" i="20"/>
  <c r="I193" i="20"/>
  <c r="I194" i="20"/>
  <c r="D189" i="20"/>
  <c r="D190" i="20"/>
  <c r="D191" i="20"/>
  <c r="D192" i="20"/>
  <c r="D193" i="20"/>
  <c r="D194" i="20"/>
  <c r="I176" i="20"/>
  <c r="I177" i="20"/>
  <c r="I178" i="20"/>
  <c r="I179" i="20"/>
  <c r="I180" i="20"/>
  <c r="I181" i="20"/>
  <c r="D176" i="20"/>
  <c r="D177" i="20"/>
  <c r="D178" i="20"/>
  <c r="D179" i="20"/>
  <c r="D180" i="20"/>
  <c r="D181" i="20"/>
  <c r="D163" i="20"/>
  <c r="D164" i="20"/>
  <c r="D165" i="20"/>
  <c r="D166" i="20"/>
  <c r="D167" i="20"/>
  <c r="D168" i="20"/>
  <c r="I163" i="20"/>
  <c r="I164" i="20"/>
  <c r="I165" i="20"/>
  <c r="I166" i="20"/>
  <c r="I167" i="20"/>
  <c r="I168" i="20"/>
  <c r="I150" i="20"/>
  <c r="I151" i="20"/>
  <c r="I152" i="20"/>
  <c r="I153" i="20"/>
  <c r="I154" i="20"/>
  <c r="I155" i="20"/>
  <c r="D150" i="20"/>
  <c r="D151" i="20"/>
  <c r="D152" i="20"/>
  <c r="D153" i="20"/>
  <c r="D154" i="20"/>
  <c r="D155" i="20"/>
  <c r="D201" i="20"/>
  <c r="I188" i="20"/>
  <c r="D188" i="20"/>
  <c r="I175" i="20"/>
  <c r="D175" i="20"/>
  <c r="I162" i="20"/>
  <c r="D162" i="20"/>
  <c r="D149" i="20"/>
  <c r="I149" i="20"/>
  <c r="I137" i="20"/>
  <c r="I138" i="20"/>
  <c r="I139" i="20"/>
  <c r="I140" i="20"/>
  <c r="I141" i="20"/>
  <c r="I142" i="20"/>
  <c r="I136" i="20"/>
  <c r="D137" i="20"/>
  <c r="D138" i="20"/>
  <c r="D139" i="20"/>
  <c r="D140" i="20"/>
  <c r="D141" i="20"/>
  <c r="D142" i="20"/>
  <c r="D136" i="20"/>
  <c r="I124" i="20"/>
  <c r="I125" i="20"/>
  <c r="I126" i="20"/>
  <c r="I127" i="20"/>
  <c r="I128" i="20"/>
  <c r="I129" i="20"/>
  <c r="I123" i="20"/>
  <c r="D124" i="20"/>
  <c r="D125" i="20"/>
  <c r="D126" i="20"/>
  <c r="D127" i="20"/>
  <c r="D128" i="20"/>
  <c r="D129" i="20"/>
  <c r="D123" i="20"/>
  <c r="I111" i="20"/>
  <c r="I112" i="20"/>
  <c r="I113" i="20"/>
  <c r="I114" i="20"/>
  <c r="I115" i="20"/>
  <c r="I116" i="20"/>
  <c r="I110" i="20"/>
  <c r="D111" i="20"/>
  <c r="D112" i="20"/>
  <c r="D113" i="20"/>
  <c r="D114" i="20"/>
  <c r="D115" i="20"/>
  <c r="D116" i="20"/>
  <c r="D110" i="20"/>
  <c r="I98" i="20"/>
  <c r="I99" i="20"/>
  <c r="I100" i="20"/>
  <c r="I101" i="20"/>
  <c r="I102" i="20"/>
  <c r="I103" i="20"/>
  <c r="I97" i="20"/>
  <c r="D98" i="20"/>
  <c r="D99" i="20"/>
  <c r="D100" i="20"/>
  <c r="D101" i="20"/>
  <c r="D102" i="20"/>
  <c r="D103" i="20"/>
  <c r="D97" i="20"/>
  <c r="I85" i="20"/>
  <c r="I86" i="20"/>
  <c r="I87" i="20"/>
  <c r="I88" i="20"/>
  <c r="I89" i="20"/>
  <c r="I90" i="20"/>
  <c r="I84" i="20"/>
  <c r="D85" i="20"/>
  <c r="D86" i="20"/>
  <c r="D87" i="20"/>
  <c r="D88" i="20"/>
  <c r="D89" i="20"/>
  <c r="D90" i="20"/>
  <c r="D84" i="20"/>
  <c r="D72" i="20"/>
  <c r="D73" i="20"/>
  <c r="D74" i="20"/>
  <c r="D75" i="20"/>
  <c r="D76" i="20"/>
  <c r="D77" i="20"/>
  <c r="D71" i="20"/>
  <c r="I72" i="20"/>
  <c r="I73" i="20"/>
  <c r="I74" i="20"/>
  <c r="I75" i="20"/>
  <c r="I76" i="20"/>
  <c r="I77" i="20"/>
  <c r="I71" i="20"/>
  <c r="I59" i="20"/>
  <c r="I60" i="20"/>
  <c r="I61" i="20"/>
  <c r="I62" i="20"/>
  <c r="I63" i="20"/>
  <c r="I64" i="20"/>
  <c r="I58" i="20"/>
  <c r="D59" i="20"/>
  <c r="D60" i="20"/>
  <c r="D61" i="20"/>
  <c r="D62" i="20"/>
  <c r="D63" i="20"/>
  <c r="D64" i="20"/>
  <c r="D58" i="20"/>
  <c r="D46" i="20"/>
  <c r="D47" i="20"/>
  <c r="D48" i="20"/>
  <c r="D49" i="20"/>
  <c r="D50" i="20"/>
  <c r="D51" i="20"/>
  <c r="I7" i="20"/>
  <c r="I8" i="20"/>
  <c r="I9" i="20"/>
  <c r="I10" i="20"/>
  <c r="I11" i="20"/>
  <c r="I12" i="20"/>
  <c r="D45" i="20"/>
  <c r="I46" i="20"/>
  <c r="I47" i="20"/>
  <c r="I48" i="20"/>
  <c r="I49" i="20"/>
  <c r="I50" i="20"/>
  <c r="I51" i="20"/>
  <c r="I45" i="20"/>
  <c r="I33" i="20"/>
  <c r="I34" i="20"/>
  <c r="I35" i="20"/>
  <c r="I36" i="20"/>
  <c r="I37" i="20"/>
  <c r="I38" i="20"/>
  <c r="I32" i="20"/>
  <c r="D33" i="20"/>
  <c r="D34" i="20"/>
  <c r="D35" i="20"/>
  <c r="D36" i="20"/>
  <c r="D37" i="20"/>
  <c r="D38" i="20"/>
  <c r="D32" i="20"/>
  <c r="I20" i="20"/>
  <c r="I21" i="20"/>
  <c r="I22" i="20"/>
  <c r="I23" i="20"/>
  <c r="I24" i="20"/>
  <c r="I25" i="20"/>
  <c r="I19" i="20"/>
  <c r="D20" i="20"/>
  <c r="D21" i="20"/>
  <c r="D22" i="20"/>
  <c r="D23" i="20"/>
  <c r="D24" i="20"/>
  <c r="D25" i="20"/>
  <c r="D19" i="20"/>
  <c r="I6" i="20"/>
  <c r="D7" i="20"/>
  <c r="D8" i="20"/>
  <c r="D9" i="20"/>
  <c r="D10" i="20"/>
  <c r="D11" i="20"/>
  <c r="D12" i="20"/>
  <c r="D6" i="20"/>
  <c r="D20" i="18"/>
  <c r="D22" i="18"/>
  <c r="J34" i="3"/>
  <c r="J35" i="3" s="1"/>
  <c r="J36" i="3" s="1"/>
  <c r="J33" i="3"/>
  <c r="J26" i="3"/>
  <c r="J27" i="3" s="1"/>
  <c r="J28" i="3" s="1"/>
  <c r="J29" i="3" s="1"/>
  <c r="J30" i="3" s="1"/>
  <c r="J31" i="3" s="1"/>
  <c r="A33" i="3"/>
  <c r="A34" i="3" s="1"/>
  <c r="A35" i="3" s="1"/>
  <c r="A36" i="3" s="1"/>
  <c r="F34" i="3" s="1"/>
  <c r="F35" i="3" s="1"/>
  <c r="A26" i="3"/>
  <c r="A27" i="3" s="1"/>
  <c r="A28" i="3" s="1"/>
  <c r="A29" i="3" s="1"/>
  <c r="A30" i="3" s="1"/>
  <c r="A31" i="3" s="1"/>
  <c r="J22" i="4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F45" i="4"/>
  <c r="E45" i="4" s="1"/>
  <c r="F46" i="4" s="1"/>
  <c r="I42" i="4" s="1"/>
  <c r="F44" i="4"/>
  <c r="F43" i="4"/>
  <c r="F42" i="4"/>
  <c r="F41" i="4"/>
  <c r="F40" i="4"/>
  <c r="F39" i="4"/>
  <c r="F38" i="4"/>
  <c r="F37" i="4"/>
  <c r="F36" i="4"/>
  <c r="F35" i="4"/>
  <c r="F34" i="4"/>
  <c r="F33" i="4"/>
  <c r="F6" i="4"/>
  <c r="E6" i="4" s="1"/>
  <c r="E5" i="4"/>
  <c r="E5" i="3"/>
  <c r="F19" i="3" s="1"/>
  <c r="O16" i="3"/>
  <c r="O8" i="3"/>
  <c r="N5" i="3"/>
  <c r="O19" i="3" s="1"/>
  <c r="J16" i="3"/>
  <c r="J17" i="3" s="1"/>
  <c r="J18" i="3" s="1"/>
  <c r="J19" i="3" s="1"/>
  <c r="J9" i="3"/>
  <c r="J10" i="3" s="1"/>
  <c r="J11" i="3" s="1"/>
  <c r="J12" i="3" s="1"/>
  <c r="J13" i="3" s="1"/>
  <c r="J14" i="3" s="1"/>
  <c r="A16" i="3"/>
  <c r="A17" i="3" s="1"/>
  <c r="A18" i="3" s="1"/>
  <c r="A19" i="3" s="1"/>
  <c r="A9" i="3"/>
  <c r="A10" i="3" s="1"/>
  <c r="A11" i="3" s="1"/>
  <c r="A12" i="3" s="1"/>
  <c r="A13" i="3" s="1"/>
  <c r="A14" i="3" s="1"/>
  <c r="F98" i="2"/>
  <c r="E97" i="2"/>
  <c r="F101" i="2" s="1"/>
  <c r="E101" i="2" s="1"/>
  <c r="O12" i="3" l="1"/>
  <c r="F100" i="2"/>
  <c r="O6" i="3"/>
  <c r="O14" i="3"/>
  <c r="F15" i="60"/>
  <c r="E16" i="60"/>
  <c r="O10" i="3"/>
  <c r="O18" i="3"/>
  <c r="C228" i="20"/>
  <c r="D228" i="20" s="1"/>
  <c r="D227" i="20"/>
  <c r="E37" i="18"/>
  <c r="T86" i="53"/>
  <c r="AJ86" i="53"/>
  <c r="F110" i="2"/>
  <c r="F108" i="2"/>
  <c r="F106" i="2"/>
  <c r="F104" i="2"/>
  <c r="F102" i="2"/>
  <c r="F111" i="2"/>
  <c r="E111" i="2" s="1"/>
  <c r="F107" i="2"/>
  <c r="F109" i="2"/>
  <c r="F105" i="2"/>
  <c r="F103" i="2"/>
  <c r="F9" i="3"/>
  <c r="F7" i="3"/>
  <c r="F11" i="3"/>
  <c r="F15" i="3"/>
  <c r="F31" i="4"/>
  <c r="F29" i="4"/>
  <c r="F27" i="4"/>
  <c r="F25" i="4"/>
  <c r="F23" i="4"/>
  <c r="F21" i="4"/>
  <c r="F19" i="4"/>
  <c r="F17" i="4"/>
  <c r="F15" i="4"/>
  <c r="F13" i="4"/>
  <c r="F11" i="4"/>
  <c r="F7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9" i="4"/>
  <c r="F18" i="3"/>
  <c r="F16" i="3"/>
  <c r="F14" i="3"/>
  <c r="F12" i="3"/>
  <c r="F10" i="3"/>
  <c r="F8" i="3"/>
  <c r="F6" i="3"/>
  <c r="F13" i="3"/>
  <c r="F17" i="3"/>
  <c r="D6" i="18"/>
  <c r="F99" i="2"/>
  <c r="O7" i="3"/>
  <c r="O9" i="3"/>
  <c r="O11" i="3"/>
  <c r="O13" i="3"/>
  <c r="O15" i="3"/>
  <c r="O17" i="3"/>
  <c r="D21" i="18"/>
  <c r="D5" i="18"/>
  <c r="E219" i="2"/>
  <c r="F236" i="2" s="1"/>
  <c r="E236" i="2" s="1"/>
  <c r="F225" i="2" l="1"/>
  <c r="F228" i="2"/>
  <c r="F116" i="2"/>
  <c r="F117" i="2"/>
  <c r="F115" i="2"/>
  <c r="F230" i="2"/>
  <c r="F222" i="2"/>
  <c r="F233" i="2"/>
  <c r="F16" i="60"/>
  <c r="E17" i="60"/>
  <c r="E38" i="18"/>
  <c r="AK86" i="53"/>
  <c r="AM86" i="53" s="1"/>
  <c r="AN86" i="53" s="1"/>
  <c r="U86" i="53"/>
  <c r="AL86" i="53" s="1"/>
  <c r="AO86" i="53" s="1"/>
  <c r="AP86" i="53" s="1"/>
  <c r="F121" i="2"/>
  <c r="F119" i="2"/>
  <c r="F113" i="2"/>
  <c r="F118" i="2"/>
  <c r="F120" i="2"/>
  <c r="F112" i="2"/>
  <c r="F122" i="2"/>
  <c r="I122" i="2" s="1"/>
  <c r="F114" i="2"/>
  <c r="D7" i="18"/>
  <c r="F235" i="2"/>
  <c r="F221" i="2"/>
  <c r="F220" i="2"/>
  <c r="F224" i="2"/>
  <c r="F226" i="2"/>
  <c r="F229" i="2"/>
  <c r="F232" i="2"/>
  <c r="F234" i="2"/>
  <c r="F246" i="2"/>
  <c r="E246" i="2" s="1"/>
  <c r="F242" i="2"/>
  <c r="F238" i="2"/>
  <c r="F245" i="2"/>
  <c r="F241" i="2"/>
  <c r="F240" i="2"/>
  <c r="F243" i="2"/>
  <c r="F237" i="2"/>
  <c r="F244" i="2"/>
  <c r="F239" i="2"/>
  <c r="F223" i="2"/>
  <c r="F227" i="2"/>
  <c r="F231" i="2"/>
  <c r="E167" i="2"/>
  <c r="E122" i="2"/>
  <c r="E63" i="2"/>
  <c r="F17" i="1"/>
  <c r="E17" i="1" s="1"/>
  <c r="F18" i="1" s="1"/>
  <c r="E16" i="1"/>
  <c r="F65" i="2" l="1"/>
  <c r="F64" i="2"/>
  <c r="F178" i="2"/>
  <c r="F168" i="2"/>
  <c r="F175" i="2"/>
  <c r="F179" i="2"/>
  <c r="F169" i="2"/>
  <c r="F176" i="2"/>
  <c r="F180" i="2"/>
  <c r="F170" i="2"/>
  <c r="F177" i="2"/>
  <c r="F181" i="2"/>
  <c r="F126" i="2"/>
  <c r="F130" i="2"/>
  <c r="F136" i="2"/>
  <c r="F127" i="2"/>
  <c r="F131" i="2"/>
  <c r="F137" i="2"/>
  <c r="F128" i="2"/>
  <c r="F132" i="2"/>
  <c r="F138" i="2"/>
  <c r="F129" i="2"/>
  <c r="F17" i="60"/>
  <c r="E18" i="60"/>
  <c r="E39" i="18"/>
  <c r="D8" i="18"/>
  <c r="F80" i="2"/>
  <c r="E80" i="2" s="1"/>
  <c r="F72" i="2"/>
  <c r="F71" i="2"/>
  <c r="F73" i="2"/>
  <c r="F253" i="2"/>
  <c r="F249" i="2"/>
  <c r="F256" i="2"/>
  <c r="E256" i="2" s="1"/>
  <c r="F252" i="2"/>
  <c r="F251" i="2"/>
  <c r="F247" i="2"/>
  <c r="F250" i="2"/>
  <c r="F248" i="2"/>
  <c r="F255" i="2"/>
  <c r="F254" i="2"/>
  <c r="F184" i="2"/>
  <c r="E184" i="2" s="1"/>
  <c r="F183" i="2"/>
  <c r="F182" i="2"/>
  <c r="F174" i="2"/>
  <c r="F173" i="2"/>
  <c r="F172" i="2"/>
  <c r="F171" i="2"/>
  <c r="F142" i="2"/>
  <c r="E142" i="2" s="1"/>
  <c r="F141" i="2"/>
  <c r="F140" i="2"/>
  <c r="F139" i="2"/>
  <c r="F135" i="2"/>
  <c r="F134" i="2"/>
  <c r="F133" i="2"/>
  <c r="F125" i="2"/>
  <c r="F124" i="2"/>
  <c r="F123" i="2"/>
  <c r="F145" i="2" l="1"/>
  <c r="F149" i="2"/>
  <c r="F146" i="2"/>
  <c r="F143" i="2"/>
  <c r="F147" i="2"/>
  <c r="F144" i="2"/>
  <c r="F148" i="2"/>
  <c r="E19" i="60"/>
  <c r="F18" i="60"/>
  <c r="E40" i="18"/>
  <c r="R87" i="53"/>
  <c r="S87" i="53" s="1"/>
  <c r="F89" i="2"/>
  <c r="F87" i="2"/>
  <c r="F85" i="2"/>
  <c r="F83" i="2"/>
  <c r="F81" i="2"/>
  <c r="F90" i="2"/>
  <c r="E90" i="2" s="1"/>
  <c r="F88" i="2"/>
  <c r="F86" i="2"/>
  <c r="F84" i="2"/>
  <c r="F82" i="2"/>
  <c r="D9" i="18"/>
  <c r="F97" i="2"/>
  <c r="F93" i="2"/>
  <c r="F96" i="2"/>
  <c r="F92" i="2"/>
  <c r="F95" i="2"/>
  <c r="F91" i="2"/>
  <c r="F94" i="2"/>
  <c r="F264" i="2"/>
  <c r="F260" i="2"/>
  <c r="F263" i="2"/>
  <c r="F259" i="2"/>
  <c r="F266" i="2"/>
  <c r="E266" i="2" s="1"/>
  <c r="F258" i="2"/>
  <c r="F257" i="2"/>
  <c r="F262" i="2"/>
  <c r="F265" i="2"/>
  <c r="F261" i="2"/>
  <c r="F192" i="2"/>
  <c r="F188" i="2"/>
  <c r="F191" i="2"/>
  <c r="F187" i="2"/>
  <c r="F194" i="2"/>
  <c r="E194" i="2" s="1"/>
  <c r="F190" i="2"/>
  <c r="F186" i="2"/>
  <c r="F193" i="2"/>
  <c r="F189" i="2"/>
  <c r="F185" i="2"/>
  <c r="F151" i="2"/>
  <c r="F150" i="2"/>
  <c r="F152" i="2"/>
  <c r="E152" i="2" s="1"/>
  <c r="F79" i="2"/>
  <c r="F78" i="2"/>
  <c r="F77" i="2"/>
  <c r="F76" i="2"/>
  <c r="F75" i="2"/>
  <c r="F74" i="2"/>
  <c r="F70" i="2"/>
  <c r="F69" i="2"/>
  <c r="F68" i="2"/>
  <c r="F67" i="2"/>
  <c r="F66" i="2"/>
  <c r="F25" i="2"/>
  <c r="E2" i="1"/>
  <c r="F3" i="1" s="1"/>
  <c r="E3" i="1" s="1"/>
  <c r="F4" i="1" s="1"/>
  <c r="E4" i="1" s="1"/>
  <c r="F5" i="1" s="1"/>
  <c r="E5" i="1" s="1"/>
  <c r="F6" i="1" s="1"/>
  <c r="E6" i="1" s="1"/>
  <c r="F7" i="1" s="1"/>
  <c r="E7" i="1" s="1"/>
  <c r="F8" i="1" s="1"/>
  <c r="E8" i="1" s="1"/>
  <c r="F9" i="1" s="1"/>
  <c r="E9" i="1" s="1"/>
  <c r="F10" i="1" s="1"/>
  <c r="E10" i="1" s="1"/>
  <c r="F11" i="1" s="1"/>
  <c r="E11" i="1" s="1"/>
  <c r="F12" i="1" s="1"/>
  <c r="E12" i="1" s="1"/>
  <c r="F13" i="1" s="1"/>
  <c r="E13" i="1" s="1"/>
  <c r="F14" i="1" s="1"/>
  <c r="F154" i="2" l="1"/>
  <c r="F158" i="2"/>
  <c r="F155" i="2"/>
  <c r="F159" i="2"/>
  <c r="F156" i="2"/>
  <c r="F153" i="2"/>
  <c r="F157" i="2"/>
  <c r="F19" i="60"/>
  <c r="E20" i="60"/>
  <c r="E41" i="18"/>
  <c r="T87" i="53"/>
  <c r="AJ87" i="53"/>
  <c r="D10" i="18"/>
  <c r="E14" i="1"/>
  <c r="F15" i="1" s="1"/>
  <c r="E15" i="1" s="1"/>
  <c r="J98" i="2"/>
  <c r="F275" i="2"/>
  <c r="F271" i="2"/>
  <c r="F267" i="2"/>
  <c r="F274" i="2"/>
  <c r="F270" i="2"/>
  <c r="F273" i="2"/>
  <c r="F276" i="2"/>
  <c r="E276" i="2" s="1"/>
  <c r="F268" i="2"/>
  <c r="F269" i="2"/>
  <c r="F272" i="2"/>
  <c r="F28" i="2"/>
  <c r="E28" i="2" s="1"/>
  <c r="F31" i="2" s="1"/>
  <c r="F12" i="2"/>
  <c r="F16" i="2"/>
  <c r="F14" i="2"/>
  <c r="F11" i="2"/>
  <c r="F13" i="2"/>
  <c r="F10" i="2"/>
  <c r="F15" i="2"/>
  <c r="F200" i="2"/>
  <c r="F203" i="2"/>
  <c r="F199" i="2"/>
  <c r="F195" i="2"/>
  <c r="F202" i="2"/>
  <c r="F198" i="2"/>
  <c r="F201" i="2"/>
  <c r="F197" i="2"/>
  <c r="F204" i="2"/>
  <c r="E204" i="2" s="1"/>
  <c r="F196" i="2"/>
  <c r="F162" i="2"/>
  <c r="E162" i="2" s="1"/>
  <c r="F161" i="2"/>
  <c r="F160" i="2"/>
  <c r="F9" i="2"/>
  <c r="F5" i="2"/>
  <c r="F21" i="2"/>
  <c r="F17" i="2"/>
  <c r="F6" i="2"/>
  <c r="F18" i="2"/>
  <c r="F22" i="2"/>
  <c r="F26" i="2"/>
  <c r="F7" i="2"/>
  <c r="F19" i="2"/>
  <c r="F23" i="2"/>
  <c r="F27" i="2"/>
  <c r="F8" i="2"/>
  <c r="F20" i="2"/>
  <c r="F24" i="2"/>
  <c r="F20" i="60" l="1"/>
  <c r="E21" i="60"/>
  <c r="F21" i="60" s="1"/>
  <c r="E42" i="18"/>
  <c r="AK87" i="53"/>
  <c r="AM87" i="53" s="1"/>
  <c r="AN87" i="53" s="1"/>
  <c r="U87" i="53"/>
  <c r="AL87" i="53" s="1"/>
  <c r="AO87" i="53" s="1"/>
  <c r="AP87" i="53" s="1"/>
  <c r="D11" i="18"/>
  <c r="F286" i="2"/>
  <c r="E286" i="2" s="1"/>
  <c r="F282" i="2"/>
  <c r="F278" i="2"/>
  <c r="F285" i="2"/>
  <c r="F277" i="2"/>
  <c r="F280" i="2"/>
  <c r="F283" i="2"/>
  <c r="F281" i="2"/>
  <c r="F284" i="2"/>
  <c r="F279" i="2"/>
  <c r="F36" i="2"/>
  <c r="F35" i="2"/>
  <c r="F29" i="2"/>
  <c r="F30" i="2"/>
  <c r="F34" i="2"/>
  <c r="F33" i="2"/>
  <c r="F38" i="2"/>
  <c r="E38" i="2" s="1"/>
  <c r="F39" i="2" s="1"/>
  <c r="F32" i="2"/>
  <c r="F37" i="2"/>
  <c r="F214" i="2"/>
  <c r="E214" i="2" s="1"/>
  <c r="F210" i="2"/>
  <c r="F206" i="2"/>
  <c r="F213" i="2"/>
  <c r="F209" i="2"/>
  <c r="F205" i="2"/>
  <c r="F212" i="2"/>
  <c r="F208" i="2"/>
  <c r="F211" i="2"/>
  <c r="F207" i="2"/>
  <c r="F166" i="2"/>
  <c r="F165" i="2"/>
  <c r="F164" i="2"/>
  <c r="F167" i="2"/>
  <c r="J167" i="2" s="1"/>
  <c r="F163" i="2"/>
  <c r="E43" i="18" l="1"/>
  <c r="D12" i="18"/>
  <c r="F215" i="2"/>
  <c r="F217" i="2"/>
  <c r="F219" i="2"/>
  <c r="J219" i="2" s="1"/>
  <c r="F216" i="2"/>
  <c r="F218" i="2"/>
  <c r="F293" i="2"/>
  <c r="F289" i="2"/>
  <c r="F296" i="2"/>
  <c r="E296" i="2" s="1"/>
  <c r="F288" i="2"/>
  <c r="F295" i="2"/>
  <c r="F287" i="2"/>
  <c r="F290" i="2"/>
  <c r="F292" i="2"/>
  <c r="F291" i="2"/>
  <c r="F294" i="2"/>
  <c r="F47" i="2"/>
  <c r="F45" i="2"/>
  <c r="F40" i="2"/>
  <c r="F44" i="2"/>
  <c r="F42" i="2"/>
  <c r="F48" i="2"/>
  <c r="E48" i="2" s="1"/>
  <c r="F54" i="2" s="1"/>
  <c r="F46" i="2"/>
  <c r="F43" i="2"/>
  <c r="F41" i="2"/>
  <c r="F55" i="2"/>
  <c r="F302" i="2" l="1"/>
  <c r="F300" i="2"/>
  <c r="F301" i="2"/>
  <c r="E44" i="18"/>
  <c r="R88" i="53"/>
  <c r="S88" i="53" s="1"/>
  <c r="D13" i="18"/>
  <c r="F298" i="2"/>
  <c r="F297" i="2"/>
  <c r="F299" i="2"/>
  <c r="F303" i="2"/>
  <c r="D23" i="18"/>
  <c r="F304" i="2"/>
  <c r="F306" i="2"/>
  <c r="E306" i="2" s="1"/>
  <c r="F305" i="2"/>
  <c r="F52" i="2"/>
  <c r="F57" i="2"/>
  <c r="F58" i="2"/>
  <c r="E58" i="2" s="1"/>
  <c r="F53" i="2"/>
  <c r="F56" i="2"/>
  <c r="F50" i="2"/>
  <c r="F51" i="2"/>
  <c r="F49" i="2"/>
  <c r="F61" i="2" l="1"/>
  <c r="F62" i="2"/>
  <c r="F59" i="2"/>
  <c r="F63" i="2"/>
  <c r="F60" i="2"/>
  <c r="E45" i="18"/>
  <c r="T88" i="53"/>
  <c r="AJ88" i="53"/>
  <c r="F310" i="2"/>
  <c r="F312" i="2"/>
  <c r="F311" i="2"/>
  <c r="D14" i="18"/>
  <c r="D24" i="18"/>
  <c r="F337" i="2"/>
  <c r="F331" i="2"/>
  <c r="F327" i="2"/>
  <c r="F323" i="2"/>
  <c r="F319" i="2"/>
  <c r="F315" i="2"/>
  <c r="F307" i="2"/>
  <c r="F326" i="2"/>
  <c r="F318" i="2"/>
  <c r="F335" i="2"/>
  <c r="F329" i="2"/>
  <c r="F321" i="2"/>
  <c r="F313" i="2"/>
  <c r="F338" i="2"/>
  <c r="F332" i="2"/>
  <c r="F328" i="2"/>
  <c r="F320" i="2"/>
  <c r="F336" i="2"/>
  <c r="F339" i="2"/>
  <c r="F330" i="2"/>
  <c r="F322" i="2"/>
  <c r="F314" i="2"/>
  <c r="F333" i="2"/>
  <c r="F325" i="2"/>
  <c r="F317" i="2"/>
  <c r="F309" i="2"/>
  <c r="F334" i="2"/>
  <c r="F324" i="2"/>
  <c r="F316" i="2"/>
  <c r="F308" i="2"/>
  <c r="I63" i="2"/>
  <c r="E46" i="18" l="1"/>
  <c r="AK88" i="53"/>
  <c r="AM88" i="53" s="1"/>
  <c r="AN88" i="53" s="1"/>
  <c r="U88" i="53"/>
  <c r="AL88" i="53" s="1"/>
  <c r="AO88" i="53" s="1"/>
  <c r="AP88" i="53" s="1"/>
  <c r="D15" i="18"/>
  <c r="D25" i="18"/>
  <c r="E47" i="18" l="1"/>
  <c r="D16" i="18"/>
  <c r="D26" i="18"/>
  <c r="E48" i="18" l="1"/>
  <c r="R89" i="53"/>
  <c r="S89" i="53" s="1"/>
  <c r="D17" i="18"/>
  <c r="D27" i="18"/>
  <c r="E49" i="18" l="1"/>
  <c r="T89" i="53"/>
  <c r="AJ89" i="53"/>
  <c r="D19" i="18"/>
  <c r="D18" i="18"/>
  <c r="D28" i="18"/>
  <c r="E50" i="18" l="1"/>
  <c r="AK89" i="53"/>
  <c r="AM89" i="53" s="1"/>
  <c r="AN89" i="53" s="1"/>
  <c r="U89" i="53"/>
  <c r="AL89" i="53" s="1"/>
  <c r="AO89" i="53" s="1"/>
  <c r="AP89" i="53" s="1"/>
  <c r="D29" i="18"/>
  <c r="E51" i="18" l="1"/>
  <c r="D30" i="18"/>
  <c r="E52" i="18" l="1"/>
  <c r="R90" i="53"/>
  <c r="S90" i="53" s="1"/>
  <c r="D31" i="18"/>
  <c r="E53" i="18" l="1"/>
  <c r="T90" i="53"/>
  <c r="AJ90" i="53"/>
  <c r="D32" i="18"/>
  <c r="E54" i="18" l="1"/>
  <c r="AK90" i="53"/>
  <c r="AM90" i="53" s="1"/>
  <c r="AN90" i="53" s="1"/>
  <c r="U90" i="53"/>
  <c r="AL90" i="53" s="1"/>
  <c r="AO90" i="53" s="1"/>
  <c r="AP90" i="53" s="1"/>
  <c r="D33" i="18"/>
  <c r="E55" i="18" l="1"/>
  <c r="D34" i="18"/>
  <c r="E56" i="18" l="1"/>
  <c r="R91" i="53"/>
  <c r="S91" i="53" s="1"/>
  <c r="D35" i="18"/>
  <c r="E57" i="18" l="1"/>
  <c r="T91" i="53"/>
  <c r="AJ91" i="53"/>
  <c r="E58" i="18" l="1"/>
  <c r="AK91" i="53"/>
  <c r="AM91" i="53" s="1"/>
  <c r="AN91" i="53" s="1"/>
  <c r="U91" i="53"/>
  <c r="AL91" i="53" s="1"/>
  <c r="AO91" i="53" s="1"/>
  <c r="AP91" i="53" s="1"/>
  <c r="D36" i="18"/>
  <c r="E59" i="18" l="1"/>
  <c r="D37" i="18"/>
  <c r="E60" i="18" l="1"/>
  <c r="R92" i="53"/>
  <c r="S92" i="53" s="1"/>
  <c r="D38" i="18"/>
  <c r="E61" i="18" l="1"/>
  <c r="T92" i="53"/>
  <c r="AJ92" i="53"/>
  <c r="D39" i="18"/>
  <c r="E62" i="18" l="1"/>
  <c r="AK92" i="53"/>
  <c r="AM92" i="53" s="1"/>
  <c r="AN92" i="53" s="1"/>
  <c r="U92" i="53"/>
  <c r="AL92" i="53" s="1"/>
  <c r="AO92" i="53" s="1"/>
  <c r="AP92" i="53" s="1"/>
  <c r="D40" i="18"/>
  <c r="E64" i="18" l="1"/>
  <c r="E63" i="18"/>
  <c r="D41" i="18"/>
  <c r="R93" i="53" l="1"/>
  <c r="S93" i="53" s="1"/>
  <c r="D42" i="18"/>
  <c r="T93" i="53" l="1"/>
  <c r="AJ93" i="53"/>
  <c r="D43" i="18"/>
  <c r="AK93" i="53" l="1"/>
  <c r="AM93" i="53" s="1"/>
  <c r="AN93" i="53" s="1"/>
  <c r="U93" i="53"/>
  <c r="AL93" i="53" s="1"/>
  <c r="D44" i="18"/>
  <c r="AO93" i="53" l="1"/>
  <c r="AP93" i="53" s="1"/>
  <c r="D45" i="18"/>
  <c r="R94" i="53" l="1"/>
  <c r="S94" i="53" s="1"/>
  <c r="D46" i="18"/>
  <c r="T94" i="53" l="1"/>
  <c r="AJ94" i="53"/>
  <c r="D47" i="18"/>
  <c r="AK94" i="53" l="1"/>
  <c r="AM94" i="53" s="1"/>
  <c r="AN94" i="53" s="1"/>
  <c r="U94" i="53"/>
  <c r="AL94" i="53" s="1"/>
  <c r="AO94" i="53" s="1"/>
  <c r="AP94" i="53" s="1"/>
  <c r="D48" i="18"/>
  <c r="D49" i="18" l="1"/>
  <c r="R95" i="53" l="1"/>
  <c r="S95" i="53" s="1"/>
  <c r="D50" i="18"/>
  <c r="T95" i="53" l="1"/>
  <c r="AJ95" i="53"/>
  <c r="D51" i="18"/>
  <c r="AK95" i="53" l="1"/>
  <c r="AM95" i="53" s="1"/>
  <c r="AN95" i="53" s="1"/>
  <c r="U95" i="53"/>
  <c r="AL95" i="53" s="1"/>
  <c r="AO95" i="53" s="1"/>
  <c r="AP95" i="53" s="1"/>
  <c r="D52" i="18"/>
  <c r="D53" i="18" l="1"/>
  <c r="R96" i="53" l="1"/>
  <c r="S96" i="53" s="1"/>
  <c r="D54" i="18"/>
  <c r="T96" i="53" l="1"/>
  <c r="AJ96" i="53"/>
  <c r="D55" i="18"/>
  <c r="AK96" i="53" l="1"/>
  <c r="AM96" i="53" s="1"/>
  <c r="AN96" i="53" s="1"/>
  <c r="U96" i="53"/>
  <c r="AL96" i="53" s="1"/>
  <c r="AO96" i="53" s="1"/>
  <c r="AP96" i="53" s="1"/>
  <c r="D56" i="18"/>
  <c r="D57" i="18" l="1"/>
  <c r="R97" i="53" l="1"/>
  <c r="S97" i="53" s="1"/>
  <c r="D58" i="18"/>
  <c r="T97" i="53" l="1"/>
  <c r="AJ97" i="53"/>
  <c r="D59" i="18"/>
  <c r="AK97" i="53" l="1"/>
  <c r="AM97" i="53" s="1"/>
  <c r="AN97" i="53" s="1"/>
  <c r="U97" i="53"/>
  <c r="AL97" i="53" s="1"/>
  <c r="AO97" i="53" s="1"/>
  <c r="AP97" i="53" s="1"/>
  <c r="D60" i="18"/>
  <c r="D61" i="18" l="1"/>
  <c r="R98" i="53" l="1"/>
  <c r="S98" i="53" s="1"/>
  <c r="D62" i="18"/>
  <c r="T98" i="53" l="1"/>
  <c r="AJ98" i="53"/>
  <c r="D63" i="18"/>
  <c r="AK98" i="53" l="1"/>
  <c r="AM98" i="53" s="1"/>
  <c r="AN98" i="53" s="1"/>
  <c r="U98" i="53"/>
  <c r="AL98" i="53" s="1"/>
  <c r="AO98" i="53" s="1"/>
  <c r="AP98" i="53" s="1"/>
  <c r="E65" i="18"/>
  <c r="D64" i="18"/>
  <c r="E66" i="18" l="1"/>
  <c r="D65" i="18"/>
  <c r="R99" i="53" l="1"/>
  <c r="S99" i="53" s="1"/>
  <c r="E67" i="18"/>
  <c r="D66" i="18"/>
  <c r="T99" i="53" l="1"/>
  <c r="AJ99" i="53"/>
  <c r="E68" i="18"/>
  <c r="D67" i="18"/>
  <c r="AK99" i="53" l="1"/>
  <c r="AM99" i="53" s="1"/>
  <c r="AN99" i="53" s="1"/>
  <c r="U99" i="53"/>
  <c r="AL99" i="53" s="1"/>
  <c r="AO99" i="53" s="1"/>
  <c r="AP99" i="53" s="1"/>
  <c r="E69" i="18"/>
  <c r="D68" i="18"/>
  <c r="E70" i="18" l="1"/>
  <c r="D69" i="18"/>
  <c r="R100" i="53" l="1"/>
  <c r="S100" i="53" s="1"/>
  <c r="E71" i="18"/>
  <c r="D70" i="18"/>
  <c r="T100" i="53" l="1"/>
  <c r="AJ100" i="53"/>
  <c r="E72" i="18"/>
  <c r="D71" i="18"/>
  <c r="AK100" i="53" l="1"/>
  <c r="AM100" i="53" s="1"/>
  <c r="AN100" i="53" s="1"/>
  <c r="U100" i="53"/>
  <c r="AL100" i="53" s="1"/>
  <c r="AO100" i="53" s="1"/>
  <c r="AP100" i="53" s="1"/>
  <c r="E73" i="18"/>
  <c r="D72" i="18"/>
  <c r="E74" i="18" l="1"/>
  <c r="D73" i="18"/>
  <c r="R101" i="53" l="1"/>
  <c r="S101" i="53" s="1"/>
  <c r="E75" i="18"/>
  <c r="D74" i="18"/>
  <c r="T101" i="53" l="1"/>
  <c r="AJ101" i="53"/>
  <c r="E76" i="18"/>
  <c r="D75" i="18"/>
  <c r="AK101" i="53" l="1"/>
  <c r="AM101" i="53" s="1"/>
  <c r="AN101" i="53" s="1"/>
  <c r="U101" i="53"/>
  <c r="AL101" i="53" s="1"/>
  <c r="AO101" i="53" s="1"/>
  <c r="AP101" i="53" s="1"/>
  <c r="E77" i="18"/>
  <c r="D76" i="18"/>
  <c r="E78" i="18" l="1"/>
  <c r="D77" i="18"/>
  <c r="R102" i="53" l="1"/>
  <c r="S102" i="53" s="1"/>
  <c r="E79" i="18"/>
  <c r="D78" i="18"/>
  <c r="T102" i="53" l="1"/>
  <c r="AJ102" i="53"/>
  <c r="E80" i="18"/>
  <c r="D79" i="18"/>
  <c r="AK102" i="53" l="1"/>
  <c r="AM102" i="53" s="1"/>
  <c r="AN102" i="53" s="1"/>
  <c r="U102" i="53"/>
  <c r="AL102" i="53" s="1"/>
  <c r="AO102" i="53" s="1"/>
  <c r="AP102" i="53" s="1"/>
  <c r="E81" i="18"/>
  <c r="D80" i="18"/>
  <c r="E82" i="18" l="1"/>
  <c r="D81" i="18"/>
  <c r="R103" i="53" l="1"/>
  <c r="S103" i="53" s="1"/>
  <c r="E83" i="18"/>
  <c r="D82" i="18"/>
  <c r="T103" i="53" l="1"/>
  <c r="AJ103" i="53"/>
  <c r="E84" i="18"/>
  <c r="D83" i="18"/>
  <c r="AK103" i="53" l="1"/>
  <c r="AM103" i="53" s="1"/>
  <c r="AN103" i="53" s="1"/>
  <c r="U103" i="53"/>
  <c r="AL103" i="53" s="1"/>
  <c r="AO103" i="53" s="1"/>
  <c r="AP103" i="53" s="1"/>
  <c r="E85" i="18"/>
  <c r="D84" i="18"/>
  <c r="E86" i="18" l="1"/>
  <c r="D85" i="18"/>
  <c r="R104" i="53" l="1"/>
  <c r="S104" i="53" s="1"/>
  <c r="E87" i="18"/>
  <c r="D86" i="18"/>
  <c r="T104" i="53" l="1"/>
  <c r="AJ104" i="53"/>
  <c r="E88" i="18"/>
  <c r="D87" i="18"/>
  <c r="AK104" i="53" l="1"/>
  <c r="AM104" i="53" s="1"/>
  <c r="AN104" i="53" s="1"/>
  <c r="U104" i="53"/>
  <c r="AL104" i="53" s="1"/>
  <c r="AO104" i="53" s="1"/>
  <c r="AP104" i="53" s="1"/>
  <c r="E89" i="18"/>
  <c r="D88" i="18"/>
  <c r="E90" i="18" l="1"/>
  <c r="D89" i="18"/>
  <c r="R105" i="53" l="1"/>
  <c r="S105" i="53" s="1"/>
  <c r="E91" i="18"/>
  <c r="D90" i="18"/>
  <c r="T105" i="53" l="1"/>
  <c r="AJ105" i="53"/>
  <c r="D91" i="18"/>
  <c r="E92" i="18"/>
  <c r="AK105" i="53" l="1"/>
  <c r="AM105" i="53" s="1"/>
  <c r="AN105" i="53" s="1"/>
  <c r="U105" i="53"/>
  <c r="AL105" i="53" s="1"/>
  <c r="AO105" i="53" s="1"/>
  <c r="AP105" i="53" s="1"/>
  <c r="D92" i="18"/>
  <c r="E93" i="18"/>
  <c r="E94" i="18" l="1"/>
  <c r="D93" i="18"/>
  <c r="R106" i="53" l="1"/>
  <c r="S106" i="53" s="1"/>
  <c r="E95" i="18"/>
  <c r="D94" i="18"/>
  <c r="T106" i="53" l="1"/>
  <c r="AJ106" i="53"/>
  <c r="E96" i="18"/>
  <c r="D95" i="18"/>
  <c r="AK106" i="53" l="1"/>
  <c r="AM106" i="53" s="1"/>
  <c r="AN106" i="53" s="1"/>
  <c r="U106" i="53"/>
  <c r="AL106" i="53" s="1"/>
  <c r="AO106" i="53" s="1"/>
  <c r="AP106" i="53" s="1"/>
  <c r="E97" i="18"/>
  <c r="D96" i="18"/>
  <c r="E98" i="18" l="1"/>
  <c r="D97" i="18"/>
  <c r="R107" i="53" l="1"/>
  <c r="S107" i="53" s="1"/>
  <c r="E99" i="18"/>
  <c r="D98" i="18"/>
  <c r="T107" i="53" l="1"/>
  <c r="AJ107" i="53"/>
  <c r="E100" i="18"/>
  <c r="D99" i="18"/>
  <c r="AK107" i="53" l="1"/>
  <c r="AM107" i="53" s="1"/>
  <c r="AN107" i="53" s="1"/>
  <c r="U107" i="53"/>
  <c r="AL107" i="53" s="1"/>
  <c r="AO107" i="53" s="1"/>
  <c r="AP107" i="53" s="1"/>
  <c r="E101" i="18"/>
  <c r="D100" i="18"/>
  <c r="E102" i="18" l="1"/>
  <c r="D101" i="18"/>
  <c r="R108" i="53" l="1"/>
  <c r="S108" i="53" s="1"/>
  <c r="E103" i="18"/>
  <c r="D102" i="18"/>
  <c r="T108" i="53" l="1"/>
  <c r="AJ108" i="53"/>
  <c r="E104" i="18"/>
  <c r="D103" i="18"/>
  <c r="AK108" i="53" l="1"/>
  <c r="AM108" i="53" s="1"/>
  <c r="AN108" i="53" s="1"/>
  <c r="U108" i="53"/>
  <c r="AL108" i="53" s="1"/>
  <c r="AO108" i="53" s="1"/>
  <c r="AP108" i="53" s="1"/>
  <c r="E105" i="18"/>
  <c r="D104" i="18"/>
  <c r="E106" i="18" l="1"/>
  <c r="D105" i="18"/>
  <c r="R109" i="53" l="1"/>
  <c r="S109" i="53" s="1"/>
  <c r="E107" i="18"/>
  <c r="D106" i="18"/>
  <c r="T109" i="53" l="1"/>
  <c r="AJ109" i="53"/>
  <c r="E108" i="18"/>
  <c r="D107" i="18"/>
  <c r="AK109" i="53" l="1"/>
  <c r="AM109" i="53" s="1"/>
  <c r="AN109" i="53" s="1"/>
  <c r="U109" i="53"/>
  <c r="AL109" i="53" s="1"/>
  <c r="AO109" i="53" s="1"/>
  <c r="AP109" i="53" s="1"/>
  <c r="E109" i="18"/>
  <c r="D108" i="18"/>
  <c r="E110" i="18" l="1"/>
  <c r="D109" i="18"/>
  <c r="R110" i="53" l="1"/>
  <c r="S110" i="53" s="1"/>
  <c r="E111" i="18"/>
  <c r="D110" i="18"/>
  <c r="T110" i="53" l="1"/>
  <c r="AJ110" i="53"/>
  <c r="E112" i="18"/>
  <c r="D111" i="18"/>
  <c r="AK110" i="53" l="1"/>
  <c r="AM110" i="53" s="1"/>
  <c r="AN110" i="53" s="1"/>
  <c r="U110" i="53"/>
  <c r="AL110" i="53" s="1"/>
  <c r="AO110" i="53" s="1"/>
  <c r="AP110" i="53" s="1"/>
  <c r="E113" i="18"/>
  <c r="D112" i="18"/>
  <c r="E114" i="18" l="1"/>
  <c r="D113" i="18"/>
  <c r="R111" i="53" l="1"/>
  <c r="S111" i="53" s="1"/>
  <c r="E115" i="18"/>
  <c r="D114" i="18"/>
  <c r="T111" i="53" l="1"/>
  <c r="AJ111" i="53"/>
  <c r="E116" i="18"/>
  <c r="D115" i="18"/>
  <c r="AK111" i="53" l="1"/>
  <c r="AM111" i="53" s="1"/>
  <c r="AN111" i="53" s="1"/>
  <c r="U111" i="53"/>
  <c r="AL111" i="53" s="1"/>
  <c r="AO111" i="53" s="1"/>
  <c r="AP111" i="53" s="1"/>
  <c r="E117" i="18"/>
  <c r="D116" i="18"/>
  <c r="E118" i="18" l="1"/>
  <c r="D117" i="18"/>
  <c r="R112" i="53" l="1"/>
  <c r="S112" i="53" s="1"/>
  <c r="E119" i="18"/>
  <c r="D118" i="18"/>
  <c r="T112" i="53" l="1"/>
  <c r="AJ112" i="53"/>
  <c r="E120" i="18"/>
  <c r="D119" i="18"/>
  <c r="AK112" i="53" l="1"/>
  <c r="AM112" i="53" s="1"/>
  <c r="AN112" i="53" s="1"/>
  <c r="AN113" i="53" s="1"/>
  <c r="U112" i="53"/>
  <c r="AL112" i="53" s="1"/>
  <c r="AO112" i="53" s="1"/>
  <c r="AP112" i="53" s="1"/>
  <c r="AP113" i="53" s="1"/>
  <c r="E121" i="18"/>
  <c r="D120" i="18"/>
  <c r="E122" i="18" l="1"/>
  <c r="D121" i="18"/>
  <c r="D122" i="18" l="1"/>
  <c r="E123" i="18" l="1"/>
  <c r="D123" i="18"/>
  <c r="D124" i="18" l="1"/>
  <c r="E124" i="18"/>
  <c r="X204" i="20"/>
  <c r="X205" i="20"/>
</calcChain>
</file>

<file path=xl/sharedStrings.xml><?xml version="1.0" encoding="utf-8"?>
<sst xmlns="http://schemas.openxmlformats.org/spreadsheetml/2006/main" count="1031" uniqueCount="244">
  <si>
    <t>CH</t>
  </si>
  <si>
    <t>B.S</t>
  </si>
  <si>
    <t>I.S</t>
  </si>
  <si>
    <t>F.S</t>
  </si>
  <si>
    <t>H.I</t>
  </si>
  <si>
    <t>R</t>
  </si>
  <si>
    <t>NOTE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</si>
  <si>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</si>
  <si>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</si>
  <si>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</si>
  <si>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</si>
  <si>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</si>
  <si>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</si>
  <si>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</si>
  <si>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</si>
  <si>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</si>
  <si>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</si>
  <si>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</si>
  <si>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BM12</t>
  </si>
  <si>
    <t>BM13</t>
  </si>
  <si>
    <t>BM</t>
  </si>
  <si>
    <t>ELEVATION</t>
  </si>
  <si>
    <t>C.L</t>
  </si>
  <si>
    <t>L</t>
  </si>
  <si>
    <t>R2</t>
  </si>
  <si>
    <t>T.B1</t>
  </si>
  <si>
    <t>T.B2</t>
  </si>
  <si>
    <t>7.5R</t>
  </si>
  <si>
    <t>15R</t>
  </si>
  <si>
    <t>22.5R</t>
  </si>
  <si>
    <t>7.5L</t>
  </si>
  <si>
    <t>15L</t>
  </si>
  <si>
    <t>22.5L</t>
  </si>
  <si>
    <t>B.M13</t>
  </si>
  <si>
    <t>RUNWAY+TAXIWAY(B)+APRON</t>
  </si>
  <si>
    <t>CL.RUN</t>
  </si>
  <si>
    <t>ED.R.RUN</t>
  </si>
  <si>
    <t>ED.L.RUN</t>
  </si>
  <si>
    <t>APRON</t>
  </si>
  <si>
    <t>RUNWAY+TAXIWAY(A)+APRON</t>
  </si>
  <si>
    <t>TAXI(A)</t>
  </si>
  <si>
    <t>TAXI(B)</t>
  </si>
  <si>
    <t>T.B</t>
  </si>
  <si>
    <t>LINE1</t>
  </si>
  <si>
    <t>LINE2</t>
  </si>
  <si>
    <t>LINE3</t>
  </si>
  <si>
    <t>-</t>
  </si>
  <si>
    <t>0,0</t>
  </si>
  <si>
    <t>0,44</t>
  </si>
  <si>
    <t>0,90</t>
  </si>
  <si>
    <t>11,90</t>
  </si>
  <si>
    <t>11,44</t>
  </si>
  <si>
    <t>11,0</t>
  </si>
  <si>
    <t>36,0</t>
  </si>
  <si>
    <t>36,44</t>
  </si>
  <si>
    <t>36,90</t>
  </si>
  <si>
    <t>61,90</t>
  </si>
  <si>
    <t>61,44</t>
  </si>
  <si>
    <t>61,0</t>
  </si>
  <si>
    <t>86,0</t>
  </si>
  <si>
    <t>86,44</t>
  </si>
  <si>
    <t>86,90</t>
  </si>
  <si>
    <t>111,90</t>
  </si>
  <si>
    <t>111,44</t>
  </si>
  <si>
    <t>111,0</t>
  </si>
  <si>
    <t>136,0</t>
  </si>
  <si>
    <t>136,44</t>
  </si>
  <si>
    <t>136,90</t>
  </si>
  <si>
    <t>161,90</t>
  </si>
  <si>
    <t>161,44</t>
  </si>
  <si>
    <t>161,0</t>
  </si>
  <si>
    <t>186,0</t>
  </si>
  <si>
    <t>186,44</t>
  </si>
  <si>
    <t>186,90</t>
  </si>
  <si>
    <t>211,90</t>
  </si>
  <si>
    <t>211,44</t>
  </si>
  <si>
    <t>211,0</t>
  </si>
  <si>
    <t>236,0</t>
  </si>
  <si>
    <t>236,44</t>
  </si>
  <si>
    <t>236,90</t>
  </si>
  <si>
    <t>261,90</t>
  </si>
  <si>
    <t>261,44</t>
  </si>
  <si>
    <t>261,0</t>
  </si>
  <si>
    <t>286,0</t>
  </si>
  <si>
    <t>286,44</t>
  </si>
  <si>
    <t>LOOP (01)</t>
  </si>
  <si>
    <t>LOOP (19)</t>
  </si>
  <si>
    <t>286,90</t>
  </si>
  <si>
    <t>EX.LEVEL</t>
  </si>
  <si>
    <t>CH100</t>
  </si>
  <si>
    <t>CH0.0</t>
  </si>
  <si>
    <t>CH200</t>
  </si>
  <si>
    <t>CH300</t>
  </si>
  <si>
    <t>CH400</t>
  </si>
  <si>
    <t>CH500</t>
  </si>
  <si>
    <t>CH600</t>
  </si>
  <si>
    <t>CH700</t>
  </si>
  <si>
    <t>CH800</t>
  </si>
  <si>
    <t>CH900</t>
  </si>
  <si>
    <t>CH1000</t>
  </si>
  <si>
    <t>CH1100</t>
  </si>
  <si>
    <t>CH1200</t>
  </si>
  <si>
    <t>CH1300</t>
  </si>
  <si>
    <t>CH1400</t>
  </si>
  <si>
    <t>CH1500</t>
  </si>
  <si>
    <t>CH1600</t>
  </si>
  <si>
    <t>CH1700</t>
  </si>
  <si>
    <t>CH1800</t>
  </si>
  <si>
    <t>CH1900</t>
  </si>
  <si>
    <t>CH2000</t>
  </si>
  <si>
    <t>CH2100</t>
  </si>
  <si>
    <t>CH2200</t>
  </si>
  <si>
    <t>CH2300</t>
  </si>
  <si>
    <t>CH2400</t>
  </si>
  <si>
    <t>CH2500</t>
  </si>
  <si>
    <t>CH2600</t>
  </si>
  <si>
    <t>CH2700</t>
  </si>
  <si>
    <t>CH2800</t>
  </si>
  <si>
    <t>CH2900</t>
  </si>
  <si>
    <t>CH3000</t>
  </si>
  <si>
    <t>D.LEVEL</t>
  </si>
  <si>
    <t>F.LEVEL</t>
  </si>
  <si>
    <t>Desgin Cross-Section Level</t>
  </si>
  <si>
    <t>Ex Cross-Section Level</t>
  </si>
  <si>
    <t>Diff Cross-Section Level</t>
  </si>
  <si>
    <t>SUM</t>
  </si>
  <si>
    <t>AVREG</t>
  </si>
  <si>
    <t>AREA</t>
  </si>
  <si>
    <t>VOLUM</t>
  </si>
  <si>
    <t>30R</t>
  </si>
  <si>
    <t>37.5R</t>
  </si>
  <si>
    <t>45R</t>
  </si>
  <si>
    <t>52.5R</t>
  </si>
  <si>
    <t>60R</t>
  </si>
  <si>
    <t>67.5R</t>
  </si>
  <si>
    <t>CROSS-SECTION AT CH 0.0</t>
  </si>
  <si>
    <t>CROSS-SECTION AT CH 100</t>
  </si>
  <si>
    <t>CROSS-SECTION AT CH 200</t>
  </si>
  <si>
    <t>CROSS-SECTION AT CH 300</t>
  </si>
  <si>
    <t>CROSS-SECTION AT CH 400</t>
  </si>
  <si>
    <t>CROSS-SECTION AT CH 500</t>
  </si>
  <si>
    <t>CROSS-SECTION AT CH 600</t>
  </si>
  <si>
    <t>CROSS-SECTION AT CH 700</t>
  </si>
  <si>
    <t>CROSS-SECTION AT CH 800</t>
  </si>
  <si>
    <t>CROSS-SECTION AT CH 900</t>
  </si>
  <si>
    <t>CROSS-SECTION AT CH 1000</t>
  </si>
  <si>
    <t>CROSS-SECTION AT CH 1100</t>
  </si>
  <si>
    <t>CROSS-SECTION AT CH 1200</t>
  </si>
  <si>
    <t>CROSS-SECTION AT CH 1300</t>
  </si>
  <si>
    <t>CROSS-SECTION AT CH 1400</t>
  </si>
  <si>
    <t>CROSS-SECTION AT CH 1500</t>
  </si>
  <si>
    <t>CROSS-SECTION AT CH 1700</t>
  </si>
  <si>
    <t>CROSS-SECTION AT CH 1600</t>
  </si>
  <si>
    <t>CROSS-SECTION AT CH 1800</t>
  </si>
  <si>
    <t>CROSS-SECTION AT CH 1900</t>
  </si>
  <si>
    <t>CROSS-SECTION AT CH 2000</t>
  </si>
  <si>
    <t>CROSS-SECTION AT CH 2100</t>
  </si>
  <si>
    <t>CROSS-SECTION AT CH 2300</t>
  </si>
  <si>
    <t>CROSS-SECTION AT CH 2200</t>
  </si>
  <si>
    <t>CROSS-SECTION AT CH 2400</t>
  </si>
  <si>
    <t>CROSS-SECTION AT CH 2500</t>
  </si>
  <si>
    <t>CROSS-SECTION AT CH 2600</t>
  </si>
  <si>
    <t>CROSS-SECTION AT CH 2700</t>
  </si>
  <si>
    <t>CROSS-SECTION AT CH 2800</t>
  </si>
  <si>
    <t>CROSS-SECTION AT CH 2900</t>
  </si>
  <si>
    <t>CROSS-SECTION AT CH 3000</t>
  </si>
  <si>
    <t xml:space="preserve"> RUNWAY PROFILE FROM CH 0.0 - CH 500</t>
  </si>
  <si>
    <t xml:space="preserve"> RUNWAY PROFILE FROM CH 500 - CH 1000</t>
  </si>
  <si>
    <t xml:space="preserve"> RUNWAY PROFILE FROM CH 2000 - CH 2500</t>
  </si>
  <si>
    <t xml:space="preserve"> RUNWAY PROFILE FROM CH 1500 - CH 2000</t>
  </si>
  <si>
    <t xml:space="preserve"> RUNWAY PROFILE FROM CH 1000 - CH 1500</t>
  </si>
  <si>
    <t xml:space="preserve"> RUNWAY PROFILE FROM CH 2500 - CH 3000</t>
  </si>
  <si>
    <t>CROSS-SECTION AT CH 2950</t>
  </si>
  <si>
    <t>CROSS-SECTION AT CH 50</t>
  </si>
  <si>
    <t>SUM=</t>
  </si>
  <si>
    <t>Overlay=</t>
  </si>
  <si>
    <t>Fill Sum=</t>
  </si>
  <si>
    <t>m3</t>
  </si>
  <si>
    <t>tan</t>
  </si>
  <si>
    <t>REMARK</t>
  </si>
  <si>
    <t>`</t>
  </si>
  <si>
    <t>B</t>
  </si>
  <si>
    <t>A</t>
  </si>
  <si>
    <t>RUNWAY,TAXIWAY &amp; APRON X-SSECTION CH 775</t>
  </si>
  <si>
    <t>CH.</t>
  </si>
  <si>
    <t>50 R</t>
  </si>
  <si>
    <t>30 R</t>
  </si>
  <si>
    <t>22.5 R</t>
  </si>
  <si>
    <t>11.25 R</t>
  </si>
  <si>
    <t>11.25 L</t>
  </si>
  <si>
    <t>22.5 L</t>
  </si>
  <si>
    <t>30 L</t>
  </si>
  <si>
    <t>50 L</t>
  </si>
  <si>
    <t xml:space="preserve">CH </t>
  </si>
  <si>
    <t>50R</t>
  </si>
  <si>
    <t>11.25R</t>
  </si>
  <si>
    <t>D.CL</t>
  </si>
  <si>
    <t>DESIGN LEVEL</t>
  </si>
  <si>
    <t>EXISTING LEVEL</t>
  </si>
  <si>
    <t>Right Runway</t>
  </si>
  <si>
    <t>Shoulder -Area</t>
  </si>
  <si>
    <t>Shoulder -Volume</t>
  </si>
  <si>
    <t>Strip-Area</t>
  </si>
  <si>
    <t>Strip-Volume</t>
  </si>
  <si>
    <t>Left Runway</t>
  </si>
  <si>
    <t>Runway Volume</t>
  </si>
  <si>
    <t>Total Runway Volume =</t>
  </si>
  <si>
    <t>Overlay Volume =</t>
  </si>
  <si>
    <t>16200 ton</t>
  </si>
  <si>
    <t>Total Shoulder Volume =</t>
  </si>
  <si>
    <t>Total Shoulder Asphalt =</t>
  </si>
  <si>
    <t>5400 ton</t>
  </si>
  <si>
    <t>Total Strip Volume =</t>
  </si>
  <si>
    <t>9492.375 m³</t>
  </si>
  <si>
    <t>38433.5 m³</t>
  </si>
  <si>
    <r>
      <t>7839.643 m</t>
    </r>
    <r>
      <rPr>
        <b/>
        <sz val="14"/>
        <color theme="1"/>
        <rFont val="Calibri"/>
        <family val="2"/>
      </rPr>
      <t>³</t>
    </r>
  </si>
  <si>
    <t>Right Runway Shoulder</t>
  </si>
  <si>
    <t>Right Runway Strip</t>
  </si>
  <si>
    <t>Left Runway Strip</t>
  </si>
  <si>
    <t>Left Runway Shoulder</t>
  </si>
  <si>
    <t>LEVEL</t>
  </si>
  <si>
    <t>RUNWAY,TAXIWAY &amp; APRON X-SSECTION CH 950</t>
  </si>
  <si>
    <t>Elobeid Airport</t>
  </si>
  <si>
    <t>Runway Profile</t>
  </si>
  <si>
    <t>CH-3060</t>
  </si>
  <si>
    <t xml:space="preserve">Existing </t>
  </si>
  <si>
    <t>Design</t>
  </si>
  <si>
    <t>150L</t>
  </si>
  <si>
    <t>100L</t>
  </si>
  <si>
    <t>50L</t>
  </si>
  <si>
    <t>30L</t>
  </si>
  <si>
    <t>CL</t>
  </si>
  <si>
    <t>100R</t>
  </si>
  <si>
    <t>150R</t>
  </si>
  <si>
    <t>CH-3120</t>
  </si>
  <si>
    <t>CH-3180</t>
  </si>
  <si>
    <t>CH-3240</t>
  </si>
  <si>
    <t>CH-3300</t>
  </si>
  <si>
    <t>CH-3360</t>
  </si>
  <si>
    <t>CH-3420</t>
  </si>
  <si>
    <t>CH-3480</t>
  </si>
  <si>
    <t>CH-3540</t>
  </si>
  <si>
    <t>DIff</t>
  </si>
  <si>
    <t xml:space="preserve">30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</si>
</sst>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1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5" borderId="13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0" xfId="0" applyFont="1" applyBorder="1"/>
    <xf numFmtId="0" fontId="2" fillId="0" borderId="1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0" fillId="0" borderId="31" xfId="0" applyBorder="1"/>
    <xf numFmtId="0" fontId="2" fillId="0" borderId="31" xfId="0" applyFont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35" xfId="0" applyBorder="1"/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5" borderId="15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2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6" borderId="14" xfId="0" applyNumberFormat="1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164" fontId="1" fillId="5" borderId="29" xfId="0" applyNumberFormat="1" applyFont="1" applyFill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26" Type="http://schemas.openxmlformats.org/officeDocument/2006/relationships/chartsheet" Target="chartsheets/sheet21.xml"/><Relationship Id="rId39" Type="http://schemas.openxmlformats.org/officeDocument/2006/relationships/chartsheet" Target="chartsheets/sheet34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9.xml"/><Relationship Id="rId42" Type="http://schemas.openxmlformats.org/officeDocument/2006/relationships/chartsheet" Target="chartsheets/sheet37.xml"/><Relationship Id="rId47" Type="http://schemas.openxmlformats.org/officeDocument/2006/relationships/chartsheet" Target="chartsheets/sheet42.xml"/><Relationship Id="rId50" Type="http://schemas.openxmlformats.org/officeDocument/2006/relationships/worksheet" Target="worksheets/sheet8.xml"/><Relationship Id="rId55" Type="http://schemas.openxmlformats.org/officeDocument/2006/relationships/worksheet" Target="worksheets/sheet12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20.xml"/><Relationship Id="rId33" Type="http://schemas.openxmlformats.org/officeDocument/2006/relationships/chartsheet" Target="chartsheets/sheet28.xml"/><Relationship Id="rId38" Type="http://schemas.openxmlformats.org/officeDocument/2006/relationships/chartsheet" Target="chartsheets/sheet33.xml"/><Relationship Id="rId46" Type="http://schemas.openxmlformats.org/officeDocument/2006/relationships/chartsheet" Target="chartsheets/sheet41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4.xml"/><Relationship Id="rId41" Type="http://schemas.openxmlformats.org/officeDocument/2006/relationships/chartsheet" Target="chartsheets/sheet36.xml"/><Relationship Id="rId54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9.xml"/><Relationship Id="rId32" Type="http://schemas.openxmlformats.org/officeDocument/2006/relationships/chartsheet" Target="chartsheets/sheet27.xml"/><Relationship Id="rId37" Type="http://schemas.openxmlformats.org/officeDocument/2006/relationships/chartsheet" Target="chartsheets/sheet32.xml"/><Relationship Id="rId40" Type="http://schemas.openxmlformats.org/officeDocument/2006/relationships/chartsheet" Target="chartsheets/sheet35.xml"/><Relationship Id="rId45" Type="http://schemas.openxmlformats.org/officeDocument/2006/relationships/chartsheet" Target="chartsheets/sheet40.xml"/><Relationship Id="rId53" Type="http://schemas.openxmlformats.org/officeDocument/2006/relationships/chartsheet" Target="chartsheets/sheet4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0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3.xml"/><Relationship Id="rId36" Type="http://schemas.openxmlformats.org/officeDocument/2006/relationships/chartsheet" Target="chartsheets/sheet31.xml"/><Relationship Id="rId49" Type="http://schemas.openxmlformats.org/officeDocument/2006/relationships/worksheet" Target="worksheets/sheet7.xml"/><Relationship Id="rId57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4.xml"/><Relationship Id="rId31" Type="http://schemas.openxmlformats.org/officeDocument/2006/relationships/chartsheet" Target="chartsheets/sheet26.xml"/><Relationship Id="rId44" Type="http://schemas.openxmlformats.org/officeDocument/2006/relationships/chartsheet" Target="chartsheets/sheet39.xml"/><Relationship Id="rId52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2.xml"/><Relationship Id="rId30" Type="http://schemas.openxmlformats.org/officeDocument/2006/relationships/chartsheet" Target="chartsheets/sheet25.xml"/><Relationship Id="rId35" Type="http://schemas.openxmlformats.org/officeDocument/2006/relationships/chartsheet" Target="chartsheets/sheet30.xml"/><Relationship Id="rId43" Type="http://schemas.openxmlformats.org/officeDocument/2006/relationships/chartsheet" Target="chartsheets/sheet38.xml"/><Relationship Id="rId48" Type="http://schemas.openxmlformats.org/officeDocument/2006/relationships/worksheet" Target="worksheets/sheet6.xml"/><Relationship Id="rId56" Type="http://schemas.openxmlformats.org/officeDocument/2006/relationships/theme" Target="theme/theme1.xml"/><Relationship Id="rId8" Type="http://schemas.openxmlformats.org/officeDocument/2006/relationships/chartsheet" Target="chartsheets/sheet3.xml"/><Relationship Id="rId51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EX.LEVEL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Sheet2!$A$4:$A$124</c:f>
              <c:numCache>
                <c:formatCode>General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</c:numCache>
            </c:numRef>
          </c:xVal>
          <c:yVal>
            <c:numRef>
              <c:f>Sheet2!$B$4:$B$124</c:f>
              <c:numCache>
                <c:formatCode>General</c:formatCode>
                <c:ptCount val="121"/>
                <c:pt idx="0">
                  <c:v>578.71799999999996</c:v>
                </c:pt>
                <c:pt idx="1">
                  <c:v>578.71400000000006</c:v>
                </c:pt>
                <c:pt idx="2">
                  <c:v>578.80100000000004</c:v>
                </c:pt>
                <c:pt idx="3">
                  <c:v>578.76700000000005</c:v>
                </c:pt>
                <c:pt idx="4">
                  <c:v>578.76499999999999</c:v>
                </c:pt>
                <c:pt idx="5">
                  <c:v>578.84400000000005</c:v>
                </c:pt>
                <c:pt idx="6">
                  <c:v>578.92600000000004</c:v>
                </c:pt>
                <c:pt idx="7">
                  <c:v>578.98300000000006</c:v>
                </c:pt>
                <c:pt idx="8">
                  <c:v>578.97500000000002</c:v>
                </c:pt>
                <c:pt idx="9">
                  <c:v>579.05799999999999</c:v>
                </c:pt>
                <c:pt idx="10">
                  <c:v>579.09500000000003</c:v>
                </c:pt>
                <c:pt idx="11">
                  <c:v>579.14300000000003</c:v>
                </c:pt>
                <c:pt idx="12">
                  <c:v>579.18799999999999</c:v>
                </c:pt>
                <c:pt idx="13">
                  <c:v>579.27599999999995</c:v>
                </c:pt>
                <c:pt idx="14">
                  <c:v>579.35199999999998</c:v>
                </c:pt>
                <c:pt idx="15">
                  <c:v>579.40199999999993</c:v>
                </c:pt>
                <c:pt idx="16">
                  <c:v>579.43200000000002</c:v>
                </c:pt>
                <c:pt idx="17">
                  <c:v>579.52</c:v>
                </c:pt>
                <c:pt idx="18">
                  <c:v>579.62800000000004</c:v>
                </c:pt>
                <c:pt idx="19">
                  <c:v>579.69200000000001</c:v>
                </c:pt>
                <c:pt idx="20">
                  <c:v>579.74299999999994</c:v>
                </c:pt>
                <c:pt idx="21">
                  <c:v>579.779</c:v>
                </c:pt>
                <c:pt idx="22">
                  <c:v>579.81600000000003</c:v>
                </c:pt>
                <c:pt idx="23">
                  <c:v>579.94799999999998</c:v>
                </c:pt>
                <c:pt idx="24">
                  <c:v>580.08899999999994</c:v>
                </c:pt>
                <c:pt idx="25">
                  <c:v>580.16200000000003</c:v>
                </c:pt>
                <c:pt idx="26">
                  <c:v>580.24900000000002</c:v>
                </c:pt>
                <c:pt idx="27">
                  <c:v>580.26400000000001</c:v>
                </c:pt>
                <c:pt idx="28">
                  <c:v>580.33000000000004</c:v>
                </c:pt>
                <c:pt idx="29">
                  <c:v>580.44200000000001</c:v>
                </c:pt>
                <c:pt idx="30">
                  <c:v>580.46600000000001</c:v>
                </c:pt>
                <c:pt idx="31">
                  <c:v>580.53199999999993</c:v>
                </c:pt>
                <c:pt idx="32">
                  <c:v>580.649</c:v>
                </c:pt>
                <c:pt idx="33">
                  <c:v>580.68899999999996</c:v>
                </c:pt>
                <c:pt idx="34">
                  <c:v>580.78099999999995</c:v>
                </c:pt>
                <c:pt idx="35">
                  <c:v>580.87299999999993</c:v>
                </c:pt>
                <c:pt idx="36">
                  <c:v>580.96399999999994</c:v>
                </c:pt>
                <c:pt idx="37">
                  <c:v>581.05799999999999</c:v>
                </c:pt>
                <c:pt idx="38">
                  <c:v>581.08399999999995</c:v>
                </c:pt>
                <c:pt idx="39">
                  <c:v>581.17599999999993</c:v>
                </c:pt>
                <c:pt idx="40">
                  <c:v>581.24599999999998</c:v>
                </c:pt>
                <c:pt idx="41">
                  <c:v>581.35800000000006</c:v>
                </c:pt>
                <c:pt idx="42">
                  <c:v>581.43000000000006</c:v>
                </c:pt>
                <c:pt idx="43">
                  <c:v>581.50199999999995</c:v>
                </c:pt>
                <c:pt idx="44">
                  <c:v>581.58400000000006</c:v>
                </c:pt>
                <c:pt idx="45">
                  <c:v>581.64599999999996</c:v>
                </c:pt>
                <c:pt idx="46">
                  <c:v>581.71600000000001</c:v>
                </c:pt>
                <c:pt idx="47">
                  <c:v>581.81000000000006</c:v>
                </c:pt>
                <c:pt idx="48">
                  <c:v>581.82399999999996</c:v>
                </c:pt>
                <c:pt idx="49">
                  <c:v>581.88300000000015</c:v>
                </c:pt>
                <c:pt idx="50">
                  <c:v>581.93200000000013</c:v>
                </c:pt>
                <c:pt idx="51">
                  <c:v>582.02700000000016</c:v>
                </c:pt>
                <c:pt idx="52">
                  <c:v>582.04000000000008</c:v>
                </c:pt>
                <c:pt idx="53">
                  <c:v>582.03700000000015</c:v>
                </c:pt>
                <c:pt idx="54">
                  <c:v>582.12800000000016</c:v>
                </c:pt>
                <c:pt idx="55">
                  <c:v>582.22200000000009</c:v>
                </c:pt>
                <c:pt idx="56">
                  <c:v>582.32900000000018</c:v>
                </c:pt>
                <c:pt idx="57">
                  <c:v>582.42600000000027</c:v>
                </c:pt>
                <c:pt idx="58">
                  <c:v>582.56300000000022</c:v>
                </c:pt>
                <c:pt idx="59">
                  <c:v>582.61700000000019</c:v>
                </c:pt>
                <c:pt idx="60">
                  <c:v>582.64199999999994</c:v>
                </c:pt>
                <c:pt idx="61">
                  <c:v>582.71100000000001</c:v>
                </c:pt>
                <c:pt idx="62">
                  <c:v>582.70899999999995</c:v>
                </c:pt>
                <c:pt idx="63">
                  <c:v>582.76699999999994</c:v>
                </c:pt>
                <c:pt idx="64">
                  <c:v>582.82799999999997</c:v>
                </c:pt>
                <c:pt idx="65">
                  <c:v>582.83199999999999</c:v>
                </c:pt>
                <c:pt idx="66">
                  <c:v>582.87699999999995</c:v>
                </c:pt>
                <c:pt idx="67">
                  <c:v>582.94099999999992</c:v>
                </c:pt>
                <c:pt idx="68">
                  <c:v>583.05799999999999</c:v>
                </c:pt>
                <c:pt idx="69">
                  <c:v>583.04099999999994</c:v>
                </c:pt>
                <c:pt idx="70">
                  <c:v>583.10699999999997</c:v>
                </c:pt>
                <c:pt idx="71">
                  <c:v>583.24599999999998</c:v>
                </c:pt>
                <c:pt idx="72">
                  <c:v>583.34499999999991</c:v>
                </c:pt>
                <c:pt idx="73">
                  <c:v>583.41099999999994</c:v>
                </c:pt>
                <c:pt idx="74">
                  <c:v>583.524</c:v>
                </c:pt>
                <c:pt idx="75">
                  <c:v>583.61</c:v>
                </c:pt>
                <c:pt idx="76">
                  <c:v>583.68399999999997</c:v>
                </c:pt>
                <c:pt idx="77">
                  <c:v>583.72900000000004</c:v>
                </c:pt>
                <c:pt idx="78">
                  <c:v>583.76099999999997</c:v>
                </c:pt>
                <c:pt idx="79">
                  <c:v>583.88900000000001</c:v>
                </c:pt>
                <c:pt idx="80">
                  <c:v>583.99400000000003</c:v>
                </c:pt>
                <c:pt idx="81">
                  <c:v>584.11</c:v>
                </c:pt>
                <c:pt idx="82">
                  <c:v>584.19999999999993</c:v>
                </c:pt>
                <c:pt idx="83">
                  <c:v>584.303</c:v>
                </c:pt>
                <c:pt idx="84">
                  <c:v>584.322</c:v>
                </c:pt>
                <c:pt idx="85">
                  <c:v>584.44299999999998</c:v>
                </c:pt>
                <c:pt idx="86">
                  <c:v>584.53599999999994</c:v>
                </c:pt>
                <c:pt idx="87">
                  <c:v>584.58399999999995</c:v>
                </c:pt>
                <c:pt idx="88">
                  <c:v>584.72299999999996</c:v>
                </c:pt>
                <c:pt idx="89">
                  <c:v>584.81399999999996</c:v>
                </c:pt>
                <c:pt idx="90">
                  <c:v>584.93499999999995</c:v>
                </c:pt>
                <c:pt idx="91">
                  <c:v>584.99900000000002</c:v>
                </c:pt>
                <c:pt idx="92">
                  <c:v>585.03800000000001</c:v>
                </c:pt>
                <c:pt idx="93">
                  <c:v>585.11400000000003</c:v>
                </c:pt>
                <c:pt idx="94">
                  <c:v>585.21600000000001</c:v>
                </c:pt>
                <c:pt idx="95">
                  <c:v>585.30200000000002</c:v>
                </c:pt>
                <c:pt idx="96">
                  <c:v>585.24200000000008</c:v>
                </c:pt>
                <c:pt idx="97">
                  <c:v>585.38800000000003</c:v>
                </c:pt>
                <c:pt idx="98">
                  <c:v>585.46500000000015</c:v>
                </c:pt>
                <c:pt idx="99">
                  <c:v>585.56200000000013</c:v>
                </c:pt>
                <c:pt idx="100">
                  <c:v>585.62200000000007</c:v>
                </c:pt>
                <c:pt idx="101">
                  <c:v>585.74000000000012</c:v>
                </c:pt>
                <c:pt idx="102">
                  <c:v>585.8370000000001</c:v>
                </c:pt>
                <c:pt idx="103">
                  <c:v>585.90200000000004</c:v>
                </c:pt>
                <c:pt idx="104">
                  <c:v>586.00900000000013</c:v>
                </c:pt>
                <c:pt idx="105">
                  <c:v>586.05400000000009</c:v>
                </c:pt>
                <c:pt idx="106">
                  <c:v>586.13200000000006</c:v>
                </c:pt>
                <c:pt idx="107">
                  <c:v>586.23500000000013</c:v>
                </c:pt>
                <c:pt idx="108">
                  <c:v>586.32700000000011</c:v>
                </c:pt>
                <c:pt idx="109">
                  <c:v>586.42400000000021</c:v>
                </c:pt>
                <c:pt idx="110">
                  <c:v>586.48800000000017</c:v>
                </c:pt>
                <c:pt idx="111">
                  <c:v>586.56000000000017</c:v>
                </c:pt>
                <c:pt idx="112">
                  <c:v>586.66500000000019</c:v>
                </c:pt>
                <c:pt idx="113">
                  <c:v>586.71100000000024</c:v>
                </c:pt>
                <c:pt idx="114">
                  <c:v>586.79400000000021</c:v>
                </c:pt>
                <c:pt idx="115">
                  <c:v>586.87300000000027</c:v>
                </c:pt>
                <c:pt idx="116">
                  <c:v>586.92800000000022</c:v>
                </c:pt>
                <c:pt idx="117">
                  <c:v>586.78300000000024</c:v>
                </c:pt>
                <c:pt idx="118">
                  <c:v>587.07100000000025</c:v>
                </c:pt>
                <c:pt idx="119">
                  <c:v>587.17100000000028</c:v>
                </c:pt>
                <c:pt idx="120">
                  <c:v>587.26100000000031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D.LEVEL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Sheet2!$A$4:$A$124</c:f>
              <c:numCache>
                <c:formatCode>General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</c:numCache>
            </c:numRef>
          </c:xVal>
          <c:yVal>
            <c:numRef>
              <c:f>Sheet2!$C$4:$C$124</c:f>
              <c:numCache>
                <c:formatCode>General</c:formatCode>
                <c:ptCount val="121"/>
                <c:pt idx="0">
                  <c:v>578.55799999999999</c:v>
                </c:pt>
                <c:pt idx="1">
                  <c:v>578.6260666666667</c:v>
                </c:pt>
                <c:pt idx="2">
                  <c:v>578.69413333333341</c:v>
                </c:pt>
                <c:pt idx="3">
                  <c:v>578.76220000000012</c:v>
                </c:pt>
                <c:pt idx="4">
                  <c:v>578.83026666666683</c:v>
                </c:pt>
                <c:pt idx="5">
                  <c:v>578.89833333333354</c:v>
                </c:pt>
                <c:pt idx="6">
                  <c:v>578.96640000000025</c:v>
                </c:pt>
                <c:pt idx="7">
                  <c:v>579.03446666666696</c:v>
                </c:pt>
                <c:pt idx="8">
                  <c:v>579.10253333333367</c:v>
                </c:pt>
                <c:pt idx="9">
                  <c:v>579.17060000000038</c:v>
                </c:pt>
                <c:pt idx="10">
                  <c:v>579.23866666666709</c:v>
                </c:pt>
                <c:pt idx="11">
                  <c:v>579.3067333333338</c:v>
                </c:pt>
                <c:pt idx="12">
                  <c:v>579.3748000000005</c:v>
                </c:pt>
                <c:pt idx="13">
                  <c:v>579.44286666666721</c:v>
                </c:pt>
                <c:pt idx="14">
                  <c:v>579.51093333333392</c:v>
                </c:pt>
                <c:pt idx="15">
                  <c:v>579.57900000000063</c:v>
                </c:pt>
                <c:pt idx="16">
                  <c:v>579.64706666666734</c:v>
                </c:pt>
                <c:pt idx="17">
                  <c:v>579.71513333333405</c:v>
                </c:pt>
                <c:pt idx="18">
                  <c:v>579.78320000000076</c:v>
                </c:pt>
                <c:pt idx="19">
                  <c:v>579.85126666666747</c:v>
                </c:pt>
                <c:pt idx="20">
                  <c:v>579.91933333333418</c:v>
                </c:pt>
                <c:pt idx="21">
                  <c:v>579.98740000000089</c:v>
                </c:pt>
                <c:pt idx="22">
                  <c:v>580.0554666666676</c:v>
                </c:pt>
                <c:pt idx="23">
                  <c:v>580.12353333333431</c:v>
                </c:pt>
                <c:pt idx="24">
                  <c:v>580.19160000000102</c:v>
                </c:pt>
                <c:pt idx="25">
                  <c:v>580.25966666666773</c:v>
                </c:pt>
                <c:pt idx="26">
                  <c:v>580.32773333333444</c:v>
                </c:pt>
                <c:pt idx="27">
                  <c:v>580.39580000000115</c:v>
                </c:pt>
                <c:pt idx="28">
                  <c:v>580.46386666666785</c:v>
                </c:pt>
                <c:pt idx="29">
                  <c:v>580.53193333333456</c:v>
                </c:pt>
                <c:pt idx="30">
                  <c:v>580.60000000000127</c:v>
                </c:pt>
                <c:pt idx="31">
                  <c:v>580.66806666666798</c:v>
                </c:pt>
                <c:pt idx="32">
                  <c:v>580.73613333333469</c:v>
                </c:pt>
                <c:pt idx="33">
                  <c:v>580.8042000000014</c:v>
                </c:pt>
                <c:pt idx="34">
                  <c:v>580.87226666666811</c:v>
                </c:pt>
                <c:pt idx="35">
                  <c:v>580.94033333333482</c:v>
                </c:pt>
                <c:pt idx="36">
                  <c:v>581.00840000000153</c:v>
                </c:pt>
                <c:pt idx="37">
                  <c:v>581.07646666666824</c:v>
                </c:pt>
                <c:pt idx="38">
                  <c:v>581.14453333333495</c:v>
                </c:pt>
                <c:pt idx="39">
                  <c:v>581.21260000000166</c:v>
                </c:pt>
                <c:pt idx="40">
                  <c:v>581.28066666666837</c:v>
                </c:pt>
                <c:pt idx="41">
                  <c:v>581.34873333333508</c:v>
                </c:pt>
                <c:pt idx="42">
                  <c:v>581.41680000000179</c:v>
                </c:pt>
                <c:pt idx="43">
                  <c:v>581.48486666666849</c:v>
                </c:pt>
                <c:pt idx="44">
                  <c:v>581.5529333333352</c:v>
                </c:pt>
                <c:pt idx="45">
                  <c:v>581.62100000000191</c:v>
                </c:pt>
                <c:pt idx="46">
                  <c:v>581.68906666666862</c:v>
                </c:pt>
                <c:pt idx="47">
                  <c:v>581.75713333333533</c:v>
                </c:pt>
                <c:pt idx="48">
                  <c:v>581.82520000000204</c:v>
                </c:pt>
                <c:pt idx="49">
                  <c:v>581.89326666666875</c:v>
                </c:pt>
                <c:pt idx="50">
                  <c:v>581.96133333333546</c:v>
                </c:pt>
                <c:pt idx="51">
                  <c:v>582.02940000000217</c:v>
                </c:pt>
                <c:pt idx="52">
                  <c:v>582.09746666666888</c:v>
                </c:pt>
                <c:pt idx="53">
                  <c:v>582.16553333333559</c:v>
                </c:pt>
                <c:pt idx="54">
                  <c:v>582.2336000000023</c:v>
                </c:pt>
                <c:pt idx="55">
                  <c:v>582.30166666666901</c:v>
                </c:pt>
                <c:pt idx="56">
                  <c:v>582.36973333333572</c:v>
                </c:pt>
                <c:pt idx="57">
                  <c:v>582.43780000000243</c:v>
                </c:pt>
                <c:pt idx="58">
                  <c:v>582.50586666666914</c:v>
                </c:pt>
                <c:pt idx="59">
                  <c:v>582.57393333333584</c:v>
                </c:pt>
                <c:pt idx="60">
                  <c:v>582.64200000000255</c:v>
                </c:pt>
                <c:pt idx="61">
                  <c:v>582.71838333333585</c:v>
                </c:pt>
                <c:pt idx="62">
                  <c:v>582.79476666666915</c:v>
                </c:pt>
                <c:pt idx="63">
                  <c:v>582.87115000000244</c:v>
                </c:pt>
                <c:pt idx="64">
                  <c:v>582.94753333333574</c:v>
                </c:pt>
                <c:pt idx="65">
                  <c:v>583.02391666666904</c:v>
                </c:pt>
                <c:pt idx="66">
                  <c:v>583.10030000000233</c:v>
                </c:pt>
                <c:pt idx="67">
                  <c:v>583.17668333333563</c:v>
                </c:pt>
                <c:pt idx="68">
                  <c:v>583.25306666666893</c:v>
                </c:pt>
                <c:pt idx="69">
                  <c:v>583.32945000000223</c:v>
                </c:pt>
                <c:pt idx="70">
                  <c:v>583.40583333333552</c:v>
                </c:pt>
                <c:pt idx="71">
                  <c:v>583.48221666666882</c:v>
                </c:pt>
                <c:pt idx="72">
                  <c:v>583.55860000000212</c:v>
                </c:pt>
                <c:pt idx="73">
                  <c:v>583.63498333333541</c:v>
                </c:pt>
                <c:pt idx="74">
                  <c:v>583.71136666666871</c:v>
                </c:pt>
                <c:pt idx="75">
                  <c:v>583.78775000000201</c:v>
                </c:pt>
                <c:pt idx="76">
                  <c:v>583.8641333333353</c:v>
                </c:pt>
                <c:pt idx="77">
                  <c:v>583.9405166666686</c:v>
                </c:pt>
                <c:pt idx="78">
                  <c:v>584.0169000000019</c:v>
                </c:pt>
                <c:pt idx="79">
                  <c:v>584.09328333333519</c:v>
                </c:pt>
                <c:pt idx="80">
                  <c:v>584.16966666666849</c:v>
                </c:pt>
                <c:pt idx="81">
                  <c:v>584.24605000000179</c:v>
                </c:pt>
                <c:pt idx="82">
                  <c:v>584.32243333333508</c:v>
                </c:pt>
                <c:pt idx="83">
                  <c:v>584.39881666666838</c:v>
                </c:pt>
                <c:pt idx="84">
                  <c:v>584.47520000000168</c:v>
                </c:pt>
                <c:pt idx="85">
                  <c:v>584.55158333333497</c:v>
                </c:pt>
                <c:pt idx="86">
                  <c:v>584.62796666666827</c:v>
                </c:pt>
                <c:pt idx="87">
                  <c:v>584.70435000000157</c:v>
                </c:pt>
                <c:pt idx="88">
                  <c:v>584.78073333333487</c:v>
                </c:pt>
                <c:pt idx="89">
                  <c:v>584.85711666666816</c:v>
                </c:pt>
                <c:pt idx="90">
                  <c:v>584.93350000000146</c:v>
                </c:pt>
                <c:pt idx="91">
                  <c:v>585.00988333333476</c:v>
                </c:pt>
                <c:pt idx="92">
                  <c:v>585.08626666666805</c:v>
                </c:pt>
                <c:pt idx="93">
                  <c:v>585.16265000000135</c:v>
                </c:pt>
                <c:pt idx="94">
                  <c:v>585.23903333333465</c:v>
                </c:pt>
                <c:pt idx="95">
                  <c:v>585.31541666666794</c:v>
                </c:pt>
                <c:pt idx="96">
                  <c:v>585.39180000000124</c:v>
                </c:pt>
                <c:pt idx="97">
                  <c:v>585.46818333333454</c:v>
                </c:pt>
                <c:pt idx="98">
                  <c:v>585.54456666666783</c:v>
                </c:pt>
                <c:pt idx="99">
                  <c:v>585.62095000000113</c:v>
                </c:pt>
                <c:pt idx="100">
                  <c:v>585.69733333333443</c:v>
                </c:pt>
                <c:pt idx="101">
                  <c:v>585.77371666666772</c:v>
                </c:pt>
                <c:pt idx="102">
                  <c:v>585.85010000000102</c:v>
                </c:pt>
                <c:pt idx="103">
                  <c:v>585.92648333333432</c:v>
                </c:pt>
                <c:pt idx="104">
                  <c:v>586.00286666666761</c:v>
                </c:pt>
                <c:pt idx="105">
                  <c:v>586.07925000000091</c:v>
                </c:pt>
                <c:pt idx="106">
                  <c:v>586.15563333333421</c:v>
                </c:pt>
                <c:pt idx="107">
                  <c:v>586.2320166666675</c:v>
                </c:pt>
                <c:pt idx="108">
                  <c:v>586.3084000000008</c:v>
                </c:pt>
                <c:pt idx="109">
                  <c:v>586.3847833333341</c:v>
                </c:pt>
                <c:pt idx="110">
                  <c:v>586.4611666666674</c:v>
                </c:pt>
                <c:pt idx="111">
                  <c:v>586.53755000000069</c:v>
                </c:pt>
                <c:pt idx="112">
                  <c:v>586.61393333333399</c:v>
                </c:pt>
                <c:pt idx="113">
                  <c:v>586.69031666666729</c:v>
                </c:pt>
                <c:pt idx="114">
                  <c:v>586.76670000000058</c:v>
                </c:pt>
                <c:pt idx="115">
                  <c:v>586.84308333333388</c:v>
                </c:pt>
                <c:pt idx="116">
                  <c:v>586.91946666666718</c:v>
                </c:pt>
                <c:pt idx="117">
                  <c:v>586.99585000000047</c:v>
                </c:pt>
                <c:pt idx="118">
                  <c:v>587.07223333333377</c:v>
                </c:pt>
                <c:pt idx="119">
                  <c:v>587.14861666666707</c:v>
                </c:pt>
                <c:pt idx="120">
                  <c:v>587.22500000000036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F.LEVEL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Sheet2!$A$4:$A$124</c:f>
              <c:numCache>
                <c:formatCode>General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</c:numCache>
            </c:numRef>
          </c:xVal>
          <c:yVal>
            <c:numRef>
              <c:f>Sheet2!$D$4:$D$124</c:f>
              <c:numCache>
                <c:formatCode>General</c:formatCode>
                <c:ptCount val="121"/>
                <c:pt idx="0">
                  <c:v>578.60799999999995</c:v>
                </c:pt>
                <c:pt idx="1">
                  <c:v>578.67606666666666</c:v>
                </c:pt>
                <c:pt idx="2">
                  <c:v>578.74413333333337</c:v>
                </c:pt>
                <c:pt idx="3">
                  <c:v>578.81220000000008</c:v>
                </c:pt>
                <c:pt idx="4">
                  <c:v>578.88026666666678</c:v>
                </c:pt>
                <c:pt idx="5">
                  <c:v>578.94833333333349</c:v>
                </c:pt>
                <c:pt idx="6">
                  <c:v>579.0164000000002</c:v>
                </c:pt>
                <c:pt idx="7">
                  <c:v>579.08446666666691</c:v>
                </c:pt>
                <c:pt idx="8">
                  <c:v>579.15253333333362</c:v>
                </c:pt>
                <c:pt idx="9">
                  <c:v>579.22060000000033</c:v>
                </c:pt>
                <c:pt idx="10">
                  <c:v>579.28866666666704</c:v>
                </c:pt>
                <c:pt idx="11">
                  <c:v>579.35673333333375</c:v>
                </c:pt>
                <c:pt idx="12">
                  <c:v>579.42480000000046</c:v>
                </c:pt>
                <c:pt idx="13">
                  <c:v>579.49286666666717</c:v>
                </c:pt>
                <c:pt idx="14">
                  <c:v>579.56093333333388</c:v>
                </c:pt>
                <c:pt idx="15">
                  <c:v>579.62900000000059</c:v>
                </c:pt>
                <c:pt idx="16">
                  <c:v>579.6970666666673</c:v>
                </c:pt>
                <c:pt idx="17">
                  <c:v>579.76513333333401</c:v>
                </c:pt>
                <c:pt idx="18">
                  <c:v>579.83320000000072</c:v>
                </c:pt>
                <c:pt idx="19">
                  <c:v>579.90126666666742</c:v>
                </c:pt>
                <c:pt idx="20">
                  <c:v>579.96933333333413</c:v>
                </c:pt>
                <c:pt idx="21">
                  <c:v>580.03740000000084</c:v>
                </c:pt>
                <c:pt idx="22">
                  <c:v>580.10546666666755</c:v>
                </c:pt>
                <c:pt idx="23">
                  <c:v>580.17353333333426</c:v>
                </c:pt>
                <c:pt idx="24">
                  <c:v>580.24160000000097</c:v>
                </c:pt>
                <c:pt idx="25">
                  <c:v>580.30966666666768</c:v>
                </c:pt>
                <c:pt idx="26">
                  <c:v>580.37773333333439</c:v>
                </c:pt>
                <c:pt idx="27">
                  <c:v>580.4458000000011</c:v>
                </c:pt>
                <c:pt idx="28">
                  <c:v>580.51386666666781</c:v>
                </c:pt>
                <c:pt idx="29">
                  <c:v>580.58193333333452</c:v>
                </c:pt>
                <c:pt idx="30">
                  <c:v>580.65000000000123</c:v>
                </c:pt>
                <c:pt idx="31">
                  <c:v>580.71806666666794</c:v>
                </c:pt>
                <c:pt idx="32">
                  <c:v>580.78613333333465</c:v>
                </c:pt>
                <c:pt idx="33">
                  <c:v>580.85420000000136</c:v>
                </c:pt>
                <c:pt idx="34">
                  <c:v>580.92226666666807</c:v>
                </c:pt>
                <c:pt idx="35">
                  <c:v>580.99033333333477</c:v>
                </c:pt>
                <c:pt idx="36">
                  <c:v>581.05840000000148</c:v>
                </c:pt>
                <c:pt idx="37">
                  <c:v>581.12646666666819</c:v>
                </c:pt>
                <c:pt idx="38">
                  <c:v>581.1945333333349</c:v>
                </c:pt>
                <c:pt idx="39">
                  <c:v>581.26260000000161</c:v>
                </c:pt>
                <c:pt idx="40">
                  <c:v>581.33066666666832</c:v>
                </c:pt>
                <c:pt idx="41">
                  <c:v>581.39873333333503</c:v>
                </c:pt>
                <c:pt idx="42">
                  <c:v>581.46680000000174</c:v>
                </c:pt>
                <c:pt idx="43">
                  <c:v>581.53486666666845</c:v>
                </c:pt>
                <c:pt idx="44">
                  <c:v>581.60293333333516</c:v>
                </c:pt>
                <c:pt idx="45">
                  <c:v>581.67100000000187</c:v>
                </c:pt>
                <c:pt idx="46">
                  <c:v>581.73906666666858</c:v>
                </c:pt>
                <c:pt idx="47">
                  <c:v>581.80713333333529</c:v>
                </c:pt>
                <c:pt idx="48">
                  <c:v>581.875200000002</c:v>
                </c:pt>
                <c:pt idx="49">
                  <c:v>581.94326666666871</c:v>
                </c:pt>
                <c:pt idx="50">
                  <c:v>582.01133333333541</c:v>
                </c:pt>
                <c:pt idx="51">
                  <c:v>582.07940000000212</c:v>
                </c:pt>
                <c:pt idx="52">
                  <c:v>582.14746666666883</c:v>
                </c:pt>
                <c:pt idx="53">
                  <c:v>582.21553333333554</c:v>
                </c:pt>
                <c:pt idx="54">
                  <c:v>582.28360000000225</c:v>
                </c:pt>
                <c:pt idx="55">
                  <c:v>582.35166666666896</c:v>
                </c:pt>
                <c:pt idx="56">
                  <c:v>582.41973333333567</c:v>
                </c:pt>
                <c:pt idx="57">
                  <c:v>582.48780000000238</c:v>
                </c:pt>
                <c:pt idx="58">
                  <c:v>582.55586666666909</c:v>
                </c:pt>
                <c:pt idx="59">
                  <c:v>582.6239333333358</c:v>
                </c:pt>
                <c:pt idx="60">
                  <c:v>582.69200000000251</c:v>
                </c:pt>
                <c:pt idx="61">
                  <c:v>582.76838333333581</c:v>
                </c:pt>
                <c:pt idx="62">
                  <c:v>582.8447666666691</c:v>
                </c:pt>
                <c:pt idx="63">
                  <c:v>582.9211500000024</c:v>
                </c:pt>
                <c:pt idx="64">
                  <c:v>582.9975333333357</c:v>
                </c:pt>
                <c:pt idx="65">
                  <c:v>583.07391666666899</c:v>
                </c:pt>
                <c:pt idx="66">
                  <c:v>583.15030000000229</c:v>
                </c:pt>
                <c:pt idx="67">
                  <c:v>583.22668333333559</c:v>
                </c:pt>
                <c:pt idx="68">
                  <c:v>583.30306666666888</c:v>
                </c:pt>
                <c:pt idx="69">
                  <c:v>583.37945000000218</c:v>
                </c:pt>
                <c:pt idx="70">
                  <c:v>583.45583333333548</c:v>
                </c:pt>
                <c:pt idx="71">
                  <c:v>583.53221666666877</c:v>
                </c:pt>
                <c:pt idx="72">
                  <c:v>583.60860000000207</c:v>
                </c:pt>
                <c:pt idx="73">
                  <c:v>583.68498333333537</c:v>
                </c:pt>
                <c:pt idx="74">
                  <c:v>583.76136666666866</c:v>
                </c:pt>
                <c:pt idx="75">
                  <c:v>583.83775000000196</c:v>
                </c:pt>
                <c:pt idx="76">
                  <c:v>583.91413333333526</c:v>
                </c:pt>
                <c:pt idx="77">
                  <c:v>583.99051666666855</c:v>
                </c:pt>
                <c:pt idx="78">
                  <c:v>584.06690000000185</c:v>
                </c:pt>
                <c:pt idx="79">
                  <c:v>584.14328333333515</c:v>
                </c:pt>
                <c:pt idx="80">
                  <c:v>584.21966666666845</c:v>
                </c:pt>
                <c:pt idx="81">
                  <c:v>584.29605000000174</c:v>
                </c:pt>
                <c:pt idx="82">
                  <c:v>584.37243333333504</c:v>
                </c:pt>
                <c:pt idx="83">
                  <c:v>584.44881666666834</c:v>
                </c:pt>
                <c:pt idx="84">
                  <c:v>584.52520000000163</c:v>
                </c:pt>
                <c:pt idx="85">
                  <c:v>584.60158333333493</c:v>
                </c:pt>
                <c:pt idx="86">
                  <c:v>584.67796666666823</c:v>
                </c:pt>
                <c:pt idx="87">
                  <c:v>584.75435000000152</c:v>
                </c:pt>
                <c:pt idx="88">
                  <c:v>584.83073333333482</c:v>
                </c:pt>
                <c:pt idx="89">
                  <c:v>584.90711666666812</c:v>
                </c:pt>
                <c:pt idx="90">
                  <c:v>584.98350000000141</c:v>
                </c:pt>
                <c:pt idx="91">
                  <c:v>585.05988333333471</c:v>
                </c:pt>
                <c:pt idx="92">
                  <c:v>585.13626666666801</c:v>
                </c:pt>
                <c:pt idx="93">
                  <c:v>585.2126500000013</c:v>
                </c:pt>
                <c:pt idx="94">
                  <c:v>585.2890333333346</c:v>
                </c:pt>
                <c:pt idx="95">
                  <c:v>585.3654166666679</c:v>
                </c:pt>
                <c:pt idx="96">
                  <c:v>585.44180000000119</c:v>
                </c:pt>
                <c:pt idx="97">
                  <c:v>585.51818333333449</c:v>
                </c:pt>
                <c:pt idx="98">
                  <c:v>585.59456666666779</c:v>
                </c:pt>
                <c:pt idx="99">
                  <c:v>585.67095000000108</c:v>
                </c:pt>
                <c:pt idx="100">
                  <c:v>585.74733333333438</c:v>
                </c:pt>
                <c:pt idx="101">
                  <c:v>585.82371666666768</c:v>
                </c:pt>
                <c:pt idx="102">
                  <c:v>585.90010000000098</c:v>
                </c:pt>
                <c:pt idx="103">
                  <c:v>585.97648333333427</c:v>
                </c:pt>
                <c:pt idx="104">
                  <c:v>586.05286666666757</c:v>
                </c:pt>
                <c:pt idx="105">
                  <c:v>586.12925000000087</c:v>
                </c:pt>
                <c:pt idx="106">
                  <c:v>586.20563333333416</c:v>
                </c:pt>
                <c:pt idx="107">
                  <c:v>586.28201666666746</c:v>
                </c:pt>
                <c:pt idx="108">
                  <c:v>586.35840000000076</c:v>
                </c:pt>
                <c:pt idx="109">
                  <c:v>586.43478333333405</c:v>
                </c:pt>
                <c:pt idx="110">
                  <c:v>586.51116666666735</c:v>
                </c:pt>
                <c:pt idx="111">
                  <c:v>586.58755000000065</c:v>
                </c:pt>
                <c:pt idx="112">
                  <c:v>586.66393333333394</c:v>
                </c:pt>
                <c:pt idx="113">
                  <c:v>586.74031666666724</c:v>
                </c:pt>
                <c:pt idx="114">
                  <c:v>586.81670000000054</c:v>
                </c:pt>
                <c:pt idx="115">
                  <c:v>586.89308333333383</c:v>
                </c:pt>
                <c:pt idx="116">
                  <c:v>586.96946666666713</c:v>
                </c:pt>
                <c:pt idx="117">
                  <c:v>587.04585000000043</c:v>
                </c:pt>
                <c:pt idx="118">
                  <c:v>587.12223333333372</c:v>
                </c:pt>
                <c:pt idx="119">
                  <c:v>587.19861666666702</c:v>
                </c:pt>
                <c:pt idx="120">
                  <c:v>587.27500000000032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2544"/>
        <c:axId val="147394560"/>
      </c:scatterChart>
      <c:valAx>
        <c:axId val="134412544"/>
        <c:scaling>
          <c:orientation val="minMax"/>
          <c:max val="3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7394560"/>
        <c:crosses val="autoZero"/>
        <c:crossBetween val="midCat"/>
      </c:valAx>
      <c:valAx>
        <c:axId val="147394560"/>
        <c:scaling>
          <c:orientation val="minMax"/>
          <c:max val="590"/>
          <c:min val="57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4412544"/>
        <c:crosses val="autoZero"/>
        <c:crossBetween val="midCat"/>
        <c:majorUnit val="2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SHEET'!$I$5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SHEET'!$H$6:$H$26</c:f>
              <c:numCache>
                <c:formatCode>General</c:formatCode>
                <c:ptCount val="21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675</c:v>
                </c:pt>
                <c:pt idx="8">
                  <c:v>700</c:v>
                </c:pt>
                <c:pt idx="9">
                  <c:v>725</c:v>
                </c:pt>
                <c:pt idx="10">
                  <c:v>750</c:v>
                </c:pt>
                <c:pt idx="11">
                  <c:v>775</c:v>
                </c:pt>
                <c:pt idx="12">
                  <c:v>800</c:v>
                </c:pt>
                <c:pt idx="13">
                  <c:v>825</c:v>
                </c:pt>
                <c:pt idx="14">
                  <c:v>850</c:v>
                </c:pt>
                <c:pt idx="15">
                  <c:v>875</c:v>
                </c:pt>
                <c:pt idx="16">
                  <c:v>900</c:v>
                </c:pt>
                <c:pt idx="17">
                  <c:v>925</c:v>
                </c:pt>
                <c:pt idx="18">
                  <c:v>950</c:v>
                </c:pt>
                <c:pt idx="19">
                  <c:v>975</c:v>
                </c:pt>
                <c:pt idx="20">
                  <c:v>1000</c:v>
                </c:pt>
              </c:numCache>
            </c:numRef>
          </c:xVal>
          <c:yVal>
            <c:numRef>
              <c:f>'PROFILE SHEET'!$I$6:$I$26</c:f>
              <c:numCache>
                <c:formatCode>General</c:formatCode>
                <c:ptCount val="21"/>
                <c:pt idx="0">
                  <c:v>579.74299999999994</c:v>
                </c:pt>
                <c:pt idx="1">
                  <c:v>579.779</c:v>
                </c:pt>
                <c:pt idx="2">
                  <c:v>579.81600000000003</c:v>
                </c:pt>
                <c:pt idx="3">
                  <c:v>579.94799999999998</c:v>
                </c:pt>
                <c:pt idx="4">
                  <c:v>580.08899999999994</c:v>
                </c:pt>
                <c:pt idx="5">
                  <c:v>580.16200000000003</c:v>
                </c:pt>
                <c:pt idx="6">
                  <c:v>580.24900000000002</c:v>
                </c:pt>
                <c:pt idx="7">
                  <c:v>580.26400000000001</c:v>
                </c:pt>
                <c:pt idx="8">
                  <c:v>580.33000000000004</c:v>
                </c:pt>
                <c:pt idx="9">
                  <c:v>580.44200000000001</c:v>
                </c:pt>
                <c:pt idx="10">
                  <c:v>580.46600000000001</c:v>
                </c:pt>
                <c:pt idx="11">
                  <c:v>580.53199999999993</c:v>
                </c:pt>
                <c:pt idx="12">
                  <c:v>580.649</c:v>
                </c:pt>
                <c:pt idx="13">
                  <c:v>580.68899999999996</c:v>
                </c:pt>
                <c:pt idx="14">
                  <c:v>580.78099999999995</c:v>
                </c:pt>
                <c:pt idx="15">
                  <c:v>580.87299999999993</c:v>
                </c:pt>
                <c:pt idx="16">
                  <c:v>580.96399999999994</c:v>
                </c:pt>
                <c:pt idx="17">
                  <c:v>581.05799999999999</c:v>
                </c:pt>
                <c:pt idx="18">
                  <c:v>581.08399999999995</c:v>
                </c:pt>
                <c:pt idx="19">
                  <c:v>581.17599999999993</c:v>
                </c:pt>
                <c:pt idx="20">
                  <c:v>581.24599999999998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SHEET'!$J$5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SHEET'!$H$6:$H$26</c:f>
              <c:numCache>
                <c:formatCode>General</c:formatCode>
                <c:ptCount val="21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675</c:v>
                </c:pt>
                <c:pt idx="8">
                  <c:v>700</c:v>
                </c:pt>
                <c:pt idx="9">
                  <c:v>725</c:v>
                </c:pt>
                <c:pt idx="10">
                  <c:v>750</c:v>
                </c:pt>
                <c:pt idx="11">
                  <c:v>775</c:v>
                </c:pt>
                <c:pt idx="12">
                  <c:v>800</c:v>
                </c:pt>
                <c:pt idx="13">
                  <c:v>825</c:v>
                </c:pt>
                <c:pt idx="14">
                  <c:v>850</c:v>
                </c:pt>
                <c:pt idx="15">
                  <c:v>875</c:v>
                </c:pt>
                <c:pt idx="16">
                  <c:v>900</c:v>
                </c:pt>
                <c:pt idx="17">
                  <c:v>925</c:v>
                </c:pt>
                <c:pt idx="18">
                  <c:v>950</c:v>
                </c:pt>
                <c:pt idx="19">
                  <c:v>975</c:v>
                </c:pt>
                <c:pt idx="20">
                  <c:v>1000</c:v>
                </c:pt>
              </c:numCache>
            </c:numRef>
          </c:xVal>
          <c:yVal>
            <c:numRef>
              <c:f>'PROFILE SHEET'!$J$6:$J$26</c:f>
              <c:numCache>
                <c:formatCode>General</c:formatCode>
                <c:ptCount val="21"/>
                <c:pt idx="0">
                  <c:v>579.76099999999974</c:v>
                </c:pt>
                <c:pt idx="1">
                  <c:v>579.84499999999969</c:v>
                </c:pt>
                <c:pt idx="2">
                  <c:v>579.92899999999963</c:v>
                </c:pt>
                <c:pt idx="3">
                  <c:v>580.01299999999958</c:v>
                </c:pt>
                <c:pt idx="4">
                  <c:v>580.09699999999953</c:v>
                </c:pt>
                <c:pt idx="5">
                  <c:v>580.18099999999947</c:v>
                </c:pt>
                <c:pt idx="6">
                  <c:v>580.26499999999942</c:v>
                </c:pt>
                <c:pt idx="7">
                  <c:v>580.34899999999936</c:v>
                </c:pt>
                <c:pt idx="8">
                  <c:v>580.43299999999931</c:v>
                </c:pt>
                <c:pt idx="9">
                  <c:v>580.51699999999926</c:v>
                </c:pt>
                <c:pt idx="10">
                  <c:v>580.6009999999992</c:v>
                </c:pt>
                <c:pt idx="11">
                  <c:v>580.68499999999915</c:v>
                </c:pt>
                <c:pt idx="12">
                  <c:v>580.7689999999991</c:v>
                </c:pt>
                <c:pt idx="13">
                  <c:v>580.83699999999908</c:v>
                </c:pt>
                <c:pt idx="14">
                  <c:v>580.90499999999906</c:v>
                </c:pt>
                <c:pt idx="15">
                  <c:v>580.97299999999905</c:v>
                </c:pt>
                <c:pt idx="16">
                  <c:v>581.04099999999903</c:v>
                </c:pt>
                <c:pt idx="17">
                  <c:v>581.10899999999901</c:v>
                </c:pt>
                <c:pt idx="18">
                  <c:v>581.176999999999</c:v>
                </c:pt>
                <c:pt idx="19">
                  <c:v>581.24499999999898</c:v>
                </c:pt>
                <c:pt idx="20">
                  <c:v>581.31299999999896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SHEET'!$K$5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SHEET'!$H$6:$H$26</c:f>
              <c:numCache>
                <c:formatCode>General</c:formatCode>
                <c:ptCount val="21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675</c:v>
                </c:pt>
                <c:pt idx="8">
                  <c:v>700</c:v>
                </c:pt>
                <c:pt idx="9">
                  <c:v>725</c:v>
                </c:pt>
                <c:pt idx="10">
                  <c:v>750</c:v>
                </c:pt>
                <c:pt idx="11">
                  <c:v>775</c:v>
                </c:pt>
                <c:pt idx="12">
                  <c:v>800</c:v>
                </c:pt>
                <c:pt idx="13">
                  <c:v>825</c:v>
                </c:pt>
                <c:pt idx="14">
                  <c:v>850</c:v>
                </c:pt>
                <c:pt idx="15">
                  <c:v>875</c:v>
                </c:pt>
                <c:pt idx="16">
                  <c:v>900</c:v>
                </c:pt>
                <c:pt idx="17">
                  <c:v>925</c:v>
                </c:pt>
                <c:pt idx="18">
                  <c:v>950</c:v>
                </c:pt>
                <c:pt idx="19">
                  <c:v>975</c:v>
                </c:pt>
                <c:pt idx="20">
                  <c:v>1000</c:v>
                </c:pt>
              </c:numCache>
            </c:numRef>
          </c:xVal>
          <c:yVal>
            <c:numRef>
              <c:f>'PROFILE SHEET'!$K$6:$K$26</c:f>
              <c:numCache>
                <c:formatCode>General</c:formatCode>
                <c:ptCount val="21"/>
                <c:pt idx="0">
                  <c:v>579.81099999999969</c:v>
                </c:pt>
                <c:pt idx="1">
                  <c:v>579.89499999999964</c:v>
                </c:pt>
                <c:pt idx="2">
                  <c:v>579.97899999999959</c:v>
                </c:pt>
                <c:pt idx="3">
                  <c:v>580.06299999999953</c:v>
                </c:pt>
                <c:pt idx="4">
                  <c:v>580.14699999999948</c:v>
                </c:pt>
                <c:pt idx="5">
                  <c:v>580.23099999999943</c:v>
                </c:pt>
                <c:pt idx="6">
                  <c:v>580.31499999999937</c:v>
                </c:pt>
                <c:pt idx="7">
                  <c:v>580.39899999999932</c:v>
                </c:pt>
                <c:pt idx="8">
                  <c:v>580.48299999999927</c:v>
                </c:pt>
                <c:pt idx="9">
                  <c:v>580.56699999999921</c:v>
                </c:pt>
                <c:pt idx="10">
                  <c:v>580.65099999999916</c:v>
                </c:pt>
                <c:pt idx="11">
                  <c:v>580.7349999999991</c:v>
                </c:pt>
                <c:pt idx="12">
                  <c:v>580.81899999999905</c:v>
                </c:pt>
                <c:pt idx="13">
                  <c:v>580.88699999999903</c:v>
                </c:pt>
                <c:pt idx="14">
                  <c:v>580.95499999999902</c:v>
                </c:pt>
                <c:pt idx="15">
                  <c:v>581.022999999999</c:v>
                </c:pt>
                <c:pt idx="16">
                  <c:v>581.09099999999899</c:v>
                </c:pt>
                <c:pt idx="17">
                  <c:v>581.15899999999897</c:v>
                </c:pt>
                <c:pt idx="18">
                  <c:v>581.22699999999895</c:v>
                </c:pt>
                <c:pt idx="19">
                  <c:v>581.29499999999894</c:v>
                </c:pt>
                <c:pt idx="20">
                  <c:v>581.36299999999892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0768"/>
        <c:axId val="129442560"/>
      </c:scatterChart>
      <c:valAx>
        <c:axId val="129440768"/>
        <c:scaling>
          <c:orientation val="minMax"/>
          <c:max val="1000"/>
          <c:min val="5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442560"/>
        <c:crosses val="autoZero"/>
        <c:crossBetween val="midCat"/>
        <c:majorUnit val="100"/>
      </c:valAx>
      <c:valAx>
        <c:axId val="129442560"/>
        <c:scaling>
          <c:orientation val="minMax"/>
          <c:max val="584"/>
          <c:min val="57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44076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SHEETS'!$B$43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SHEETS'!$A$44:$A$52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SHEETS'!$B$44:$B$52</c:f>
              <c:numCache>
                <c:formatCode>0.000</c:formatCode>
                <c:ptCount val="9"/>
                <c:pt idx="0">
                  <c:v>579.67899999999997</c:v>
                </c:pt>
                <c:pt idx="1">
                  <c:v>579.75099999999998</c:v>
                </c:pt>
                <c:pt idx="2">
                  <c:v>579.97299999999996</c:v>
                </c:pt>
                <c:pt idx="3">
                  <c:v>580.09299999999996</c:v>
                </c:pt>
                <c:pt idx="4">
                  <c:v>580.08899999999994</c:v>
                </c:pt>
                <c:pt idx="5">
                  <c:v>579.94899999999996</c:v>
                </c:pt>
                <c:pt idx="6">
                  <c:v>579.92499999999995</c:v>
                </c:pt>
                <c:pt idx="7">
                  <c:v>579.851</c:v>
                </c:pt>
                <c:pt idx="8">
                  <c:v>579.63099999999997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SHEETS'!$C$43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SHEETS'!$A$44:$A$52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SHEETS'!$C$44:$C$52</c:f>
              <c:numCache>
                <c:formatCode>0.000</c:formatCode>
                <c:ptCount val="9"/>
                <c:pt idx="0">
                  <c:v>579.66660000000115</c:v>
                </c:pt>
                <c:pt idx="1">
                  <c:v>579.85410000000115</c:v>
                </c:pt>
                <c:pt idx="2">
                  <c:v>579.96660000000111</c:v>
                </c:pt>
                <c:pt idx="3">
                  <c:v>580.07910000000106</c:v>
                </c:pt>
                <c:pt idx="4">
                  <c:v>580.19160000000102</c:v>
                </c:pt>
                <c:pt idx="5">
                  <c:v>580.07910000000106</c:v>
                </c:pt>
                <c:pt idx="6">
                  <c:v>579.96660000000111</c:v>
                </c:pt>
                <c:pt idx="7">
                  <c:v>579.85410000000115</c:v>
                </c:pt>
                <c:pt idx="8">
                  <c:v>579.66660000000115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SHEETS'!$D$43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SHEETS'!$A$44:$A$52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SHEETS'!$D$44:$D$52</c:f>
              <c:numCache>
                <c:formatCode>General</c:formatCode>
                <c:ptCount val="9"/>
                <c:pt idx="0">
                  <c:v>579.73399999999936</c:v>
                </c:pt>
                <c:pt idx="1">
                  <c:v>579.90410000000111</c:v>
                </c:pt>
                <c:pt idx="2">
                  <c:v>580.01660000000106</c:v>
                </c:pt>
                <c:pt idx="3">
                  <c:v>580.12910000000102</c:v>
                </c:pt>
                <c:pt idx="4">
                  <c:v>580.24160000000097</c:v>
                </c:pt>
                <c:pt idx="5">
                  <c:v>580.12910000000102</c:v>
                </c:pt>
                <c:pt idx="6">
                  <c:v>580.01660000000106</c:v>
                </c:pt>
                <c:pt idx="7">
                  <c:v>579.90410000000111</c:v>
                </c:pt>
                <c:pt idx="8">
                  <c:v>579.71660000000111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5392"/>
        <c:axId val="129276928"/>
      </c:scatterChart>
      <c:valAx>
        <c:axId val="129275392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276928"/>
        <c:crosses val="autoZero"/>
        <c:crossBetween val="midCat"/>
      </c:valAx>
      <c:valAx>
        <c:axId val="129276928"/>
        <c:scaling>
          <c:orientation val="minMax"/>
          <c:max val="583"/>
          <c:min val="5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27539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SHEETS'!$G$43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SHEETS'!$F$44:$F$52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SHEETS'!$G$44:$G$52</c:f>
              <c:numCache>
                <c:formatCode>0.000</c:formatCode>
                <c:ptCount val="9"/>
                <c:pt idx="0">
                  <c:v>579.67899999999997</c:v>
                </c:pt>
                <c:pt idx="1">
                  <c:v>580.19200000000001</c:v>
                </c:pt>
                <c:pt idx="2">
                  <c:v>580.26599999999996</c:v>
                </c:pt>
                <c:pt idx="3">
                  <c:v>580.28200000000004</c:v>
                </c:pt>
                <c:pt idx="4">
                  <c:v>580.33000000000004</c:v>
                </c:pt>
                <c:pt idx="5">
                  <c:v>580.24800000000005</c:v>
                </c:pt>
                <c:pt idx="6">
                  <c:v>580.24300000000005</c:v>
                </c:pt>
                <c:pt idx="7">
                  <c:v>580.13599999999997</c:v>
                </c:pt>
                <c:pt idx="8">
                  <c:v>579.63099999999997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SHEETS'!$H$43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SHEETS'!$F$44:$F$52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SHEETS'!$H$44:$H$52</c:f>
              <c:numCache>
                <c:formatCode>0.000</c:formatCode>
                <c:ptCount val="9"/>
                <c:pt idx="0">
                  <c:v>579.93886666666799</c:v>
                </c:pt>
                <c:pt idx="1">
                  <c:v>580.12636666666799</c:v>
                </c:pt>
                <c:pt idx="2">
                  <c:v>580.23886666666795</c:v>
                </c:pt>
                <c:pt idx="3">
                  <c:v>580.3513666666679</c:v>
                </c:pt>
                <c:pt idx="4">
                  <c:v>580.46386666666785</c:v>
                </c:pt>
                <c:pt idx="5">
                  <c:v>580.3513666666679</c:v>
                </c:pt>
                <c:pt idx="6">
                  <c:v>580.23886666666795</c:v>
                </c:pt>
                <c:pt idx="7">
                  <c:v>580.12636666666799</c:v>
                </c:pt>
                <c:pt idx="8">
                  <c:v>579.93886666666799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SHEETS'!$I$43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SHEETS'!$F$44:$F$52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SHEETS'!$I$44:$I$52</c:f>
              <c:numCache>
                <c:formatCode>General</c:formatCode>
                <c:ptCount val="9"/>
                <c:pt idx="0">
                  <c:v>580.06999999999914</c:v>
                </c:pt>
                <c:pt idx="1">
                  <c:v>580.17636666666795</c:v>
                </c:pt>
                <c:pt idx="2">
                  <c:v>580.2888666666679</c:v>
                </c:pt>
                <c:pt idx="3">
                  <c:v>580.40136666666785</c:v>
                </c:pt>
                <c:pt idx="4">
                  <c:v>580.51386666666781</c:v>
                </c:pt>
                <c:pt idx="5">
                  <c:v>580.40136666666785</c:v>
                </c:pt>
                <c:pt idx="6">
                  <c:v>580.2888666666679</c:v>
                </c:pt>
                <c:pt idx="7">
                  <c:v>580.17636666666795</c:v>
                </c:pt>
                <c:pt idx="8">
                  <c:v>579.98886666666795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9408"/>
        <c:axId val="129339392"/>
      </c:scatterChart>
      <c:valAx>
        <c:axId val="12932940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339392"/>
        <c:crosses val="autoZero"/>
        <c:crossBetween val="midCat"/>
      </c:valAx>
      <c:valAx>
        <c:axId val="129339392"/>
        <c:scaling>
          <c:orientation val="minMax"/>
          <c:max val="584"/>
          <c:min val="57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32940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SHEETS'!$B$56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SHEETS'!$A$57:$A$65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SHEETS'!$B$57:$B$65</c:f>
              <c:numCache>
                <c:formatCode>0.000</c:formatCode>
                <c:ptCount val="9"/>
                <c:pt idx="0">
                  <c:v>579.97400000000005</c:v>
                </c:pt>
                <c:pt idx="1">
                  <c:v>580.43599999999992</c:v>
                </c:pt>
                <c:pt idx="2">
                  <c:v>580.54899999999998</c:v>
                </c:pt>
                <c:pt idx="3">
                  <c:v>580.57999999999993</c:v>
                </c:pt>
                <c:pt idx="4">
                  <c:v>580.649</c:v>
                </c:pt>
                <c:pt idx="5">
                  <c:v>580.548</c:v>
                </c:pt>
                <c:pt idx="6">
                  <c:v>580.46699999999998</c:v>
                </c:pt>
                <c:pt idx="7">
                  <c:v>580.27699999999993</c:v>
                </c:pt>
                <c:pt idx="8">
                  <c:v>580.06200000000001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SHEETS'!$C$56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SHEETS'!$A$57:$A$65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SHEETS'!$C$57:$C$65</c:f>
              <c:numCache>
                <c:formatCode>0.000</c:formatCode>
                <c:ptCount val="9"/>
                <c:pt idx="0">
                  <c:v>580.21113333333483</c:v>
                </c:pt>
                <c:pt idx="1">
                  <c:v>580.39863333333483</c:v>
                </c:pt>
                <c:pt idx="2">
                  <c:v>580.51113333333478</c:v>
                </c:pt>
                <c:pt idx="3">
                  <c:v>580.62363333333474</c:v>
                </c:pt>
                <c:pt idx="4">
                  <c:v>580.73613333333469</c:v>
                </c:pt>
                <c:pt idx="5">
                  <c:v>580.62363333333474</c:v>
                </c:pt>
                <c:pt idx="6">
                  <c:v>580.51113333333478</c:v>
                </c:pt>
                <c:pt idx="7">
                  <c:v>580.39863333333483</c:v>
                </c:pt>
                <c:pt idx="8">
                  <c:v>580.21113333333483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SHEETS'!$D$56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SHEETS'!$A$57:$A$65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SHEETS'!$D$57:$D$65</c:f>
              <c:numCache>
                <c:formatCode>General</c:formatCode>
                <c:ptCount val="9"/>
                <c:pt idx="0">
                  <c:v>580.40599999999893</c:v>
                </c:pt>
                <c:pt idx="1">
                  <c:v>580.44863333333478</c:v>
                </c:pt>
                <c:pt idx="2">
                  <c:v>580.56113333333474</c:v>
                </c:pt>
                <c:pt idx="3">
                  <c:v>580.67363333333469</c:v>
                </c:pt>
                <c:pt idx="4">
                  <c:v>580.78613333333465</c:v>
                </c:pt>
                <c:pt idx="5">
                  <c:v>580.67363333333469</c:v>
                </c:pt>
                <c:pt idx="6">
                  <c:v>580.56113333333474</c:v>
                </c:pt>
                <c:pt idx="7">
                  <c:v>580.44863333333478</c:v>
                </c:pt>
                <c:pt idx="8">
                  <c:v>580.26113333333478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8480"/>
        <c:axId val="129430272"/>
      </c:scatterChart>
      <c:valAx>
        <c:axId val="12942848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430272"/>
        <c:crosses val="autoZero"/>
        <c:crossBetween val="midCat"/>
      </c:valAx>
      <c:valAx>
        <c:axId val="129430272"/>
        <c:scaling>
          <c:orientation val="minMax"/>
          <c:max val="584"/>
          <c:min val="57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42848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SHEETS'!$G$56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SHEETS'!$F$57:$F$65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SHEETS'!$G$57:$G$65</c:f>
              <c:numCache>
                <c:formatCode>0.000</c:formatCode>
                <c:ptCount val="9"/>
                <c:pt idx="0">
                  <c:v>580.19399999999996</c:v>
                </c:pt>
                <c:pt idx="1">
                  <c:v>580.7109999999999</c:v>
                </c:pt>
                <c:pt idx="2">
                  <c:v>580.82699999999988</c:v>
                </c:pt>
                <c:pt idx="3">
                  <c:v>580.89299999999992</c:v>
                </c:pt>
                <c:pt idx="4">
                  <c:v>580.96399999999994</c:v>
                </c:pt>
                <c:pt idx="5">
                  <c:v>580.89199999999994</c:v>
                </c:pt>
                <c:pt idx="6">
                  <c:v>580.81999999999994</c:v>
                </c:pt>
                <c:pt idx="7">
                  <c:v>580.6389999999999</c:v>
                </c:pt>
                <c:pt idx="8">
                  <c:v>580.46299999999997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SHEETS'!$H$56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SHEETS'!$F$57:$F$65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SHEETS'!$H$57:$H$65</c:f>
              <c:numCache>
                <c:formatCode>0.000</c:formatCode>
                <c:ptCount val="9"/>
                <c:pt idx="0">
                  <c:v>580.48340000000167</c:v>
                </c:pt>
                <c:pt idx="1">
                  <c:v>580.67090000000167</c:v>
                </c:pt>
                <c:pt idx="2">
                  <c:v>580.78340000000162</c:v>
                </c:pt>
                <c:pt idx="3">
                  <c:v>580.89590000000157</c:v>
                </c:pt>
                <c:pt idx="4">
                  <c:v>581.00840000000153</c:v>
                </c:pt>
                <c:pt idx="5">
                  <c:v>580.89590000000157</c:v>
                </c:pt>
                <c:pt idx="6">
                  <c:v>580.78340000000162</c:v>
                </c:pt>
                <c:pt idx="7">
                  <c:v>580.67090000000167</c:v>
                </c:pt>
                <c:pt idx="8">
                  <c:v>580.48340000000167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SHEETS'!$I$56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SHEETS'!$F$57:$F$65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SHEETS'!$I$57:$I$65</c:f>
              <c:numCache>
                <c:formatCode>General</c:formatCode>
                <c:ptCount val="9"/>
                <c:pt idx="0">
                  <c:v>580.67799999999886</c:v>
                </c:pt>
                <c:pt idx="1">
                  <c:v>580.72090000000162</c:v>
                </c:pt>
                <c:pt idx="2">
                  <c:v>580.83340000000157</c:v>
                </c:pt>
                <c:pt idx="3">
                  <c:v>580.94590000000153</c:v>
                </c:pt>
                <c:pt idx="4">
                  <c:v>581.05840000000148</c:v>
                </c:pt>
                <c:pt idx="5">
                  <c:v>580.94590000000153</c:v>
                </c:pt>
                <c:pt idx="6">
                  <c:v>580.83340000000157</c:v>
                </c:pt>
                <c:pt idx="7">
                  <c:v>580.72090000000162</c:v>
                </c:pt>
                <c:pt idx="8">
                  <c:v>580.53340000000162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1488"/>
        <c:axId val="128833024"/>
      </c:scatterChart>
      <c:valAx>
        <c:axId val="128831488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833024"/>
        <c:crosses val="autoZero"/>
        <c:crossBetween val="midCat"/>
      </c:valAx>
      <c:valAx>
        <c:axId val="128833024"/>
        <c:scaling>
          <c:orientation val="minMax"/>
          <c:max val="584"/>
          <c:min val="57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83148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SHEETS'!$B$69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SHEETS'!$A$70:$A$78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SHEETS'!$B$70:$B$78</c:f>
              <c:numCache>
                <c:formatCode>0.000</c:formatCode>
                <c:ptCount val="9"/>
                <c:pt idx="0">
                  <c:v>580.56700000000001</c:v>
                </c:pt>
                <c:pt idx="1">
                  <c:v>580.94899999999996</c:v>
                </c:pt>
                <c:pt idx="2">
                  <c:v>581.13299999999992</c:v>
                </c:pt>
                <c:pt idx="3">
                  <c:v>581.18999999999994</c:v>
                </c:pt>
                <c:pt idx="4">
                  <c:v>581.24599999999998</c:v>
                </c:pt>
                <c:pt idx="5">
                  <c:v>581.16699999999992</c:v>
                </c:pt>
                <c:pt idx="6">
                  <c:v>581.14599999999996</c:v>
                </c:pt>
                <c:pt idx="7">
                  <c:v>580.98299999999995</c:v>
                </c:pt>
                <c:pt idx="8">
                  <c:v>580.53200000000004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SHEETS'!$C$69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SHEETS'!$A$70:$A$78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SHEETS'!$C$70:$C$78</c:f>
              <c:numCache>
                <c:formatCode>0.000</c:formatCode>
                <c:ptCount val="9"/>
                <c:pt idx="0">
                  <c:v>580.7556666666685</c:v>
                </c:pt>
                <c:pt idx="1">
                  <c:v>580.9431666666685</c:v>
                </c:pt>
                <c:pt idx="2">
                  <c:v>581.05566666666846</c:v>
                </c:pt>
                <c:pt idx="3">
                  <c:v>581.16816666666841</c:v>
                </c:pt>
                <c:pt idx="4">
                  <c:v>581.28066666666837</c:v>
                </c:pt>
                <c:pt idx="5">
                  <c:v>581.16816666666841</c:v>
                </c:pt>
                <c:pt idx="6">
                  <c:v>581.05566666666846</c:v>
                </c:pt>
                <c:pt idx="7">
                  <c:v>580.9431666666685</c:v>
                </c:pt>
                <c:pt idx="8">
                  <c:v>580.7556666666685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SHEETS'!$D$69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SHEETS'!$A$70:$A$78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SHEETS'!$D$70:$D$78</c:f>
              <c:numCache>
                <c:formatCode>General</c:formatCode>
                <c:ptCount val="9"/>
                <c:pt idx="0">
                  <c:v>580.94999999999879</c:v>
                </c:pt>
                <c:pt idx="1">
                  <c:v>580.99316666666846</c:v>
                </c:pt>
                <c:pt idx="2">
                  <c:v>581.10566666666841</c:v>
                </c:pt>
                <c:pt idx="3">
                  <c:v>581.21816666666837</c:v>
                </c:pt>
                <c:pt idx="4">
                  <c:v>581.33066666666832</c:v>
                </c:pt>
                <c:pt idx="5">
                  <c:v>581.21816666666837</c:v>
                </c:pt>
                <c:pt idx="6">
                  <c:v>581.10566666666841</c:v>
                </c:pt>
                <c:pt idx="7">
                  <c:v>580.99316666666846</c:v>
                </c:pt>
                <c:pt idx="8">
                  <c:v>580.80566666666846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9168"/>
        <c:axId val="129640704"/>
      </c:scatterChart>
      <c:valAx>
        <c:axId val="12963916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640704"/>
        <c:crosses val="autoZero"/>
        <c:crossBetween val="midCat"/>
      </c:valAx>
      <c:valAx>
        <c:axId val="129640704"/>
        <c:scaling>
          <c:orientation val="minMax"/>
          <c:max val="584"/>
          <c:min val="57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6391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SHEET'!$D$30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SHEET'!$C$31:$C$51</c:f>
              <c:numCache>
                <c:formatCode>General</c:formatCode>
                <c:ptCount val="21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  <c:pt idx="17">
                  <c:v>1425</c:v>
                </c:pt>
                <c:pt idx="18">
                  <c:v>1450</c:v>
                </c:pt>
                <c:pt idx="19">
                  <c:v>1475</c:v>
                </c:pt>
                <c:pt idx="20">
                  <c:v>1500</c:v>
                </c:pt>
              </c:numCache>
            </c:numRef>
          </c:xVal>
          <c:yVal>
            <c:numRef>
              <c:f>'PROFILE SHEET'!$D$31:$D$51</c:f>
              <c:numCache>
                <c:formatCode>General</c:formatCode>
                <c:ptCount val="21"/>
                <c:pt idx="0">
                  <c:v>581.24599999999998</c:v>
                </c:pt>
                <c:pt idx="1">
                  <c:v>581.35800000000006</c:v>
                </c:pt>
                <c:pt idx="2">
                  <c:v>581.43000000000006</c:v>
                </c:pt>
                <c:pt idx="3">
                  <c:v>581.50199999999995</c:v>
                </c:pt>
                <c:pt idx="4">
                  <c:v>581.58400000000006</c:v>
                </c:pt>
                <c:pt idx="5">
                  <c:v>581.64599999999996</c:v>
                </c:pt>
                <c:pt idx="6">
                  <c:v>581.71600000000001</c:v>
                </c:pt>
                <c:pt idx="7">
                  <c:v>581.81000000000006</c:v>
                </c:pt>
                <c:pt idx="8">
                  <c:v>581.82399999999996</c:v>
                </c:pt>
                <c:pt idx="9">
                  <c:v>581.88300000000015</c:v>
                </c:pt>
                <c:pt idx="10">
                  <c:v>581.93200000000013</c:v>
                </c:pt>
                <c:pt idx="11">
                  <c:v>582.02700000000016</c:v>
                </c:pt>
                <c:pt idx="12">
                  <c:v>582.04000000000008</c:v>
                </c:pt>
                <c:pt idx="13">
                  <c:v>582.03700000000015</c:v>
                </c:pt>
                <c:pt idx="14">
                  <c:v>582.12800000000016</c:v>
                </c:pt>
                <c:pt idx="15">
                  <c:v>582.22200000000009</c:v>
                </c:pt>
                <c:pt idx="16">
                  <c:v>582.32900000000018</c:v>
                </c:pt>
                <c:pt idx="17">
                  <c:v>582.42600000000027</c:v>
                </c:pt>
                <c:pt idx="18">
                  <c:v>582.56300000000022</c:v>
                </c:pt>
                <c:pt idx="19">
                  <c:v>582.61700000000019</c:v>
                </c:pt>
                <c:pt idx="20">
                  <c:v>582.64199999999994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SHEET'!$E$30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SHEET'!$C$31:$C$51</c:f>
              <c:numCache>
                <c:formatCode>General</c:formatCode>
                <c:ptCount val="21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  <c:pt idx="17">
                  <c:v>1425</c:v>
                </c:pt>
                <c:pt idx="18">
                  <c:v>1450</c:v>
                </c:pt>
                <c:pt idx="19">
                  <c:v>1475</c:v>
                </c:pt>
                <c:pt idx="20">
                  <c:v>1500</c:v>
                </c:pt>
              </c:numCache>
            </c:numRef>
          </c:xVal>
          <c:yVal>
            <c:numRef>
              <c:f>'PROFILE SHEET'!$E$31:$E$51</c:f>
              <c:numCache>
                <c:formatCode>General</c:formatCode>
                <c:ptCount val="21"/>
                <c:pt idx="0">
                  <c:v>581.31299999999896</c:v>
                </c:pt>
                <c:pt idx="1">
                  <c:v>581.38099999999895</c:v>
                </c:pt>
                <c:pt idx="2">
                  <c:v>581.44899999999893</c:v>
                </c:pt>
                <c:pt idx="3">
                  <c:v>581.51699999999892</c:v>
                </c:pt>
                <c:pt idx="4">
                  <c:v>581.5849999999989</c:v>
                </c:pt>
                <c:pt idx="5">
                  <c:v>581.65299999999888</c:v>
                </c:pt>
                <c:pt idx="6">
                  <c:v>581.72099999999887</c:v>
                </c:pt>
                <c:pt idx="7">
                  <c:v>581.78899999999885</c:v>
                </c:pt>
                <c:pt idx="8">
                  <c:v>581.85699999999883</c:v>
                </c:pt>
                <c:pt idx="9">
                  <c:v>581.93199999999888</c:v>
                </c:pt>
                <c:pt idx="10">
                  <c:v>582.00699999999892</c:v>
                </c:pt>
                <c:pt idx="11">
                  <c:v>582.08199999999897</c:v>
                </c:pt>
                <c:pt idx="12">
                  <c:v>582.15699999999902</c:v>
                </c:pt>
                <c:pt idx="13">
                  <c:v>582.23199999999906</c:v>
                </c:pt>
                <c:pt idx="14">
                  <c:v>582.30699999999911</c:v>
                </c:pt>
                <c:pt idx="15">
                  <c:v>582.38199999999915</c:v>
                </c:pt>
                <c:pt idx="16">
                  <c:v>582.4569999999992</c:v>
                </c:pt>
                <c:pt idx="17">
                  <c:v>582.53199999999924</c:v>
                </c:pt>
                <c:pt idx="18">
                  <c:v>582.60699999999929</c:v>
                </c:pt>
                <c:pt idx="19">
                  <c:v>582.68199999999933</c:v>
                </c:pt>
                <c:pt idx="20">
                  <c:v>582.75699999999938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SHEET'!$F$30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SHEET'!$C$31:$C$51</c:f>
              <c:numCache>
                <c:formatCode>General</c:formatCode>
                <c:ptCount val="21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  <c:pt idx="17">
                  <c:v>1425</c:v>
                </c:pt>
                <c:pt idx="18">
                  <c:v>1450</c:v>
                </c:pt>
                <c:pt idx="19">
                  <c:v>1475</c:v>
                </c:pt>
                <c:pt idx="20">
                  <c:v>1500</c:v>
                </c:pt>
              </c:numCache>
            </c:numRef>
          </c:xVal>
          <c:yVal>
            <c:numRef>
              <c:f>'PROFILE SHEET'!$F$31:$F$51</c:f>
              <c:numCache>
                <c:formatCode>General</c:formatCode>
                <c:ptCount val="21"/>
                <c:pt idx="0">
                  <c:v>581.36299999999892</c:v>
                </c:pt>
                <c:pt idx="1">
                  <c:v>581.4309999999989</c:v>
                </c:pt>
                <c:pt idx="2">
                  <c:v>581.49899999999889</c:v>
                </c:pt>
                <c:pt idx="3">
                  <c:v>581.56699999999887</c:v>
                </c:pt>
                <c:pt idx="4">
                  <c:v>581.63499999999885</c:v>
                </c:pt>
                <c:pt idx="5">
                  <c:v>581.70299999999884</c:v>
                </c:pt>
                <c:pt idx="6">
                  <c:v>581.77099999999882</c:v>
                </c:pt>
                <c:pt idx="7">
                  <c:v>581.8389999999988</c:v>
                </c:pt>
                <c:pt idx="8">
                  <c:v>581.90699999999879</c:v>
                </c:pt>
                <c:pt idx="9">
                  <c:v>581.98199999999883</c:v>
                </c:pt>
                <c:pt idx="10">
                  <c:v>582.05699999999888</c:v>
                </c:pt>
                <c:pt idx="11">
                  <c:v>582.13199999999892</c:v>
                </c:pt>
                <c:pt idx="12">
                  <c:v>582.20699999999897</c:v>
                </c:pt>
                <c:pt idx="13">
                  <c:v>582.28199999999902</c:v>
                </c:pt>
                <c:pt idx="14">
                  <c:v>582.35699999999906</c:v>
                </c:pt>
                <c:pt idx="15">
                  <c:v>582.43199999999911</c:v>
                </c:pt>
                <c:pt idx="16">
                  <c:v>582.50699999999915</c:v>
                </c:pt>
                <c:pt idx="17">
                  <c:v>582.5819999999992</c:v>
                </c:pt>
                <c:pt idx="18">
                  <c:v>582.65699999999924</c:v>
                </c:pt>
                <c:pt idx="19">
                  <c:v>582.73199999999929</c:v>
                </c:pt>
                <c:pt idx="20">
                  <c:v>582.80699999999933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2128"/>
        <c:axId val="129713664"/>
      </c:scatterChart>
      <c:valAx>
        <c:axId val="129712128"/>
        <c:scaling>
          <c:orientation val="minMax"/>
          <c:max val="1500"/>
          <c:min val="1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713664"/>
        <c:crosses val="autoZero"/>
        <c:crossBetween val="midCat"/>
        <c:majorUnit val="100"/>
      </c:valAx>
      <c:valAx>
        <c:axId val="129713664"/>
        <c:scaling>
          <c:orientation val="minMax"/>
          <c:max val="585"/>
          <c:min val="57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712128"/>
        <c:crosses val="autoZero"/>
        <c:crossBetween val="midCat"/>
        <c:majorUnit val="1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SHEETS'!$G$69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SHEETS'!$F$70:$F$78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SHEETS'!$G$70:$G$78</c:f>
              <c:numCache>
                <c:formatCode>0.000</c:formatCode>
                <c:ptCount val="9"/>
                <c:pt idx="0">
                  <c:v>580.84</c:v>
                </c:pt>
                <c:pt idx="1">
                  <c:v>581.31700000000001</c:v>
                </c:pt>
                <c:pt idx="2">
                  <c:v>581.48400000000004</c:v>
                </c:pt>
                <c:pt idx="3">
                  <c:v>581.49900000000002</c:v>
                </c:pt>
                <c:pt idx="4">
                  <c:v>581.58400000000006</c:v>
                </c:pt>
                <c:pt idx="5">
                  <c:v>581.51099999999997</c:v>
                </c:pt>
                <c:pt idx="6">
                  <c:v>581.48900000000003</c:v>
                </c:pt>
                <c:pt idx="7">
                  <c:v>581.34699999999998</c:v>
                </c:pt>
                <c:pt idx="8">
                  <c:v>580.71900000000005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SHEETS'!$H$69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SHEETS'!$F$70:$F$78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SHEETS'!$H$70:$H$78</c:f>
              <c:numCache>
                <c:formatCode>0.000</c:formatCode>
                <c:ptCount val="9"/>
                <c:pt idx="0">
                  <c:v>581.02793333333534</c:v>
                </c:pt>
                <c:pt idx="1">
                  <c:v>581.21543333333534</c:v>
                </c:pt>
                <c:pt idx="2">
                  <c:v>581.3279333333353</c:v>
                </c:pt>
                <c:pt idx="3">
                  <c:v>581.44043333333525</c:v>
                </c:pt>
                <c:pt idx="4">
                  <c:v>581.5529333333352</c:v>
                </c:pt>
                <c:pt idx="5">
                  <c:v>581.44043333333525</c:v>
                </c:pt>
                <c:pt idx="6">
                  <c:v>581.3279333333353</c:v>
                </c:pt>
                <c:pt idx="7">
                  <c:v>581.21543333333534</c:v>
                </c:pt>
                <c:pt idx="8">
                  <c:v>581.02793333333534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SHEETS'!$I$69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SHEETS'!$F$70:$F$78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SHEETS'!$I$70:$I$78</c:f>
              <c:numCache>
                <c:formatCode>General</c:formatCode>
                <c:ptCount val="9"/>
                <c:pt idx="0">
                  <c:v>581.22199999999873</c:v>
                </c:pt>
                <c:pt idx="1">
                  <c:v>581.2654333333353</c:v>
                </c:pt>
                <c:pt idx="2">
                  <c:v>581.37793333333525</c:v>
                </c:pt>
                <c:pt idx="3">
                  <c:v>581.4904333333352</c:v>
                </c:pt>
                <c:pt idx="4">
                  <c:v>581.60293333333516</c:v>
                </c:pt>
                <c:pt idx="5">
                  <c:v>581.4904333333352</c:v>
                </c:pt>
                <c:pt idx="6">
                  <c:v>581.37793333333525</c:v>
                </c:pt>
                <c:pt idx="7">
                  <c:v>581.2654333333353</c:v>
                </c:pt>
                <c:pt idx="8">
                  <c:v>581.0779333333353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8160"/>
        <c:axId val="129789952"/>
      </c:scatterChart>
      <c:valAx>
        <c:axId val="12978816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789952"/>
        <c:crosses val="autoZero"/>
        <c:crossBetween val="midCat"/>
      </c:valAx>
      <c:valAx>
        <c:axId val="129789952"/>
        <c:scaling>
          <c:orientation val="minMax"/>
          <c:max val="585"/>
          <c:min val="57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78816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SHEETS'!$B$82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SHEETS'!$A$83:$A$91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SHEETS'!$B$83:$B$91</c:f>
              <c:numCache>
                <c:formatCode>0.000</c:formatCode>
                <c:ptCount val="9"/>
                <c:pt idx="0">
                  <c:v>580.99300000000005</c:v>
                </c:pt>
                <c:pt idx="1">
                  <c:v>581.53600000000006</c:v>
                </c:pt>
                <c:pt idx="2">
                  <c:v>581.75599999999997</c:v>
                </c:pt>
                <c:pt idx="3">
                  <c:v>581.76099999999997</c:v>
                </c:pt>
                <c:pt idx="4">
                  <c:v>581.82399999999996</c:v>
                </c:pt>
                <c:pt idx="5">
                  <c:v>581.726</c:v>
                </c:pt>
                <c:pt idx="6">
                  <c:v>581.65099999999995</c:v>
                </c:pt>
                <c:pt idx="7">
                  <c:v>581.52099999999996</c:v>
                </c:pt>
                <c:pt idx="8">
                  <c:v>580.96100000000001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SHEETS'!$C$82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SHEETS'!$A$83:$A$91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SHEETS'!$C$83:$C$91</c:f>
              <c:numCache>
                <c:formatCode>0.000</c:formatCode>
                <c:ptCount val="9"/>
                <c:pt idx="0">
                  <c:v>581.30020000000218</c:v>
                </c:pt>
                <c:pt idx="1">
                  <c:v>581.48770000000218</c:v>
                </c:pt>
                <c:pt idx="2">
                  <c:v>581.60020000000213</c:v>
                </c:pt>
                <c:pt idx="3">
                  <c:v>581.71270000000209</c:v>
                </c:pt>
                <c:pt idx="4">
                  <c:v>581.82520000000204</c:v>
                </c:pt>
                <c:pt idx="5">
                  <c:v>581.71270000000209</c:v>
                </c:pt>
                <c:pt idx="6">
                  <c:v>581.60020000000213</c:v>
                </c:pt>
                <c:pt idx="7">
                  <c:v>581.48770000000218</c:v>
                </c:pt>
                <c:pt idx="8">
                  <c:v>581.30020000000218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SHEETS'!$D$82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SHEETS'!$A$83:$A$91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SHEETS'!$D$83:$D$91</c:f>
              <c:numCache>
                <c:formatCode>General</c:formatCode>
                <c:ptCount val="9"/>
                <c:pt idx="0">
                  <c:v>581.49399999999866</c:v>
                </c:pt>
                <c:pt idx="1">
                  <c:v>581.53770000000213</c:v>
                </c:pt>
                <c:pt idx="2">
                  <c:v>581.65020000000209</c:v>
                </c:pt>
                <c:pt idx="3">
                  <c:v>581.76270000000204</c:v>
                </c:pt>
                <c:pt idx="4">
                  <c:v>581.875200000002</c:v>
                </c:pt>
                <c:pt idx="5">
                  <c:v>581.76270000000204</c:v>
                </c:pt>
                <c:pt idx="6">
                  <c:v>581.65020000000209</c:v>
                </c:pt>
                <c:pt idx="7">
                  <c:v>581.53770000000213</c:v>
                </c:pt>
                <c:pt idx="8">
                  <c:v>581.35020000000213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0368"/>
        <c:axId val="129852160"/>
      </c:scatterChart>
      <c:valAx>
        <c:axId val="12985036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852160"/>
        <c:crosses val="autoZero"/>
        <c:crossBetween val="midCat"/>
      </c:valAx>
      <c:valAx>
        <c:axId val="129852160"/>
        <c:scaling>
          <c:orientation val="minMax"/>
          <c:max val="585"/>
          <c:min val="57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85036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SHEETS'!$G$82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SHEETS'!$F$83:$F$91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SHEETS'!$G$83:$G$91</c:f>
              <c:numCache>
                <c:formatCode>0.000</c:formatCode>
                <c:ptCount val="9"/>
                <c:pt idx="0">
                  <c:v>581.327</c:v>
                </c:pt>
                <c:pt idx="1">
                  <c:v>581.77800000000013</c:v>
                </c:pt>
                <c:pt idx="2">
                  <c:v>581.95100000000014</c:v>
                </c:pt>
                <c:pt idx="3">
                  <c:v>581.96000000000015</c:v>
                </c:pt>
                <c:pt idx="4">
                  <c:v>582.04000000000008</c:v>
                </c:pt>
                <c:pt idx="5">
                  <c:v>581.96100000000013</c:v>
                </c:pt>
                <c:pt idx="6">
                  <c:v>581.93500000000006</c:v>
                </c:pt>
                <c:pt idx="7">
                  <c:v>581.80000000000007</c:v>
                </c:pt>
                <c:pt idx="8">
                  <c:v>581.33299999999997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SHEETS'!$H$82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SHEETS'!$F$83:$F$91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SHEETS'!$H$83:$H$91</c:f>
              <c:numCache>
                <c:formatCode>0.000</c:formatCode>
                <c:ptCount val="9"/>
                <c:pt idx="0">
                  <c:v>581.57246666666902</c:v>
                </c:pt>
                <c:pt idx="1">
                  <c:v>581.75996666666902</c:v>
                </c:pt>
                <c:pt idx="2">
                  <c:v>581.87246666666897</c:v>
                </c:pt>
                <c:pt idx="3">
                  <c:v>581.98496666666892</c:v>
                </c:pt>
                <c:pt idx="4">
                  <c:v>582.09746666666888</c:v>
                </c:pt>
                <c:pt idx="5">
                  <c:v>581.98496666666892</c:v>
                </c:pt>
                <c:pt idx="6">
                  <c:v>581.87246666666897</c:v>
                </c:pt>
                <c:pt idx="7">
                  <c:v>581.75996666666902</c:v>
                </c:pt>
                <c:pt idx="8">
                  <c:v>581.57246666666902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SHEETS'!$I$82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SHEETS'!$F$83:$F$91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SHEETS'!$I$83:$I$91</c:f>
              <c:numCache>
                <c:formatCode>General</c:formatCode>
                <c:ptCount val="9"/>
                <c:pt idx="0">
                  <c:v>581.79399999999885</c:v>
                </c:pt>
                <c:pt idx="1">
                  <c:v>581.80996666666897</c:v>
                </c:pt>
                <c:pt idx="2">
                  <c:v>581.92246666666892</c:v>
                </c:pt>
                <c:pt idx="3">
                  <c:v>582.03496666666888</c:v>
                </c:pt>
                <c:pt idx="4">
                  <c:v>582.14746666666883</c:v>
                </c:pt>
                <c:pt idx="5">
                  <c:v>582.03496666666888</c:v>
                </c:pt>
                <c:pt idx="6">
                  <c:v>581.92246666666892</c:v>
                </c:pt>
                <c:pt idx="7">
                  <c:v>581.80996666666897</c:v>
                </c:pt>
                <c:pt idx="8">
                  <c:v>581.62246666666897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7408"/>
        <c:axId val="128898944"/>
      </c:scatterChart>
      <c:valAx>
        <c:axId val="12889740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898944"/>
        <c:crosses val="autoZero"/>
        <c:crossBetween val="midCat"/>
      </c:valAx>
      <c:valAx>
        <c:axId val="128898944"/>
        <c:scaling>
          <c:orientation val="minMax"/>
          <c:max val="585"/>
          <c:min val="57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89740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SHEET'!$D$5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SHEET'!$C$6:$C$26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'PROFILE SHEET'!$D$6:$D$26</c:f>
              <c:numCache>
                <c:formatCode>General</c:formatCode>
                <c:ptCount val="21"/>
                <c:pt idx="0">
                  <c:v>578.71799999999996</c:v>
                </c:pt>
                <c:pt idx="1">
                  <c:v>578.71400000000006</c:v>
                </c:pt>
                <c:pt idx="2">
                  <c:v>578.80100000000004</c:v>
                </c:pt>
                <c:pt idx="3">
                  <c:v>578.76700000000005</c:v>
                </c:pt>
                <c:pt idx="4">
                  <c:v>578.76499999999999</c:v>
                </c:pt>
                <c:pt idx="5">
                  <c:v>578.84400000000005</c:v>
                </c:pt>
                <c:pt idx="6">
                  <c:v>578.92600000000004</c:v>
                </c:pt>
                <c:pt idx="7">
                  <c:v>578.98300000000006</c:v>
                </c:pt>
                <c:pt idx="8">
                  <c:v>578.97500000000002</c:v>
                </c:pt>
                <c:pt idx="9">
                  <c:v>579.05799999999999</c:v>
                </c:pt>
                <c:pt idx="10">
                  <c:v>579.09500000000003</c:v>
                </c:pt>
                <c:pt idx="11">
                  <c:v>579.14300000000003</c:v>
                </c:pt>
                <c:pt idx="12">
                  <c:v>579.18799999999999</c:v>
                </c:pt>
                <c:pt idx="13">
                  <c:v>579.27599999999995</c:v>
                </c:pt>
                <c:pt idx="14">
                  <c:v>579.35199999999998</c:v>
                </c:pt>
                <c:pt idx="15">
                  <c:v>579.40199999999993</c:v>
                </c:pt>
                <c:pt idx="16">
                  <c:v>579.43200000000002</c:v>
                </c:pt>
                <c:pt idx="17">
                  <c:v>579.52</c:v>
                </c:pt>
                <c:pt idx="18">
                  <c:v>579.62800000000004</c:v>
                </c:pt>
                <c:pt idx="19">
                  <c:v>579.69200000000001</c:v>
                </c:pt>
                <c:pt idx="20">
                  <c:v>579.74299999999994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SHEET'!$E$5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SHEET'!$C$6:$C$26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'PROFILE SHEET'!$E$6:$E$26</c:f>
              <c:numCache>
                <c:formatCode>General</c:formatCode>
                <c:ptCount val="21"/>
                <c:pt idx="0">
                  <c:v>578.71199999999999</c:v>
                </c:pt>
                <c:pt idx="1">
                  <c:v>578.75699999999995</c:v>
                </c:pt>
                <c:pt idx="2">
                  <c:v>578.80199999999991</c:v>
                </c:pt>
                <c:pt idx="3">
                  <c:v>578.84699999999987</c:v>
                </c:pt>
                <c:pt idx="4">
                  <c:v>578.89199999999983</c:v>
                </c:pt>
                <c:pt idx="5">
                  <c:v>578.93699999999978</c:v>
                </c:pt>
                <c:pt idx="6">
                  <c:v>578.98199999999974</c:v>
                </c:pt>
                <c:pt idx="7">
                  <c:v>579.0269999999997</c:v>
                </c:pt>
                <c:pt idx="8">
                  <c:v>579.07199999999966</c:v>
                </c:pt>
                <c:pt idx="9">
                  <c:v>579.11699999999962</c:v>
                </c:pt>
                <c:pt idx="10">
                  <c:v>579.16199999999958</c:v>
                </c:pt>
                <c:pt idx="11">
                  <c:v>579.20699999999954</c:v>
                </c:pt>
                <c:pt idx="12">
                  <c:v>579.2519999999995</c:v>
                </c:pt>
                <c:pt idx="13">
                  <c:v>579.29699999999946</c:v>
                </c:pt>
                <c:pt idx="14">
                  <c:v>579.34199999999942</c:v>
                </c:pt>
                <c:pt idx="15">
                  <c:v>579.38699999999938</c:v>
                </c:pt>
                <c:pt idx="16">
                  <c:v>579.42499999999995</c:v>
                </c:pt>
                <c:pt idx="17">
                  <c:v>579.5089999999999</c:v>
                </c:pt>
                <c:pt idx="18">
                  <c:v>579.59299999999985</c:v>
                </c:pt>
                <c:pt idx="19">
                  <c:v>579.67699999999979</c:v>
                </c:pt>
                <c:pt idx="20">
                  <c:v>579.76099999999974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SHEET'!$F$5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SHEET'!$C$6:$C$26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'PROFILE SHEET'!$F$6:$F$26</c:f>
              <c:numCache>
                <c:formatCode>General</c:formatCode>
                <c:ptCount val="21"/>
                <c:pt idx="0">
                  <c:v>578.76199999999994</c:v>
                </c:pt>
                <c:pt idx="1">
                  <c:v>578.8069999999999</c:v>
                </c:pt>
                <c:pt idx="2">
                  <c:v>578.85199999999986</c:v>
                </c:pt>
                <c:pt idx="3">
                  <c:v>578.89699999999982</c:v>
                </c:pt>
                <c:pt idx="4">
                  <c:v>578.94199999999978</c:v>
                </c:pt>
                <c:pt idx="5">
                  <c:v>578.98699999999974</c:v>
                </c:pt>
                <c:pt idx="6">
                  <c:v>579.0319999999997</c:v>
                </c:pt>
                <c:pt idx="7">
                  <c:v>579.07699999999966</c:v>
                </c:pt>
                <c:pt idx="8">
                  <c:v>579.12199999999962</c:v>
                </c:pt>
                <c:pt idx="9">
                  <c:v>579.16699999999958</c:v>
                </c:pt>
                <c:pt idx="10">
                  <c:v>579.21199999999953</c:v>
                </c:pt>
                <c:pt idx="11">
                  <c:v>579.25699999999949</c:v>
                </c:pt>
                <c:pt idx="12">
                  <c:v>579.30199999999945</c:v>
                </c:pt>
                <c:pt idx="13">
                  <c:v>579.34699999999941</c:v>
                </c:pt>
                <c:pt idx="14">
                  <c:v>579.39199999999937</c:v>
                </c:pt>
                <c:pt idx="15">
                  <c:v>579.43699999999933</c:v>
                </c:pt>
                <c:pt idx="16">
                  <c:v>579.47499999999991</c:v>
                </c:pt>
                <c:pt idx="17">
                  <c:v>579.55899999999986</c:v>
                </c:pt>
                <c:pt idx="18">
                  <c:v>579.6429999999998</c:v>
                </c:pt>
                <c:pt idx="19">
                  <c:v>579.72699999999975</c:v>
                </c:pt>
                <c:pt idx="20">
                  <c:v>579.81099999999969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1152"/>
        <c:axId val="147442688"/>
      </c:scatterChart>
      <c:valAx>
        <c:axId val="147441152"/>
        <c:scaling>
          <c:orientation val="minMax"/>
          <c:max val="5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7442688"/>
        <c:crosses val="autoZero"/>
        <c:crossBetween val="midCat"/>
        <c:majorUnit val="100"/>
      </c:valAx>
      <c:valAx>
        <c:axId val="147442688"/>
        <c:scaling>
          <c:orientation val="minMax"/>
          <c:max val="583"/>
          <c:min val="5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7441152"/>
        <c:crosses val="autoZero"/>
        <c:crossBetween val="midCat"/>
        <c:majorUnit val="1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SHEETS'!$B$95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SHEETS'!$A$96:$A$104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SHEETS'!$B$96:$B$104</c:f>
              <c:numCache>
                <c:formatCode>0.000</c:formatCode>
                <c:ptCount val="9"/>
                <c:pt idx="0">
                  <c:v>581.53200000000004</c:v>
                </c:pt>
                <c:pt idx="1">
                  <c:v>582.13200000000018</c:v>
                </c:pt>
                <c:pt idx="2">
                  <c:v>582.21500000000015</c:v>
                </c:pt>
                <c:pt idx="3">
                  <c:v>582.28200000000015</c:v>
                </c:pt>
                <c:pt idx="4">
                  <c:v>582.32900000000018</c:v>
                </c:pt>
                <c:pt idx="5">
                  <c:v>582.26900000000012</c:v>
                </c:pt>
                <c:pt idx="6">
                  <c:v>582.20800000000008</c:v>
                </c:pt>
                <c:pt idx="7">
                  <c:v>582.11300000000017</c:v>
                </c:pt>
                <c:pt idx="8">
                  <c:v>581.59699999999998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SHEETS'!$C$95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SHEETS'!$A$96:$A$104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SHEETS'!$C$96:$C$104</c:f>
              <c:numCache>
                <c:formatCode>0.000</c:formatCode>
                <c:ptCount val="9"/>
                <c:pt idx="0">
                  <c:v>581.84473333333585</c:v>
                </c:pt>
                <c:pt idx="1">
                  <c:v>582.03223333333585</c:v>
                </c:pt>
                <c:pt idx="2">
                  <c:v>582.14473333333581</c:v>
                </c:pt>
                <c:pt idx="3">
                  <c:v>582.25723333333576</c:v>
                </c:pt>
                <c:pt idx="4">
                  <c:v>582.36973333333572</c:v>
                </c:pt>
                <c:pt idx="5">
                  <c:v>582.25723333333576</c:v>
                </c:pt>
                <c:pt idx="6">
                  <c:v>582.14473333333581</c:v>
                </c:pt>
                <c:pt idx="7">
                  <c:v>582.03223333333585</c:v>
                </c:pt>
                <c:pt idx="8">
                  <c:v>581.84473333333585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SHEETS'!$D$95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SHEETS'!$A$96:$A$104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SHEETS'!$D$96:$D$104</c:f>
              <c:numCache>
                <c:formatCode>General</c:formatCode>
                <c:ptCount val="9"/>
                <c:pt idx="0">
                  <c:v>582.09399999999903</c:v>
                </c:pt>
                <c:pt idx="1">
                  <c:v>582.08223333333581</c:v>
                </c:pt>
                <c:pt idx="2">
                  <c:v>582.19473333333576</c:v>
                </c:pt>
                <c:pt idx="3">
                  <c:v>582.30723333333572</c:v>
                </c:pt>
                <c:pt idx="4">
                  <c:v>582.41973333333567</c:v>
                </c:pt>
                <c:pt idx="5">
                  <c:v>582.30723333333572</c:v>
                </c:pt>
                <c:pt idx="6">
                  <c:v>582.19473333333576</c:v>
                </c:pt>
                <c:pt idx="7">
                  <c:v>582.08223333333581</c:v>
                </c:pt>
                <c:pt idx="8">
                  <c:v>581.89473333333581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6784"/>
        <c:axId val="129608320"/>
      </c:scatterChart>
      <c:valAx>
        <c:axId val="129606784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608320"/>
        <c:crosses val="autoZero"/>
        <c:crossBetween val="midCat"/>
      </c:valAx>
      <c:valAx>
        <c:axId val="129608320"/>
        <c:scaling>
          <c:orientation val="minMax"/>
          <c:max val="585"/>
          <c:min val="57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606784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SHEETS'!$G$95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SHEETS'!$F$96:$F$104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SHEETS'!$G$96:$G$104</c:f>
              <c:numCache>
                <c:formatCode>0.000</c:formatCode>
                <c:ptCount val="9"/>
                <c:pt idx="0">
                  <c:v>581.73900000000003</c:v>
                </c:pt>
                <c:pt idx="1">
                  <c:v>582.46699999999998</c:v>
                </c:pt>
                <c:pt idx="2">
                  <c:v>582.58100000000002</c:v>
                </c:pt>
                <c:pt idx="3">
                  <c:v>582.58699999999999</c:v>
                </c:pt>
                <c:pt idx="4">
                  <c:v>582.64199999999994</c:v>
                </c:pt>
                <c:pt idx="5">
                  <c:v>582.52800000000002</c:v>
                </c:pt>
                <c:pt idx="6">
                  <c:v>582.51799999999992</c:v>
                </c:pt>
                <c:pt idx="7">
                  <c:v>582.33999999999992</c:v>
                </c:pt>
                <c:pt idx="8">
                  <c:v>582.00400000000002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SHEETS'!$H$95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SHEETS'!$F$96:$F$104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SHEETS'!$H$96:$H$104</c:f>
              <c:numCache>
                <c:formatCode>0.000</c:formatCode>
                <c:ptCount val="9"/>
                <c:pt idx="0">
                  <c:v>582.11700000000269</c:v>
                </c:pt>
                <c:pt idx="1">
                  <c:v>582.30450000000269</c:v>
                </c:pt>
                <c:pt idx="2">
                  <c:v>582.41700000000264</c:v>
                </c:pt>
                <c:pt idx="3">
                  <c:v>582.5295000000026</c:v>
                </c:pt>
                <c:pt idx="4">
                  <c:v>582.64200000000255</c:v>
                </c:pt>
                <c:pt idx="5">
                  <c:v>582.5295000000026</c:v>
                </c:pt>
                <c:pt idx="6">
                  <c:v>582.41700000000264</c:v>
                </c:pt>
                <c:pt idx="7">
                  <c:v>582.30450000000269</c:v>
                </c:pt>
                <c:pt idx="8">
                  <c:v>582.11700000000269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SHEETS'!$I$95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SHEETS'!$F$96:$F$104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SHEETS'!$I$96:$I$104</c:f>
              <c:numCache>
                <c:formatCode>General</c:formatCode>
                <c:ptCount val="9"/>
                <c:pt idx="0">
                  <c:v>582.39399999999921</c:v>
                </c:pt>
                <c:pt idx="1">
                  <c:v>582.35450000000264</c:v>
                </c:pt>
                <c:pt idx="2">
                  <c:v>582.4670000000026</c:v>
                </c:pt>
                <c:pt idx="3">
                  <c:v>582.57950000000255</c:v>
                </c:pt>
                <c:pt idx="4">
                  <c:v>582.69200000000251</c:v>
                </c:pt>
                <c:pt idx="5">
                  <c:v>582.57950000000255</c:v>
                </c:pt>
                <c:pt idx="6">
                  <c:v>582.4670000000026</c:v>
                </c:pt>
                <c:pt idx="7">
                  <c:v>582.35450000000264</c:v>
                </c:pt>
                <c:pt idx="8">
                  <c:v>582.16700000000264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3024"/>
        <c:axId val="130354560"/>
      </c:scatterChart>
      <c:valAx>
        <c:axId val="130353024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354560"/>
        <c:crosses val="autoZero"/>
        <c:crossBetween val="midCat"/>
      </c:valAx>
      <c:valAx>
        <c:axId val="130354560"/>
        <c:scaling>
          <c:orientation val="minMax"/>
          <c:max val="586"/>
          <c:min val="578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353024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SHEET'!$I$30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SHEET'!$H$31:$H$51</c:f>
              <c:numCache>
                <c:formatCode>General</c:formatCode>
                <c:ptCount val="21"/>
                <c:pt idx="0">
                  <c:v>1500</c:v>
                </c:pt>
                <c:pt idx="1">
                  <c:v>1525</c:v>
                </c:pt>
                <c:pt idx="2">
                  <c:v>1550</c:v>
                </c:pt>
                <c:pt idx="3">
                  <c:v>1575</c:v>
                </c:pt>
                <c:pt idx="4">
                  <c:v>1600</c:v>
                </c:pt>
                <c:pt idx="5">
                  <c:v>1625</c:v>
                </c:pt>
                <c:pt idx="6">
                  <c:v>1650</c:v>
                </c:pt>
                <c:pt idx="7">
                  <c:v>1675</c:v>
                </c:pt>
                <c:pt idx="8">
                  <c:v>1700</c:v>
                </c:pt>
                <c:pt idx="9">
                  <c:v>1725</c:v>
                </c:pt>
                <c:pt idx="10">
                  <c:v>1750</c:v>
                </c:pt>
                <c:pt idx="11">
                  <c:v>1775</c:v>
                </c:pt>
                <c:pt idx="12">
                  <c:v>1800</c:v>
                </c:pt>
                <c:pt idx="13">
                  <c:v>1825</c:v>
                </c:pt>
                <c:pt idx="14">
                  <c:v>1850</c:v>
                </c:pt>
                <c:pt idx="15">
                  <c:v>1875</c:v>
                </c:pt>
                <c:pt idx="16">
                  <c:v>1900</c:v>
                </c:pt>
                <c:pt idx="17">
                  <c:v>1925</c:v>
                </c:pt>
                <c:pt idx="18">
                  <c:v>1950</c:v>
                </c:pt>
                <c:pt idx="19">
                  <c:v>1975</c:v>
                </c:pt>
                <c:pt idx="20">
                  <c:v>2000</c:v>
                </c:pt>
              </c:numCache>
            </c:numRef>
          </c:xVal>
          <c:yVal>
            <c:numRef>
              <c:f>'PROFILE SHEET'!$I$31:$I$51</c:f>
              <c:numCache>
                <c:formatCode>General</c:formatCode>
                <c:ptCount val="21"/>
                <c:pt idx="0">
                  <c:v>582.64199999999994</c:v>
                </c:pt>
                <c:pt idx="1">
                  <c:v>582.71100000000001</c:v>
                </c:pt>
                <c:pt idx="2">
                  <c:v>582.70899999999995</c:v>
                </c:pt>
                <c:pt idx="3">
                  <c:v>582.76699999999994</c:v>
                </c:pt>
                <c:pt idx="4">
                  <c:v>582.82799999999997</c:v>
                </c:pt>
                <c:pt idx="5">
                  <c:v>582.83199999999999</c:v>
                </c:pt>
                <c:pt idx="6">
                  <c:v>582.87699999999995</c:v>
                </c:pt>
                <c:pt idx="7">
                  <c:v>582.94099999999992</c:v>
                </c:pt>
                <c:pt idx="8">
                  <c:v>583.05799999999999</c:v>
                </c:pt>
                <c:pt idx="9">
                  <c:v>583.04099999999994</c:v>
                </c:pt>
                <c:pt idx="10">
                  <c:v>583.10699999999997</c:v>
                </c:pt>
                <c:pt idx="11">
                  <c:v>583.24599999999998</c:v>
                </c:pt>
                <c:pt idx="12">
                  <c:v>583.34499999999991</c:v>
                </c:pt>
                <c:pt idx="13">
                  <c:v>583.41099999999994</c:v>
                </c:pt>
                <c:pt idx="14">
                  <c:v>583.524</c:v>
                </c:pt>
                <c:pt idx="15">
                  <c:v>583.61</c:v>
                </c:pt>
                <c:pt idx="16">
                  <c:v>583.68399999999997</c:v>
                </c:pt>
                <c:pt idx="17">
                  <c:v>583.72900000000004</c:v>
                </c:pt>
                <c:pt idx="18">
                  <c:v>583.76099999999997</c:v>
                </c:pt>
                <c:pt idx="19">
                  <c:v>583.88900000000001</c:v>
                </c:pt>
                <c:pt idx="20">
                  <c:v>583.99400000000003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SHEET'!$J$30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SHEET'!$H$31:$H$51</c:f>
              <c:numCache>
                <c:formatCode>General</c:formatCode>
                <c:ptCount val="21"/>
                <c:pt idx="0">
                  <c:v>1500</c:v>
                </c:pt>
                <c:pt idx="1">
                  <c:v>1525</c:v>
                </c:pt>
                <c:pt idx="2">
                  <c:v>1550</c:v>
                </c:pt>
                <c:pt idx="3">
                  <c:v>1575</c:v>
                </c:pt>
                <c:pt idx="4">
                  <c:v>1600</c:v>
                </c:pt>
                <c:pt idx="5">
                  <c:v>1625</c:v>
                </c:pt>
                <c:pt idx="6">
                  <c:v>1650</c:v>
                </c:pt>
                <c:pt idx="7">
                  <c:v>1675</c:v>
                </c:pt>
                <c:pt idx="8">
                  <c:v>1700</c:v>
                </c:pt>
                <c:pt idx="9">
                  <c:v>1725</c:v>
                </c:pt>
                <c:pt idx="10">
                  <c:v>1750</c:v>
                </c:pt>
                <c:pt idx="11">
                  <c:v>1775</c:v>
                </c:pt>
                <c:pt idx="12">
                  <c:v>1800</c:v>
                </c:pt>
                <c:pt idx="13">
                  <c:v>1825</c:v>
                </c:pt>
                <c:pt idx="14">
                  <c:v>1850</c:v>
                </c:pt>
                <c:pt idx="15">
                  <c:v>1875</c:v>
                </c:pt>
                <c:pt idx="16">
                  <c:v>1900</c:v>
                </c:pt>
                <c:pt idx="17">
                  <c:v>1925</c:v>
                </c:pt>
                <c:pt idx="18">
                  <c:v>1950</c:v>
                </c:pt>
                <c:pt idx="19">
                  <c:v>1975</c:v>
                </c:pt>
                <c:pt idx="20">
                  <c:v>2000</c:v>
                </c:pt>
              </c:numCache>
            </c:numRef>
          </c:xVal>
          <c:yVal>
            <c:numRef>
              <c:f>'PROFILE SHEET'!$J$31:$J$51</c:f>
              <c:numCache>
                <c:formatCode>General</c:formatCode>
                <c:ptCount val="21"/>
                <c:pt idx="0">
                  <c:v>582.75699999999938</c:v>
                </c:pt>
                <c:pt idx="1">
                  <c:v>582.83199999999943</c:v>
                </c:pt>
                <c:pt idx="2">
                  <c:v>582.90699999999947</c:v>
                </c:pt>
                <c:pt idx="3">
                  <c:v>582.98199999999952</c:v>
                </c:pt>
                <c:pt idx="4">
                  <c:v>583.05699999999956</c:v>
                </c:pt>
                <c:pt idx="5">
                  <c:v>583.13199999999961</c:v>
                </c:pt>
                <c:pt idx="6">
                  <c:v>583.20699999999965</c:v>
                </c:pt>
                <c:pt idx="7">
                  <c:v>583.2819999999997</c:v>
                </c:pt>
                <c:pt idx="8">
                  <c:v>583.35699999999974</c:v>
                </c:pt>
                <c:pt idx="9">
                  <c:v>583.43199999999979</c:v>
                </c:pt>
                <c:pt idx="10">
                  <c:v>583.50699999999983</c:v>
                </c:pt>
                <c:pt idx="11">
                  <c:v>583.58199999999988</c:v>
                </c:pt>
                <c:pt idx="12">
                  <c:v>583.65699999999993</c:v>
                </c:pt>
                <c:pt idx="13">
                  <c:v>583.73199999999997</c:v>
                </c:pt>
                <c:pt idx="14">
                  <c:v>583.80700000000002</c:v>
                </c:pt>
                <c:pt idx="15">
                  <c:v>583.88200000000006</c:v>
                </c:pt>
                <c:pt idx="16">
                  <c:v>583.95700000000011</c:v>
                </c:pt>
                <c:pt idx="17">
                  <c:v>584.03200000000015</c:v>
                </c:pt>
                <c:pt idx="18">
                  <c:v>584.1070000000002</c:v>
                </c:pt>
                <c:pt idx="19">
                  <c:v>584.18200000000024</c:v>
                </c:pt>
                <c:pt idx="20">
                  <c:v>584.25700000000029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SHEET'!$K$30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SHEET'!$H$31:$H$51</c:f>
              <c:numCache>
                <c:formatCode>General</c:formatCode>
                <c:ptCount val="21"/>
                <c:pt idx="0">
                  <c:v>1500</c:v>
                </c:pt>
                <c:pt idx="1">
                  <c:v>1525</c:v>
                </c:pt>
                <c:pt idx="2">
                  <c:v>1550</c:v>
                </c:pt>
                <c:pt idx="3">
                  <c:v>1575</c:v>
                </c:pt>
                <c:pt idx="4">
                  <c:v>1600</c:v>
                </c:pt>
                <c:pt idx="5">
                  <c:v>1625</c:v>
                </c:pt>
                <c:pt idx="6">
                  <c:v>1650</c:v>
                </c:pt>
                <c:pt idx="7">
                  <c:v>1675</c:v>
                </c:pt>
                <c:pt idx="8">
                  <c:v>1700</c:v>
                </c:pt>
                <c:pt idx="9">
                  <c:v>1725</c:v>
                </c:pt>
                <c:pt idx="10">
                  <c:v>1750</c:v>
                </c:pt>
                <c:pt idx="11">
                  <c:v>1775</c:v>
                </c:pt>
                <c:pt idx="12">
                  <c:v>1800</c:v>
                </c:pt>
                <c:pt idx="13">
                  <c:v>1825</c:v>
                </c:pt>
                <c:pt idx="14">
                  <c:v>1850</c:v>
                </c:pt>
                <c:pt idx="15">
                  <c:v>1875</c:v>
                </c:pt>
                <c:pt idx="16">
                  <c:v>1900</c:v>
                </c:pt>
                <c:pt idx="17">
                  <c:v>1925</c:v>
                </c:pt>
                <c:pt idx="18">
                  <c:v>1950</c:v>
                </c:pt>
                <c:pt idx="19">
                  <c:v>1975</c:v>
                </c:pt>
                <c:pt idx="20">
                  <c:v>2000</c:v>
                </c:pt>
              </c:numCache>
            </c:numRef>
          </c:xVal>
          <c:yVal>
            <c:numRef>
              <c:f>'PROFILE SHEET'!$K$31:$K$51</c:f>
              <c:numCache>
                <c:formatCode>General</c:formatCode>
                <c:ptCount val="21"/>
                <c:pt idx="0">
                  <c:v>582.80699999999933</c:v>
                </c:pt>
                <c:pt idx="1">
                  <c:v>582.88199999999938</c:v>
                </c:pt>
                <c:pt idx="2">
                  <c:v>582.95699999999943</c:v>
                </c:pt>
                <c:pt idx="3">
                  <c:v>583.03199999999947</c:v>
                </c:pt>
                <c:pt idx="4">
                  <c:v>583.10699999999952</c:v>
                </c:pt>
                <c:pt idx="5">
                  <c:v>583.18199999999956</c:v>
                </c:pt>
                <c:pt idx="6">
                  <c:v>583.25699999999961</c:v>
                </c:pt>
                <c:pt idx="7">
                  <c:v>583.33199999999965</c:v>
                </c:pt>
                <c:pt idx="8">
                  <c:v>583.4069999999997</c:v>
                </c:pt>
                <c:pt idx="9">
                  <c:v>583.48199999999974</c:v>
                </c:pt>
                <c:pt idx="10">
                  <c:v>583.55699999999979</c:v>
                </c:pt>
                <c:pt idx="11">
                  <c:v>583.63199999999983</c:v>
                </c:pt>
                <c:pt idx="12">
                  <c:v>583.70699999999988</c:v>
                </c:pt>
                <c:pt idx="13">
                  <c:v>583.78199999999993</c:v>
                </c:pt>
                <c:pt idx="14">
                  <c:v>583.85699999999997</c:v>
                </c:pt>
                <c:pt idx="15">
                  <c:v>583.93200000000002</c:v>
                </c:pt>
                <c:pt idx="16">
                  <c:v>584.00700000000006</c:v>
                </c:pt>
                <c:pt idx="17">
                  <c:v>584.08200000000011</c:v>
                </c:pt>
                <c:pt idx="18">
                  <c:v>584.15700000000015</c:v>
                </c:pt>
                <c:pt idx="19">
                  <c:v>584.2320000000002</c:v>
                </c:pt>
                <c:pt idx="20">
                  <c:v>584.30700000000024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9600"/>
        <c:axId val="130411136"/>
      </c:scatterChart>
      <c:valAx>
        <c:axId val="130409600"/>
        <c:scaling>
          <c:orientation val="minMax"/>
          <c:max val="2000"/>
          <c:min val="15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411136"/>
        <c:crosses val="autoZero"/>
        <c:crossBetween val="midCat"/>
        <c:majorUnit val="100"/>
      </c:valAx>
      <c:valAx>
        <c:axId val="130411136"/>
        <c:scaling>
          <c:orientation val="minMax"/>
          <c:max val="587"/>
          <c:min val="57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409600"/>
        <c:crosses val="autoZero"/>
        <c:crossBetween val="midCat"/>
        <c:majorUnit val="1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SHEETS'!$B$108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SHEETS'!$A$109:$A$117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SHEETS'!$B$109:$B$117</c:f>
              <c:numCache>
                <c:formatCode>0.000</c:formatCode>
                <c:ptCount val="9"/>
                <c:pt idx="0">
                  <c:v>582.06200000000001</c:v>
                </c:pt>
                <c:pt idx="1">
                  <c:v>582.59699999999998</c:v>
                </c:pt>
                <c:pt idx="2">
                  <c:v>582.72299999999996</c:v>
                </c:pt>
                <c:pt idx="3">
                  <c:v>582.76</c:v>
                </c:pt>
                <c:pt idx="4">
                  <c:v>582.82799999999997</c:v>
                </c:pt>
                <c:pt idx="5">
                  <c:v>582.70499999999993</c:v>
                </c:pt>
                <c:pt idx="6">
                  <c:v>582.63699999999994</c:v>
                </c:pt>
                <c:pt idx="7">
                  <c:v>582.625</c:v>
                </c:pt>
                <c:pt idx="8">
                  <c:v>582.15200000000004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SHEETS'!$C$108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SHEETS'!$A$109:$A$117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SHEETS'!$C$109:$C$117</c:f>
              <c:numCache>
                <c:formatCode>0.000</c:formatCode>
                <c:ptCount val="9"/>
                <c:pt idx="0">
                  <c:v>582.42253333333588</c:v>
                </c:pt>
                <c:pt idx="1">
                  <c:v>582.61003333333588</c:v>
                </c:pt>
                <c:pt idx="2">
                  <c:v>582.72253333333583</c:v>
                </c:pt>
                <c:pt idx="3">
                  <c:v>582.83503333333579</c:v>
                </c:pt>
                <c:pt idx="4">
                  <c:v>582.94753333333574</c:v>
                </c:pt>
                <c:pt idx="5">
                  <c:v>582.83503333333579</c:v>
                </c:pt>
                <c:pt idx="6">
                  <c:v>582.72253333333583</c:v>
                </c:pt>
                <c:pt idx="7">
                  <c:v>582.61003333333588</c:v>
                </c:pt>
                <c:pt idx="8">
                  <c:v>582.42253333333588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SHEETS'!$D$108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SHEETS'!$A$109:$A$117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SHEETS'!$D$109:$D$117</c:f>
              <c:numCache>
                <c:formatCode>General</c:formatCode>
                <c:ptCount val="9"/>
                <c:pt idx="0">
                  <c:v>582.69399999999939</c:v>
                </c:pt>
                <c:pt idx="1">
                  <c:v>582.66003333333583</c:v>
                </c:pt>
                <c:pt idx="2">
                  <c:v>582.77253333333579</c:v>
                </c:pt>
                <c:pt idx="3">
                  <c:v>582.88503333333574</c:v>
                </c:pt>
                <c:pt idx="4">
                  <c:v>582.9975333333357</c:v>
                </c:pt>
                <c:pt idx="5">
                  <c:v>582.88503333333574</c:v>
                </c:pt>
                <c:pt idx="6">
                  <c:v>582.77253333333579</c:v>
                </c:pt>
                <c:pt idx="7">
                  <c:v>582.66003333333583</c:v>
                </c:pt>
                <c:pt idx="8">
                  <c:v>582.47253333333583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208"/>
        <c:axId val="130884736"/>
      </c:scatterChart>
      <c:valAx>
        <c:axId val="13051020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884736"/>
        <c:crosses val="autoZero"/>
        <c:crossBetween val="midCat"/>
      </c:valAx>
      <c:valAx>
        <c:axId val="130884736"/>
        <c:scaling>
          <c:orientation val="minMax"/>
          <c:max val="586"/>
          <c:min val="578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51020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SHEETS'!$G$108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SHEETS'!$F$109:$F$117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SHEETS'!$G$109:$G$117</c:f>
              <c:numCache>
                <c:formatCode>0.000</c:formatCode>
                <c:ptCount val="9"/>
                <c:pt idx="0">
                  <c:v>582.31700000000001</c:v>
                </c:pt>
                <c:pt idx="1">
                  <c:v>582.78599999999994</c:v>
                </c:pt>
                <c:pt idx="2">
                  <c:v>582.94699999999989</c:v>
                </c:pt>
                <c:pt idx="3">
                  <c:v>582.95799999999997</c:v>
                </c:pt>
                <c:pt idx="4">
                  <c:v>583.05799999999999</c:v>
                </c:pt>
                <c:pt idx="5">
                  <c:v>582.94799999999998</c:v>
                </c:pt>
                <c:pt idx="6">
                  <c:v>582.88099999999997</c:v>
                </c:pt>
                <c:pt idx="7">
                  <c:v>582.79899999999998</c:v>
                </c:pt>
                <c:pt idx="8">
                  <c:v>582.32500000000005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SHEETS'!$H$108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SHEETS'!$F$109:$F$117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SHEETS'!$H$109:$H$117</c:f>
              <c:numCache>
                <c:formatCode>0.000</c:formatCode>
                <c:ptCount val="9"/>
                <c:pt idx="0">
                  <c:v>582.72806666666906</c:v>
                </c:pt>
                <c:pt idx="1">
                  <c:v>582.91556666666906</c:v>
                </c:pt>
                <c:pt idx="2">
                  <c:v>583.02806666666902</c:v>
                </c:pt>
                <c:pt idx="3">
                  <c:v>583.14056666666897</c:v>
                </c:pt>
                <c:pt idx="4">
                  <c:v>583.25306666666893</c:v>
                </c:pt>
                <c:pt idx="5">
                  <c:v>583.14056666666897</c:v>
                </c:pt>
                <c:pt idx="6">
                  <c:v>583.02806666666902</c:v>
                </c:pt>
                <c:pt idx="7">
                  <c:v>582.91556666666906</c:v>
                </c:pt>
                <c:pt idx="8">
                  <c:v>582.72806666666906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SHEETS'!$I$108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SHEETS'!$F$109:$F$117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SHEETS'!$I$109:$I$117</c:f>
              <c:numCache>
                <c:formatCode>General</c:formatCode>
                <c:ptCount val="9"/>
                <c:pt idx="0">
                  <c:v>582.99399999999957</c:v>
                </c:pt>
                <c:pt idx="1">
                  <c:v>582.96556666666902</c:v>
                </c:pt>
                <c:pt idx="2">
                  <c:v>583.07806666666897</c:v>
                </c:pt>
                <c:pt idx="3">
                  <c:v>583.19056666666893</c:v>
                </c:pt>
                <c:pt idx="4">
                  <c:v>583.30306666666888</c:v>
                </c:pt>
                <c:pt idx="5">
                  <c:v>583.19056666666893</c:v>
                </c:pt>
                <c:pt idx="6">
                  <c:v>583.07806666666897</c:v>
                </c:pt>
                <c:pt idx="7">
                  <c:v>582.96556666666902</c:v>
                </c:pt>
                <c:pt idx="8">
                  <c:v>582.77806666666902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4896"/>
        <c:axId val="130226432"/>
      </c:scatterChart>
      <c:valAx>
        <c:axId val="130224896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226432"/>
        <c:crosses val="autoZero"/>
        <c:crossBetween val="midCat"/>
      </c:valAx>
      <c:valAx>
        <c:axId val="130226432"/>
        <c:scaling>
          <c:orientation val="minMax"/>
          <c:max val="586"/>
          <c:min val="578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22489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21537107590609E-2"/>
          <c:y val="1.692595998675557E-2"/>
          <c:w val="0.85493573453267158"/>
          <c:h val="0.930741765367987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SHEETS'!$B$121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SHEETS'!$A$122:$A$130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SHEETS'!$B$122:$B$130</c:f>
              <c:numCache>
                <c:formatCode>0.000</c:formatCode>
                <c:ptCount val="9"/>
                <c:pt idx="0">
                  <c:v>582.45500000000004</c:v>
                </c:pt>
                <c:pt idx="1">
                  <c:v>583.04599999999994</c:v>
                </c:pt>
                <c:pt idx="2">
                  <c:v>583.26199999999994</c:v>
                </c:pt>
                <c:pt idx="3">
                  <c:v>583.29499999999996</c:v>
                </c:pt>
                <c:pt idx="4">
                  <c:v>583.34499999999991</c:v>
                </c:pt>
                <c:pt idx="5">
                  <c:v>583.26599999999996</c:v>
                </c:pt>
                <c:pt idx="6">
                  <c:v>583.17799999999988</c:v>
                </c:pt>
                <c:pt idx="7">
                  <c:v>583.04499999999996</c:v>
                </c:pt>
                <c:pt idx="8">
                  <c:v>582.72400000000005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SHEETS'!$C$121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SHEETS'!$A$122:$A$130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SHEETS'!$C$122:$C$130</c:f>
              <c:numCache>
                <c:formatCode>0.000</c:formatCode>
                <c:ptCount val="9"/>
                <c:pt idx="0">
                  <c:v>583.03360000000225</c:v>
                </c:pt>
                <c:pt idx="1">
                  <c:v>583.22110000000225</c:v>
                </c:pt>
                <c:pt idx="2">
                  <c:v>583.33360000000221</c:v>
                </c:pt>
                <c:pt idx="3">
                  <c:v>583.44610000000216</c:v>
                </c:pt>
                <c:pt idx="4">
                  <c:v>583.55860000000212</c:v>
                </c:pt>
                <c:pt idx="5">
                  <c:v>583.44610000000216</c:v>
                </c:pt>
                <c:pt idx="6">
                  <c:v>583.33360000000221</c:v>
                </c:pt>
                <c:pt idx="7">
                  <c:v>583.22110000000225</c:v>
                </c:pt>
                <c:pt idx="8">
                  <c:v>583.03360000000225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SHEETS'!$D$121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SHEETS'!$A$122:$A$130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SHEETS'!$D$122:$D$130</c:f>
              <c:numCache>
                <c:formatCode>General</c:formatCode>
                <c:ptCount val="9"/>
                <c:pt idx="0">
                  <c:v>583.29399999999976</c:v>
                </c:pt>
                <c:pt idx="1">
                  <c:v>583.27110000000221</c:v>
                </c:pt>
                <c:pt idx="2">
                  <c:v>583.38360000000216</c:v>
                </c:pt>
                <c:pt idx="3">
                  <c:v>583.49610000000212</c:v>
                </c:pt>
                <c:pt idx="4">
                  <c:v>583.60860000000207</c:v>
                </c:pt>
                <c:pt idx="5">
                  <c:v>583.49610000000212</c:v>
                </c:pt>
                <c:pt idx="6">
                  <c:v>583.38360000000216</c:v>
                </c:pt>
                <c:pt idx="7">
                  <c:v>583.27110000000221</c:v>
                </c:pt>
                <c:pt idx="8">
                  <c:v>583.08360000000221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5248"/>
        <c:axId val="129526784"/>
      </c:scatterChart>
      <c:valAx>
        <c:axId val="12952524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526784"/>
        <c:crosses val="autoZero"/>
        <c:crossBetween val="midCat"/>
      </c:valAx>
      <c:valAx>
        <c:axId val="129526784"/>
        <c:scaling>
          <c:orientation val="minMax"/>
          <c:max val="587"/>
          <c:min val="579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52524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21537107590609E-2"/>
          <c:y val="1.692595998675557E-2"/>
          <c:w val="0.84537821233266541"/>
          <c:h val="0.926563815632670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SHEETS'!$G$121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SHEETS'!$F$122:$F$130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SHEETS'!$G$122:$G$130</c:f>
              <c:numCache>
                <c:formatCode>0.000</c:formatCode>
                <c:ptCount val="9"/>
                <c:pt idx="0">
                  <c:v>582.88499999999999</c:v>
                </c:pt>
                <c:pt idx="1">
                  <c:v>583.45100000000002</c:v>
                </c:pt>
                <c:pt idx="2">
                  <c:v>583.63599999999997</c:v>
                </c:pt>
                <c:pt idx="3">
                  <c:v>583.64599999999996</c:v>
                </c:pt>
                <c:pt idx="4">
                  <c:v>583.68399999999997</c:v>
                </c:pt>
                <c:pt idx="5">
                  <c:v>583.59399999999994</c:v>
                </c:pt>
                <c:pt idx="6">
                  <c:v>583.55600000000004</c:v>
                </c:pt>
                <c:pt idx="7">
                  <c:v>583.41399999999999</c:v>
                </c:pt>
                <c:pt idx="8">
                  <c:v>583.10299999999995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SHEETS'!$H$121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SHEETS'!$F$122:$F$130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SHEETS'!$H$122:$H$130</c:f>
              <c:numCache>
                <c:formatCode>0.000</c:formatCode>
                <c:ptCount val="9"/>
                <c:pt idx="0">
                  <c:v>583.33913333333544</c:v>
                </c:pt>
                <c:pt idx="1">
                  <c:v>583.52663333333544</c:v>
                </c:pt>
                <c:pt idx="2">
                  <c:v>583.63913333333539</c:v>
                </c:pt>
                <c:pt idx="3">
                  <c:v>583.75163333333535</c:v>
                </c:pt>
                <c:pt idx="4">
                  <c:v>583.8641333333353</c:v>
                </c:pt>
                <c:pt idx="5">
                  <c:v>583.75163333333535</c:v>
                </c:pt>
                <c:pt idx="6">
                  <c:v>583.63913333333539</c:v>
                </c:pt>
                <c:pt idx="7">
                  <c:v>583.52663333333544</c:v>
                </c:pt>
                <c:pt idx="8">
                  <c:v>583.33913333333544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SHEETS'!$I$121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SHEETS'!$F$122:$F$130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SHEETS'!$I$122:$I$130</c:f>
              <c:numCache>
                <c:formatCode>General</c:formatCode>
                <c:ptCount val="9"/>
                <c:pt idx="0">
                  <c:v>583.59399999999994</c:v>
                </c:pt>
                <c:pt idx="1">
                  <c:v>583.57663333333539</c:v>
                </c:pt>
                <c:pt idx="2">
                  <c:v>583.68913333333535</c:v>
                </c:pt>
                <c:pt idx="3">
                  <c:v>583.8016333333353</c:v>
                </c:pt>
                <c:pt idx="4">
                  <c:v>583.91413333333526</c:v>
                </c:pt>
                <c:pt idx="5">
                  <c:v>583.8016333333353</c:v>
                </c:pt>
                <c:pt idx="6">
                  <c:v>583.68913333333535</c:v>
                </c:pt>
                <c:pt idx="7">
                  <c:v>583.57663333333539</c:v>
                </c:pt>
                <c:pt idx="8">
                  <c:v>583.38913333333539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3024"/>
        <c:axId val="130834816"/>
      </c:scatterChart>
      <c:valAx>
        <c:axId val="130833024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834816"/>
        <c:crosses val="autoZero"/>
        <c:crossBetween val="midCat"/>
      </c:valAx>
      <c:valAx>
        <c:axId val="130834816"/>
        <c:scaling>
          <c:orientation val="minMax"/>
          <c:max val="587"/>
          <c:min val="579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833024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21537107590609E-2"/>
          <c:y val="2.7370834325048107E-2"/>
          <c:w val="0.84401285201837883"/>
          <c:h val="0.920296891029695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SHEETS'!$B$134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SHEETS'!$A$135:$A$143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SHEETS'!$B$135:$B$143</c:f>
              <c:numCache>
                <c:formatCode>0.000</c:formatCode>
                <c:ptCount val="9"/>
                <c:pt idx="0">
                  <c:v>583.16499999999996</c:v>
                </c:pt>
                <c:pt idx="1">
                  <c:v>583.74199999999996</c:v>
                </c:pt>
                <c:pt idx="2">
                  <c:v>583.87199999999996</c:v>
                </c:pt>
                <c:pt idx="3">
                  <c:v>583.90699999999993</c:v>
                </c:pt>
                <c:pt idx="4">
                  <c:v>583.99400000000003</c:v>
                </c:pt>
                <c:pt idx="5">
                  <c:v>583.95299999999997</c:v>
                </c:pt>
                <c:pt idx="6">
                  <c:v>583.90300000000002</c:v>
                </c:pt>
                <c:pt idx="7">
                  <c:v>583.80200000000002</c:v>
                </c:pt>
                <c:pt idx="8">
                  <c:v>583.35599999999999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SHEETS'!$C$134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SHEETS'!$A$135:$A$143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SHEETS'!$C$135:$C$143</c:f>
              <c:numCache>
                <c:formatCode>0.000</c:formatCode>
                <c:ptCount val="9"/>
                <c:pt idx="0">
                  <c:v>583.64466666666863</c:v>
                </c:pt>
                <c:pt idx="1">
                  <c:v>583.83216666666863</c:v>
                </c:pt>
                <c:pt idx="2">
                  <c:v>583.94466666666858</c:v>
                </c:pt>
                <c:pt idx="3">
                  <c:v>584.05716666666854</c:v>
                </c:pt>
                <c:pt idx="4">
                  <c:v>584.16966666666849</c:v>
                </c:pt>
                <c:pt idx="5">
                  <c:v>584.05716666666854</c:v>
                </c:pt>
                <c:pt idx="6">
                  <c:v>583.94466666666858</c:v>
                </c:pt>
                <c:pt idx="7">
                  <c:v>583.83216666666863</c:v>
                </c:pt>
                <c:pt idx="8">
                  <c:v>583.64466666666863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SHEETS'!$D$134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SHEETS'!$A$135:$A$143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SHEETS'!$D$135:$D$143</c:f>
              <c:numCache>
                <c:formatCode>General</c:formatCode>
                <c:ptCount val="9"/>
                <c:pt idx="0">
                  <c:v>583.89400000000012</c:v>
                </c:pt>
                <c:pt idx="1">
                  <c:v>583.88216666666858</c:v>
                </c:pt>
                <c:pt idx="2">
                  <c:v>583.99466666666854</c:v>
                </c:pt>
                <c:pt idx="3">
                  <c:v>584.10716666666849</c:v>
                </c:pt>
                <c:pt idx="4">
                  <c:v>584.21966666666845</c:v>
                </c:pt>
                <c:pt idx="5">
                  <c:v>584.10716666666849</c:v>
                </c:pt>
                <c:pt idx="6">
                  <c:v>583.99466666666854</c:v>
                </c:pt>
                <c:pt idx="7">
                  <c:v>583.88216666666858</c:v>
                </c:pt>
                <c:pt idx="8">
                  <c:v>583.69466666666858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4960"/>
        <c:axId val="131011328"/>
      </c:scatterChart>
      <c:valAx>
        <c:axId val="13098496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011328"/>
        <c:crosses val="autoZero"/>
        <c:crossBetween val="midCat"/>
      </c:valAx>
      <c:valAx>
        <c:axId val="131011328"/>
        <c:scaling>
          <c:orientation val="minMax"/>
          <c:max val="587"/>
          <c:min val="579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98496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SHEET'!$D$55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SHEET'!$C$56:$C$76</c:f>
              <c:numCache>
                <c:formatCode>General</c:formatCode>
                <c:ptCount val="21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  <c:pt idx="7">
                  <c:v>2175</c:v>
                </c:pt>
                <c:pt idx="8">
                  <c:v>2200</c:v>
                </c:pt>
                <c:pt idx="9">
                  <c:v>2225</c:v>
                </c:pt>
                <c:pt idx="10">
                  <c:v>2250</c:v>
                </c:pt>
                <c:pt idx="11">
                  <c:v>2275</c:v>
                </c:pt>
                <c:pt idx="12">
                  <c:v>2300</c:v>
                </c:pt>
                <c:pt idx="13">
                  <c:v>2325</c:v>
                </c:pt>
                <c:pt idx="14">
                  <c:v>2350</c:v>
                </c:pt>
                <c:pt idx="15">
                  <c:v>2375</c:v>
                </c:pt>
                <c:pt idx="16">
                  <c:v>2400</c:v>
                </c:pt>
                <c:pt idx="17">
                  <c:v>2425</c:v>
                </c:pt>
                <c:pt idx="18">
                  <c:v>2450</c:v>
                </c:pt>
                <c:pt idx="19">
                  <c:v>2475</c:v>
                </c:pt>
                <c:pt idx="20">
                  <c:v>2500</c:v>
                </c:pt>
              </c:numCache>
            </c:numRef>
          </c:xVal>
          <c:yVal>
            <c:numRef>
              <c:f>'PROFILE SHEET'!$D$56:$D$76</c:f>
              <c:numCache>
                <c:formatCode>General</c:formatCode>
                <c:ptCount val="21"/>
                <c:pt idx="0">
                  <c:v>583.99400000000003</c:v>
                </c:pt>
                <c:pt idx="1">
                  <c:v>584.11</c:v>
                </c:pt>
                <c:pt idx="2">
                  <c:v>584.19999999999993</c:v>
                </c:pt>
                <c:pt idx="3">
                  <c:v>584.303</c:v>
                </c:pt>
                <c:pt idx="4">
                  <c:v>584.322</c:v>
                </c:pt>
                <c:pt idx="5">
                  <c:v>584.44299999999998</c:v>
                </c:pt>
                <c:pt idx="6">
                  <c:v>584.53599999999994</c:v>
                </c:pt>
                <c:pt idx="7">
                  <c:v>584.78200000000004</c:v>
                </c:pt>
                <c:pt idx="8">
                  <c:v>584.72299999999996</c:v>
                </c:pt>
                <c:pt idx="9">
                  <c:v>584.81399999999996</c:v>
                </c:pt>
                <c:pt idx="10">
                  <c:v>584.93499999999995</c:v>
                </c:pt>
                <c:pt idx="11">
                  <c:v>584.99900000000002</c:v>
                </c:pt>
                <c:pt idx="12">
                  <c:v>585.03800000000001</c:v>
                </c:pt>
                <c:pt idx="13">
                  <c:v>585.11400000000003</c:v>
                </c:pt>
                <c:pt idx="14">
                  <c:v>585.21600000000001</c:v>
                </c:pt>
                <c:pt idx="15">
                  <c:v>585.30200000000002</c:v>
                </c:pt>
                <c:pt idx="16">
                  <c:v>585.24200000000008</c:v>
                </c:pt>
                <c:pt idx="17">
                  <c:v>585.38800000000003</c:v>
                </c:pt>
                <c:pt idx="18">
                  <c:v>585.46500000000015</c:v>
                </c:pt>
                <c:pt idx="19">
                  <c:v>585.56200000000013</c:v>
                </c:pt>
                <c:pt idx="20">
                  <c:v>585.62200000000007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SHEET'!$E$55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SHEET'!$C$56:$C$76</c:f>
              <c:numCache>
                <c:formatCode>General</c:formatCode>
                <c:ptCount val="21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  <c:pt idx="7">
                  <c:v>2175</c:v>
                </c:pt>
                <c:pt idx="8">
                  <c:v>2200</c:v>
                </c:pt>
                <c:pt idx="9">
                  <c:v>2225</c:v>
                </c:pt>
                <c:pt idx="10">
                  <c:v>2250</c:v>
                </c:pt>
                <c:pt idx="11">
                  <c:v>2275</c:v>
                </c:pt>
                <c:pt idx="12">
                  <c:v>2300</c:v>
                </c:pt>
                <c:pt idx="13">
                  <c:v>2325</c:v>
                </c:pt>
                <c:pt idx="14">
                  <c:v>2350</c:v>
                </c:pt>
                <c:pt idx="15">
                  <c:v>2375</c:v>
                </c:pt>
                <c:pt idx="16">
                  <c:v>2400</c:v>
                </c:pt>
                <c:pt idx="17">
                  <c:v>2425</c:v>
                </c:pt>
                <c:pt idx="18">
                  <c:v>2450</c:v>
                </c:pt>
                <c:pt idx="19">
                  <c:v>2475</c:v>
                </c:pt>
                <c:pt idx="20">
                  <c:v>2500</c:v>
                </c:pt>
              </c:numCache>
            </c:numRef>
          </c:xVal>
          <c:yVal>
            <c:numRef>
              <c:f>'PROFILE SHEET'!$E$56:$E$76</c:f>
              <c:numCache>
                <c:formatCode>General</c:formatCode>
                <c:ptCount val="21"/>
                <c:pt idx="0">
                  <c:v>584.25700000000029</c:v>
                </c:pt>
                <c:pt idx="1">
                  <c:v>584.33200000000033</c:v>
                </c:pt>
                <c:pt idx="2">
                  <c:v>584.40700000000038</c:v>
                </c:pt>
                <c:pt idx="3">
                  <c:v>584.48200000000043</c:v>
                </c:pt>
                <c:pt idx="4">
                  <c:v>584.55700000000047</c:v>
                </c:pt>
                <c:pt idx="5">
                  <c:v>584.63200000000052</c:v>
                </c:pt>
                <c:pt idx="6">
                  <c:v>584.70700000000056</c:v>
                </c:pt>
                <c:pt idx="7">
                  <c:v>584.78200000000061</c:v>
                </c:pt>
                <c:pt idx="8">
                  <c:v>584.85800000000063</c:v>
                </c:pt>
                <c:pt idx="9">
                  <c:v>584.93400000000065</c:v>
                </c:pt>
                <c:pt idx="10">
                  <c:v>585.01000000000067</c:v>
                </c:pt>
                <c:pt idx="11">
                  <c:v>585.08600000000069</c:v>
                </c:pt>
                <c:pt idx="12">
                  <c:v>585.16200000000072</c:v>
                </c:pt>
                <c:pt idx="13">
                  <c:v>585.23800000000074</c:v>
                </c:pt>
                <c:pt idx="14">
                  <c:v>585.31400000000076</c:v>
                </c:pt>
                <c:pt idx="15">
                  <c:v>585.39000000000078</c:v>
                </c:pt>
                <c:pt idx="16">
                  <c:v>585.4660000000008</c:v>
                </c:pt>
                <c:pt idx="17">
                  <c:v>585.54200000000083</c:v>
                </c:pt>
                <c:pt idx="18">
                  <c:v>585.61800000000085</c:v>
                </c:pt>
                <c:pt idx="19">
                  <c:v>585.69400000000087</c:v>
                </c:pt>
                <c:pt idx="20">
                  <c:v>585.77000000000089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SHEET'!$F$55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SHEET'!$C$56:$C$76</c:f>
              <c:numCache>
                <c:formatCode>General</c:formatCode>
                <c:ptCount val="21"/>
                <c:pt idx="0">
                  <c:v>2000</c:v>
                </c:pt>
                <c:pt idx="1">
                  <c:v>2025</c:v>
                </c:pt>
                <c:pt idx="2">
                  <c:v>2050</c:v>
                </c:pt>
                <c:pt idx="3">
                  <c:v>2075</c:v>
                </c:pt>
                <c:pt idx="4">
                  <c:v>2100</c:v>
                </c:pt>
                <c:pt idx="5">
                  <c:v>2125</c:v>
                </c:pt>
                <c:pt idx="6">
                  <c:v>2150</c:v>
                </c:pt>
                <c:pt idx="7">
                  <c:v>2175</c:v>
                </c:pt>
                <c:pt idx="8">
                  <c:v>2200</c:v>
                </c:pt>
                <c:pt idx="9">
                  <c:v>2225</c:v>
                </c:pt>
                <c:pt idx="10">
                  <c:v>2250</c:v>
                </c:pt>
                <c:pt idx="11">
                  <c:v>2275</c:v>
                </c:pt>
                <c:pt idx="12">
                  <c:v>2300</c:v>
                </c:pt>
                <c:pt idx="13">
                  <c:v>2325</c:v>
                </c:pt>
                <c:pt idx="14">
                  <c:v>2350</c:v>
                </c:pt>
                <c:pt idx="15">
                  <c:v>2375</c:v>
                </c:pt>
                <c:pt idx="16">
                  <c:v>2400</c:v>
                </c:pt>
                <c:pt idx="17">
                  <c:v>2425</c:v>
                </c:pt>
                <c:pt idx="18">
                  <c:v>2450</c:v>
                </c:pt>
                <c:pt idx="19">
                  <c:v>2475</c:v>
                </c:pt>
                <c:pt idx="20">
                  <c:v>2500</c:v>
                </c:pt>
              </c:numCache>
            </c:numRef>
          </c:xVal>
          <c:yVal>
            <c:numRef>
              <c:f>'PROFILE SHEET'!$F$56:$F$76</c:f>
              <c:numCache>
                <c:formatCode>General</c:formatCode>
                <c:ptCount val="21"/>
                <c:pt idx="0">
                  <c:v>584.30700000000024</c:v>
                </c:pt>
                <c:pt idx="1">
                  <c:v>584.38200000000029</c:v>
                </c:pt>
                <c:pt idx="2">
                  <c:v>584.45700000000033</c:v>
                </c:pt>
                <c:pt idx="3">
                  <c:v>584.53200000000038</c:v>
                </c:pt>
                <c:pt idx="4">
                  <c:v>584.60700000000043</c:v>
                </c:pt>
                <c:pt idx="5">
                  <c:v>584.68200000000047</c:v>
                </c:pt>
                <c:pt idx="6">
                  <c:v>584.75700000000052</c:v>
                </c:pt>
                <c:pt idx="7">
                  <c:v>584.83200000000056</c:v>
                </c:pt>
                <c:pt idx="8">
                  <c:v>584.90800000000058</c:v>
                </c:pt>
                <c:pt idx="9">
                  <c:v>584.98400000000061</c:v>
                </c:pt>
                <c:pt idx="10">
                  <c:v>585.06000000000063</c:v>
                </c:pt>
                <c:pt idx="11">
                  <c:v>585.13600000000065</c:v>
                </c:pt>
                <c:pt idx="12">
                  <c:v>585.21200000000067</c:v>
                </c:pt>
                <c:pt idx="13">
                  <c:v>585.28800000000069</c:v>
                </c:pt>
                <c:pt idx="14">
                  <c:v>585.36400000000071</c:v>
                </c:pt>
                <c:pt idx="15">
                  <c:v>585.44000000000074</c:v>
                </c:pt>
                <c:pt idx="16">
                  <c:v>585.51600000000076</c:v>
                </c:pt>
                <c:pt idx="17">
                  <c:v>585.59200000000078</c:v>
                </c:pt>
                <c:pt idx="18">
                  <c:v>585.6680000000008</c:v>
                </c:pt>
                <c:pt idx="19">
                  <c:v>585.74400000000082</c:v>
                </c:pt>
                <c:pt idx="20">
                  <c:v>585.82000000000085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2016"/>
        <c:axId val="131063808"/>
      </c:scatterChart>
      <c:valAx>
        <c:axId val="131062016"/>
        <c:scaling>
          <c:orientation val="minMax"/>
          <c:max val="2500"/>
          <c:min val="2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063808"/>
        <c:crosses val="autoZero"/>
        <c:crossBetween val="midCat"/>
        <c:majorUnit val="100"/>
      </c:valAx>
      <c:valAx>
        <c:axId val="131063808"/>
        <c:scaling>
          <c:orientation val="minMax"/>
          <c:max val="588"/>
          <c:min val="5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062016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21537107590609E-2"/>
          <c:y val="2.3192884589731094E-2"/>
          <c:w val="0.84128213138980568"/>
          <c:h val="0.924474840765012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SHEETS'!$G$134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SHEETS'!$F$135:$F$143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SHEETS'!$G$135:$G$143</c:f>
              <c:numCache>
                <c:formatCode>0.000</c:formatCode>
                <c:ptCount val="9"/>
                <c:pt idx="0">
                  <c:v>583.54</c:v>
                </c:pt>
                <c:pt idx="1">
                  <c:v>584.10500000000002</c:v>
                </c:pt>
                <c:pt idx="2">
                  <c:v>584.25099999999998</c:v>
                </c:pt>
                <c:pt idx="3">
                  <c:v>584.28199999999993</c:v>
                </c:pt>
                <c:pt idx="4">
                  <c:v>584.322</c:v>
                </c:pt>
                <c:pt idx="5">
                  <c:v>584.21699999999998</c:v>
                </c:pt>
                <c:pt idx="6">
                  <c:v>584.15</c:v>
                </c:pt>
                <c:pt idx="7">
                  <c:v>584.01300000000003</c:v>
                </c:pt>
                <c:pt idx="8">
                  <c:v>583.68700000000001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SHEETS'!$H$134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SHEETS'!$F$135:$F$143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SHEETS'!$H$135:$H$143</c:f>
              <c:numCache>
                <c:formatCode>0.000</c:formatCode>
                <c:ptCount val="9"/>
                <c:pt idx="0">
                  <c:v>583.95020000000181</c:v>
                </c:pt>
                <c:pt idx="1">
                  <c:v>584.13770000000181</c:v>
                </c:pt>
                <c:pt idx="2">
                  <c:v>584.25020000000177</c:v>
                </c:pt>
                <c:pt idx="3">
                  <c:v>584.36270000000172</c:v>
                </c:pt>
                <c:pt idx="4">
                  <c:v>584.47520000000168</c:v>
                </c:pt>
                <c:pt idx="5">
                  <c:v>584.36270000000172</c:v>
                </c:pt>
                <c:pt idx="6">
                  <c:v>584.25020000000177</c:v>
                </c:pt>
                <c:pt idx="7">
                  <c:v>584.13770000000181</c:v>
                </c:pt>
                <c:pt idx="8">
                  <c:v>583.95020000000181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SHEETS'!$I$134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SHEETS'!$F$135:$F$143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SHEETS'!$I$135:$I$143</c:f>
              <c:numCache>
                <c:formatCode>General</c:formatCode>
                <c:ptCount val="9"/>
                <c:pt idx="0">
                  <c:v>584.1940000000003</c:v>
                </c:pt>
                <c:pt idx="1">
                  <c:v>584.18770000000177</c:v>
                </c:pt>
                <c:pt idx="2">
                  <c:v>584.30020000000172</c:v>
                </c:pt>
                <c:pt idx="3">
                  <c:v>584.41270000000168</c:v>
                </c:pt>
                <c:pt idx="4">
                  <c:v>584.52520000000163</c:v>
                </c:pt>
                <c:pt idx="5">
                  <c:v>584.41270000000168</c:v>
                </c:pt>
                <c:pt idx="6">
                  <c:v>584.30020000000172</c:v>
                </c:pt>
                <c:pt idx="7">
                  <c:v>584.18770000000177</c:v>
                </c:pt>
                <c:pt idx="8">
                  <c:v>584.00020000000177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5360"/>
        <c:axId val="130176896"/>
      </c:scatterChart>
      <c:valAx>
        <c:axId val="13017536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176896"/>
        <c:crosses val="autoZero"/>
        <c:crossBetween val="midCat"/>
      </c:valAx>
      <c:valAx>
        <c:axId val="130176896"/>
        <c:scaling>
          <c:orientation val="minMax"/>
          <c:max val="588"/>
          <c:min val="58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17536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43259437586135E-2"/>
          <c:y val="1.2009715000129923E-2"/>
          <c:w val="0.83014298897940897"/>
          <c:h val="0.91065643679608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SHEETS'!$B$4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SHEETS'!$A$5:$A$13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SHEETS'!$B$5:$B$13</c:f>
              <c:numCache>
                <c:formatCode>0.000</c:formatCode>
                <c:ptCount val="9"/>
                <c:pt idx="0">
                  <c:v>578.60500000000002</c:v>
                </c:pt>
                <c:pt idx="1">
                  <c:v>578.47799999999995</c:v>
                </c:pt>
                <c:pt idx="2">
                  <c:v>578.52</c:v>
                </c:pt>
                <c:pt idx="3">
                  <c:v>578.67199999999991</c:v>
                </c:pt>
                <c:pt idx="4">
                  <c:v>578.71799999999996</c:v>
                </c:pt>
                <c:pt idx="5">
                  <c:v>578.64</c:v>
                </c:pt>
                <c:pt idx="6">
                  <c:v>578.61099999999999</c:v>
                </c:pt>
                <c:pt idx="7">
                  <c:v>578.57999999999993</c:v>
                </c:pt>
                <c:pt idx="8">
                  <c:v>578.16200000000003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SHEETS'!$A$5:$A$13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SHEETS'!$C$5:$C$13</c:f>
              <c:numCache>
                <c:formatCode>0.000</c:formatCode>
                <c:ptCount val="9"/>
                <c:pt idx="0">
                  <c:v>578.03300000000013</c:v>
                </c:pt>
                <c:pt idx="1">
                  <c:v>578.22050000000013</c:v>
                </c:pt>
                <c:pt idx="2">
                  <c:v>578.33300000000008</c:v>
                </c:pt>
                <c:pt idx="3">
                  <c:v>578.44550000000004</c:v>
                </c:pt>
                <c:pt idx="4">
                  <c:v>578.55799999999999</c:v>
                </c:pt>
                <c:pt idx="5">
                  <c:v>578.44550000000004</c:v>
                </c:pt>
                <c:pt idx="6">
                  <c:v>578.33300000000008</c:v>
                </c:pt>
                <c:pt idx="7">
                  <c:v>578.22050000000013</c:v>
                </c:pt>
                <c:pt idx="8">
                  <c:v>578.03300000000013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SHEETS'!$D$4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SHEETS'!$A$5:$A$13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SHEETS'!$D$5:$D$13</c:f>
              <c:numCache>
                <c:formatCode>General</c:formatCode>
                <c:ptCount val="9"/>
                <c:pt idx="0">
                  <c:v>578.34899999999982</c:v>
                </c:pt>
                <c:pt idx="1">
                  <c:v>578.27050000000008</c:v>
                </c:pt>
                <c:pt idx="2">
                  <c:v>578.38300000000004</c:v>
                </c:pt>
                <c:pt idx="3">
                  <c:v>578.49549999999999</c:v>
                </c:pt>
                <c:pt idx="4">
                  <c:v>578.60799999999995</c:v>
                </c:pt>
                <c:pt idx="5">
                  <c:v>578.49549999999999</c:v>
                </c:pt>
                <c:pt idx="6">
                  <c:v>578.38300000000004</c:v>
                </c:pt>
                <c:pt idx="7">
                  <c:v>578.27050000000008</c:v>
                </c:pt>
                <c:pt idx="8">
                  <c:v>578.08300000000008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8608"/>
        <c:axId val="149190144"/>
      </c:scatterChart>
      <c:valAx>
        <c:axId val="14918860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190144"/>
        <c:crosses val="autoZero"/>
        <c:crossBetween val="midCat"/>
      </c:valAx>
      <c:valAx>
        <c:axId val="149190144"/>
        <c:scaling>
          <c:orientation val="minMax"/>
          <c:max val="582"/>
          <c:min val="574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188608"/>
        <c:crosses val="autoZero"/>
        <c:crossBetween val="midCat"/>
        <c:majorUnit val="1"/>
        <c:minorUnit val="2.0000000000000011E-2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2545616473083E-2"/>
          <c:y val="3.1548784060365126E-2"/>
          <c:w val="0.84537821233266541"/>
          <c:h val="0.91402996642671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SHEETS'!$B$147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SHEETS'!$A$148:$A$156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SHEETS'!$B$148:$B$156</c:f>
              <c:numCache>
                <c:formatCode>0.000</c:formatCode>
                <c:ptCount val="9"/>
                <c:pt idx="0">
                  <c:v>583.82899999999995</c:v>
                </c:pt>
                <c:pt idx="1">
                  <c:v>584.41300000000001</c:v>
                </c:pt>
                <c:pt idx="2">
                  <c:v>584.60799999999995</c:v>
                </c:pt>
                <c:pt idx="3">
                  <c:v>584.66</c:v>
                </c:pt>
                <c:pt idx="4">
                  <c:v>584.72299999999996</c:v>
                </c:pt>
                <c:pt idx="5">
                  <c:v>584.61599999999999</c:v>
                </c:pt>
                <c:pt idx="6">
                  <c:v>584.52499999999998</c:v>
                </c:pt>
                <c:pt idx="7">
                  <c:v>584.39800000000002</c:v>
                </c:pt>
                <c:pt idx="8">
                  <c:v>583.98699999999997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SHEETS'!$C$147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SHEETS'!$A$148:$A$156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SHEETS'!$C$148:$C$156</c:f>
              <c:numCache>
                <c:formatCode>0.000</c:formatCode>
                <c:ptCount val="9"/>
                <c:pt idx="0">
                  <c:v>584.255733333335</c:v>
                </c:pt>
                <c:pt idx="1">
                  <c:v>584.443233333335</c:v>
                </c:pt>
                <c:pt idx="2">
                  <c:v>584.55573333333496</c:v>
                </c:pt>
                <c:pt idx="3">
                  <c:v>584.66823333333491</c:v>
                </c:pt>
                <c:pt idx="4">
                  <c:v>584.78073333333487</c:v>
                </c:pt>
                <c:pt idx="5">
                  <c:v>584.66823333333491</c:v>
                </c:pt>
                <c:pt idx="6">
                  <c:v>584.55573333333496</c:v>
                </c:pt>
                <c:pt idx="7">
                  <c:v>584.443233333335</c:v>
                </c:pt>
                <c:pt idx="8">
                  <c:v>584.255733333335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SHEETS'!$D$147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SHEETS'!$A$148:$A$156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SHEETS'!$D$148:$D$156</c:f>
              <c:numCache>
                <c:formatCode>General</c:formatCode>
                <c:ptCount val="9"/>
                <c:pt idx="0">
                  <c:v>584.49500000000046</c:v>
                </c:pt>
                <c:pt idx="1">
                  <c:v>584.49323333333496</c:v>
                </c:pt>
                <c:pt idx="2">
                  <c:v>584.60573333333491</c:v>
                </c:pt>
                <c:pt idx="3">
                  <c:v>584.71823333333487</c:v>
                </c:pt>
                <c:pt idx="4">
                  <c:v>584.83073333333482</c:v>
                </c:pt>
                <c:pt idx="5">
                  <c:v>584.71823333333487</c:v>
                </c:pt>
                <c:pt idx="6">
                  <c:v>584.60573333333491</c:v>
                </c:pt>
                <c:pt idx="7">
                  <c:v>584.49323333333496</c:v>
                </c:pt>
                <c:pt idx="8">
                  <c:v>584.30573333333496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8128"/>
        <c:axId val="130689664"/>
      </c:scatterChart>
      <c:valAx>
        <c:axId val="13068812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689664"/>
        <c:crosses val="autoZero"/>
        <c:crossBetween val="midCat"/>
      </c:valAx>
      <c:valAx>
        <c:axId val="130689664"/>
        <c:scaling>
          <c:orientation val="minMax"/>
          <c:max val="588"/>
          <c:min val="58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068812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94735536157645E-2"/>
          <c:y val="2.5281859457389602E-2"/>
          <c:w val="0.84264749170409226"/>
          <c:h val="0.922385865897353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SHEETS'!$G$147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SHEETS'!$F$148:$F$156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SHEETS'!$G$148:$G$156</c:f>
              <c:numCache>
                <c:formatCode>0.000</c:formatCode>
                <c:ptCount val="9"/>
                <c:pt idx="0">
                  <c:v>584.12699999999995</c:v>
                </c:pt>
                <c:pt idx="1">
                  <c:v>584.82799999999997</c:v>
                </c:pt>
                <c:pt idx="2">
                  <c:v>584.88300000000004</c:v>
                </c:pt>
                <c:pt idx="3">
                  <c:v>584.96299999999997</c:v>
                </c:pt>
                <c:pt idx="4">
                  <c:v>585.03800000000001</c:v>
                </c:pt>
                <c:pt idx="5">
                  <c:v>584.94200000000001</c:v>
                </c:pt>
                <c:pt idx="6">
                  <c:v>584.90800000000002</c:v>
                </c:pt>
                <c:pt idx="7">
                  <c:v>584.78099999999995</c:v>
                </c:pt>
                <c:pt idx="8">
                  <c:v>584.48699999999997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SHEETS'!$H$147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SHEETS'!$F$148:$F$156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SHEETS'!$H$148:$H$156</c:f>
              <c:numCache>
                <c:formatCode>0.000</c:formatCode>
                <c:ptCount val="9"/>
                <c:pt idx="0">
                  <c:v>584.56126666666819</c:v>
                </c:pt>
                <c:pt idx="1">
                  <c:v>584.74876666666819</c:v>
                </c:pt>
                <c:pt idx="2">
                  <c:v>584.86126666666814</c:v>
                </c:pt>
                <c:pt idx="3">
                  <c:v>584.9737666666681</c:v>
                </c:pt>
                <c:pt idx="4">
                  <c:v>585.08626666666805</c:v>
                </c:pt>
                <c:pt idx="5">
                  <c:v>584.9737666666681</c:v>
                </c:pt>
                <c:pt idx="6">
                  <c:v>584.86126666666814</c:v>
                </c:pt>
                <c:pt idx="7">
                  <c:v>584.74876666666819</c:v>
                </c:pt>
                <c:pt idx="8">
                  <c:v>584.56126666666819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SHEETS'!$I$147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SHEETS'!$F$148:$F$156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SHEETS'!$I$148:$I$156</c:f>
              <c:numCache>
                <c:formatCode>General</c:formatCode>
                <c:ptCount val="9"/>
                <c:pt idx="0">
                  <c:v>584.79900000000055</c:v>
                </c:pt>
                <c:pt idx="1">
                  <c:v>584.79876666666814</c:v>
                </c:pt>
                <c:pt idx="2">
                  <c:v>584.9112666666681</c:v>
                </c:pt>
                <c:pt idx="3">
                  <c:v>585.02376666666805</c:v>
                </c:pt>
                <c:pt idx="4">
                  <c:v>585.13626666666801</c:v>
                </c:pt>
                <c:pt idx="5">
                  <c:v>585.02376666666805</c:v>
                </c:pt>
                <c:pt idx="6">
                  <c:v>584.9112666666681</c:v>
                </c:pt>
                <c:pt idx="7">
                  <c:v>584.79876666666814</c:v>
                </c:pt>
                <c:pt idx="8">
                  <c:v>584.61126666666814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9184"/>
        <c:axId val="131230720"/>
      </c:scatterChart>
      <c:valAx>
        <c:axId val="131229184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230720"/>
        <c:crosses val="autoZero"/>
        <c:crossBetween val="midCat"/>
      </c:valAx>
      <c:valAx>
        <c:axId val="131230720"/>
        <c:scaling>
          <c:orientation val="minMax"/>
          <c:max val="588"/>
          <c:min val="58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2291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94735536157645E-2"/>
          <c:y val="2.1103909722072586E-2"/>
          <c:w val="0.85083965358981184"/>
          <c:h val="0.934919715103304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SHEETS'!$B$160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SHEETS'!$A$161:$A$169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SHEETS'!$B$161:$B$169</c:f>
              <c:numCache>
                <c:formatCode>0.000</c:formatCode>
                <c:ptCount val="9"/>
                <c:pt idx="0">
                  <c:v>584.75400000000002</c:v>
                </c:pt>
                <c:pt idx="1">
                  <c:v>585.11700000000008</c:v>
                </c:pt>
                <c:pt idx="2">
                  <c:v>585.18299999999999</c:v>
                </c:pt>
                <c:pt idx="3">
                  <c:v>585.27200000000005</c:v>
                </c:pt>
                <c:pt idx="4">
                  <c:v>585.24200000000008</c:v>
                </c:pt>
                <c:pt idx="5">
                  <c:v>585.26800000000003</c:v>
                </c:pt>
                <c:pt idx="6">
                  <c:v>585.19900000000007</c:v>
                </c:pt>
                <c:pt idx="7">
                  <c:v>585.13600000000008</c:v>
                </c:pt>
                <c:pt idx="8">
                  <c:v>584.76099999999997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SHEETS'!$C$160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SHEETS'!$A$161:$A$169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SHEETS'!$C$161:$C$169</c:f>
              <c:numCache>
                <c:formatCode>0.000</c:formatCode>
                <c:ptCount val="9"/>
                <c:pt idx="0">
                  <c:v>584.86680000000138</c:v>
                </c:pt>
                <c:pt idx="1">
                  <c:v>585.05430000000138</c:v>
                </c:pt>
                <c:pt idx="2">
                  <c:v>585.16680000000133</c:v>
                </c:pt>
                <c:pt idx="3">
                  <c:v>585.27930000000129</c:v>
                </c:pt>
                <c:pt idx="4">
                  <c:v>585.39180000000124</c:v>
                </c:pt>
                <c:pt idx="5">
                  <c:v>585.27930000000129</c:v>
                </c:pt>
                <c:pt idx="6">
                  <c:v>585.16680000000133</c:v>
                </c:pt>
                <c:pt idx="7">
                  <c:v>585.05430000000138</c:v>
                </c:pt>
                <c:pt idx="8">
                  <c:v>584.86680000000138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SHEETS'!$D$160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SHEETS'!$A$161:$A$169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SHEETS'!$D$161:$D$169</c:f>
              <c:numCache>
                <c:formatCode>General</c:formatCode>
                <c:ptCount val="9"/>
                <c:pt idx="0">
                  <c:v>585.10300000000063</c:v>
                </c:pt>
                <c:pt idx="1">
                  <c:v>585.10430000000133</c:v>
                </c:pt>
                <c:pt idx="2">
                  <c:v>585.21680000000129</c:v>
                </c:pt>
                <c:pt idx="3">
                  <c:v>585.32930000000124</c:v>
                </c:pt>
                <c:pt idx="4">
                  <c:v>585.44180000000119</c:v>
                </c:pt>
                <c:pt idx="5">
                  <c:v>585.32930000000124</c:v>
                </c:pt>
                <c:pt idx="6">
                  <c:v>585.21680000000129</c:v>
                </c:pt>
                <c:pt idx="7">
                  <c:v>585.10430000000133</c:v>
                </c:pt>
                <c:pt idx="8">
                  <c:v>584.91680000000133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1392"/>
        <c:axId val="131297280"/>
      </c:scatterChart>
      <c:valAx>
        <c:axId val="131291392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297280"/>
        <c:crosses val="autoZero"/>
        <c:crossBetween val="midCat"/>
      </c:valAx>
      <c:valAx>
        <c:axId val="131297280"/>
        <c:scaling>
          <c:orientation val="minMax"/>
          <c:max val="589"/>
          <c:min val="58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291392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21537107590609E-2"/>
          <c:y val="3.5726733795682135E-2"/>
          <c:w val="0.83855141076123241"/>
          <c:h val="0.91194099155906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SHEETS'!$G$160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SHEETS'!$F$161:$F$169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SHEETS'!$G$161:$G$169</c:f>
              <c:numCache>
                <c:formatCode>0.000</c:formatCode>
                <c:ptCount val="9"/>
                <c:pt idx="0">
                  <c:v>585.29899999999998</c:v>
                </c:pt>
                <c:pt idx="1">
                  <c:v>585.5100000000001</c:v>
                </c:pt>
                <c:pt idx="2">
                  <c:v>585.55200000000013</c:v>
                </c:pt>
                <c:pt idx="3">
                  <c:v>585.58300000000008</c:v>
                </c:pt>
                <c:pt idx="4">
                  <c:v>585.62200000000007</c:v>
                </c:pt>
                <c:pt idx="5">
                  <c:v>585.59300000000007</c:v>
                </c:pt>
                <c:pt idx="6">
                  <c:v>585.55000000000007</c:v>
                </c:pt>
                <c:pt idx="7">
                  <c:v>585.4670000000001</c:v>
                </c:pt>
                <c:pt idx="8">
                  <c:v>585.32600000000002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SHEETS'!$H$160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SHEETS'!$F$161:$F$169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SHEETS'!$H$161:$H$169</c:f>
              <c:numCache>
                <c:formatCode>0.000</c:formatCode>
                <c:ptCount val="9"/>
                <c:pt idx="0">
                  <c:v>585.17233333333456</c:v>
                </c:pt>
                <c:pt idx="1">
                  <c:v>585.35983333333456</c:v>
                </c:pt>
                <c:pt idx="2">
                  <c:v>585.47233333333452</c:v>
                </c:pt>
                <c:pt idx="3">
                  <c:v>585.58483333333447</c:v>
                </c:pt>
                <c:pt idx="4">
                  <c:v>585.69733333333443</c:v>
                </c:pt>
                <c:pt idx="5">
                  <c:v>585.58483333333447</c:v>
                </c:pt>
                <c:pt idx="6">
                  <c:v>585.47233333333452</c:v>
                </c:pt>
                <c:pt idx="7">
                  <c:v>585.35983333333456</c:v>
                </c:pt>
                <c:pt idx="8">
                  <c:v>585.17233333333456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SHEETS'!$I$160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SHEETS'!$F$161:$F$169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SHEETS'!$I$161:$I$169</c:f>
              <c:numCache>
                <c:formatCode>General</c:formatCode>
                <c:ptCount val="9"/>
                <c:pt idx="0">
                  <c:v>585.40700000000072</c:v>
                </c:pt>
                <c:pt idx="1">
                  <c:v>585.40983333333452</c:v>
                </c:pt>
                <c:pt idx="2">
                  <c:v>585.52233333333447</c:v>
                </c:pt>
                <c:pt idx="3">
                  <c:v>585.63483333333443</c:v>
                </c:pt>
                <c:pt idx="4">
                  <c:v>585.74733333333438</c:v>
                </c:pt>
                <c:pt idx="5">
                  <c:v>585.63483333333443</c:v>
                </c:pt>
                <c:pt idx="6">
                  <c:v>585.52233333333447</c:v>
                </c:pt>
                <c:pt idx="7">
                  <c:v>585.40983333333452</c:v>
                </c:pt>
                <c:pt idx="8">
                  <c:v>585.22233333333452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9248"/>
        <c:axId val="131519232"/>
      </c:scatterChart>
      <c:valAx>
        <c:axId val="13150924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519232"/>
        <c:crosses val="autoZero"/>
        <c:crossBetween val="midCat"/>
      </c:valAx>
      <c:valAx>
        <c:axId val="131519232"/>
        <c:scaling>
          <c:orientation val="minMax"/>
          <c:max val="589"/>
          <c:min val="58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50924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SHEET'!$I$55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'PROFILE SHEET'!$H$56:$H$76</c:f>
              <c:numCache>
                <c:formatCode>General</c:formatCode>
                <c:ptCount val="21"/>
                <c:pt idx="0">
                  <c:v>2500</c:v>
                </c:pt>
                <c:pt idx="1">
                  <c:v>2525</c:v>
                </c:pt>
                <c:pt idx="2">
                  <c:v>2550</c:v>
                </c:pt>
                <c:pt idx="3">
                  <c:v>2575</c:v>
                </c:pt>
                <c:pt idx="4">
                  <c:v>2600</c:v>
                </c:pt>
                <c:pt idx="5">
                  <c:v>2625</c:v>
                </c:pt>
                <c:pt idx="6">
                  <c:v>2650</c:v>
                </c:pt>
                <c:pt idx="7">
                  <c:v>2675</c:v>
                </c:pt>
                <c:pt idx="8">
                  <c:v>2700</c:v>
                </c:pt>
                <c:pt idx="9">
                  <c:v>2725</c:v>
                </c:pt>
                <c:pt idx="10">
                  <c:v>2750</c:v>
                </c:pt>
                <c:pt idx="11">
                  <c:v>2775</c:v>
                </c:pt>
                <c:pt idx="12">
                  <c:v>2800</c:v>
                </c:pt>
                <c:pt idx="13">
                  <c:v>2825</c:v>
                </c:pt>
                <c:pt idx="14">
                  <c:v>2850</c:v>
                </c:pt>
                <c:pt idx="15">
                  <c:v>2875</c:v>
                </c:pt>
                <c:pt idx="16">
                  <c:v>2900</c:v>
                </c:pt>
                <c:pt idx="17">
                  <c:v>2925</c:v>
                </c:pt>
                <c:pt idx="18">
                  <c:v>2950</c:v>
                </c:pt>
                <c:pt idx="19">
                  <c:v>2975</c:v>
                </c:pt>
                <c:pt idx="20">
                  <c:v>3000</c:v>
                </c:pt>
              </c:numCache>
            </c:numRef>
          </c:xVal>
          <c:yVal>
            <c:numRef>
              <c:f>'PROFILE SHEET'!$I$56:$I$76</c:f>
              <c:numCache>
                <c:formatCode>General</c:formatCode>
                <c:ptCount val="21"/>
                <c:pt idx="0">
                  <c:v>585.62200000000007</c:v>
                </c:pt>
                <c:pt idx="1">
                  <c:v>585.74000000000012</c:v>
                </c:pt>
                <c:pt idx="2">
                  <c:v>585.8370000000001</c:v>
                </c:pt>
                <c:pt idx="3">
                  <c:v>585.90200000000004</c:v>
                </c:pt>
                <c:pt idx="4">
                  <c:v>586.00900000000013</c:v>
                </c:pt>
                <c:pt idx="5">
                  <c:v>586.05400000000009</c:v>
                </c:pt>
                <c:pt idx="6">
                  <c:v>586.13200000000006</c:v>
                </c:pt>
                <c:pt idx="7">
                  <c:v>586.23500000000013</c:v>
                </c:pt>
                <c:pt idx="8">
                  <c:v>586.32700000000011</c:v>
                </c:pt>
                <c:pt idx="9">
                  <c:v>586.42400000000021</c:v>
                </c:pt>
                <c:pt idx="10">
                  <c:v>586.48800000000017</c:v>
                </c:pt>
                <c:pt idx="11">
                  <c:v>586.56000000000017</c:v>
                </c:pt>
                <c:pt idx="12">
                  <c:v>586.66500000000019</c:v>
                </c:pt>
                <c:pt idx="13">
                  <c:v>586.71100000000024</c:v>
                </c:pt>
                <c:pt idx="14">
                  <c:v>586.79400000000021</c:v>
                </c:pt>
                <c:pt idx="15">
                  <c:v>586.87300000000027</c:v>
                </c:pt>
                <c:pt idx="16">
                  <c:v>586.92800000000022</c:v>
                </c:pt>
                <c:pt idx="17">
                  <c:v>586.78300000000024</c:v>
                </c:pt>
                <c:pt idx="18">
                  <c:v>587.07100000000025</c:v>
                </c:pt>
                <c:pt idx="19">
                  <c:v>587.17100000000028</c:v>
                </c:pt>
                <c:pt idx="20">
                  <c:v>587.26100000000031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SHEET'!$J$55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SHEET'!$H$56:$H$76</c:f>
              <c:numCache>
                <c:formatCode>General</c:formatCode>
                <c:ptCount val="21"/>
                <c:pt idx="0">
                  <c:v>2500</c:v>
                </c:pt>
                <c:pt idx="1">
                  <c:v>2525</c:v>
                </c:pt>
                <c:pt idx="2">
                  <c:v>2550</c:v>
                </c:pt>
                <c:pt idx="3">
                  <c:v>2575</c:v>
                </c:pt>
                <c:pt idx="4">
                  <c:v>2600</c:v>
                </c:pt>
                <c:pt idx="5">
                  <c:v>2625</c:v>
                </c:pt>
                <c:pt idx="6">
                  <c:v>2650</c:v>
                </c:pt>
                <c:pt idx="7">
                  <c:v>2675</c:v>
                </c:pt>
                <c:pt idx="8">
                  <c:v>2700</c:v>
                </c:pt>
                <c:pt idx="9">
                  <c:v>2725</c:v>
                </c:pt>
                <c:pt idx="10">
                  <c:v>2750</c:v>
                </c:pt>
                <c:pt idx="11">
                  <c:v>2775</c:v>
                </c:pt>
                <c:pt idx="12">
                  <c:v>2800</c:v>
                </c:pt>
                <c:pt idx="13">
                  <c:v>2825</c:v>
                </c:pt>
                <c:pt idx="14">
                  <c:v>2850</c:v>
                </c:pt>
                <c:pt idx="15">
                  <c:v>2875</c:v>
                </c:pt>
                <c:pt idx="16">
                  <c:v>2900</c:v>
                </c:pt>
                <c:pt idx="17">
                  <c:v>2925</c:v>
                </c:pt>
                <c:pt idx="18">
                  <c:v>2950</c:v>
                </c:pt>
                <c:pt idx="19">
                  <c:v>2975</c:v>
                </c:pt>
                <c:pt idx="20">
                  <c:v>3000</c:v>
                </c:pt>
              </c:numCache>
            </c:numRef>
          </c:xVal>
          <c:yVal>
            <c:numRef>
              <c:f>'PROFILE SHEET'!$J$56:$J$76</c:f>
              <c:numCache>
                <c:formatCode>General</c:formatCode>
                <c:ptCount val="21"/>
                <c:pt idx="0">
                  <c:v>585.77000000000089</c:v>
                </c:pt>
                <c:pt idx="1">
                  <c:v>585.84600000000091</c:v>
                </c:pt>
                <c:pt idx="2">
                  <c:v>585.92200000000093</c:v>
                </c:pt>
                <c:pt idx="3">
                  <c:v>585.99800000000096</c:v>
                </c:pt>
                <c:pt idx="4">
                  <c:v>586.07400000000098</c:v>
                </c:pt>
                <c:pt idx="5">
                  <c:v>586.150000000001</c:v>
                </c:pt>
                <c:pt idx="6">
                  <c:v>586.22600000000102</c:v>
                </c:pt>
                <c:pt idx="7">
                  <c:v>586.30200000000104</c:v>
                </c:pt>
                <c:pt idx="8">
                  <c:v>586.37800000000107</c:v>
                </c:pt>
                <c:pt idx="9">
                  <c:v>586.45400000000109</c:v>
                </c:pt>
                <c:pt idx="10">
                  <c:v>586.53000000000111</c:v>
                </c:pt>
                <c:pt idx="11">
                  <c:v>586.60600000000113</c:v>
                </c:pt>
                <c:pt idx="12">
                  <c:v>586.68200000000115</c:v>
                </c:pt>
                <c:pt idx="13">
                  <c:v>586.75800000000118</c:v>
                </c:pt>
                <c:pt idx="14">
                  <c:v>586.8340000000012</c:v>
                </c:pt>
                <c:pt idx="15">
                  <c:v>586.91000000000122</c:v>
                </c:pt>
                <c:pt idx="16">
                  <c:v>586.98600000000124</c:v>
                </c:pt>
                <c:pt idx="17">
                  <c:v>587.06200000000126</c:v>
                </c:pt>
                <c:pt idx="18">
                  <c:v>587.13800000000128</c:v>
                </c:pt>
                <c:pt idx="19">
                  <c:v>587.21400000000131</c:v>
                </c:pt>
                <c:pt idx="20">
                  <c:v>587.29000000000133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'PROFILE SHEET'!$K$55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'PROFILE SHEET'!$H$56:$H$76</c:f>
              <c:numCache>
                <c:formatCode>General</c:formatCode>
                <c:ptCount val="21"/>
                <c:pt idx="0">
                  <c:v>2500</c:v>
                </c:pt>
                <c:pt idx="1">
                  <c:v>2525</c:v>
                </c:pt>
                <c:pt idx="2">
                  <c:v>2550</c:v>
                </c:pt>
                <c:pt idx="3">
                  <c:v>2575</c:v>
                </c:pt>
                <c:pt idx="4">
                  <c:v>2600</c:v>
                </c:pt>
                <c:pt idx="5">
                  <c:v>2625</c:v>
                </c:pt>
                <c:pt idx="6">
                  <c:v>2650</c:v>
                </c:pt>
                <c:pt idx="7">
                  <c:v>2675</c:v>
                </c:pt>
                <c:pt idx="8">
                  <c:v>2700</c:v>
                </c:pt>
                <c:pt idx="9">
                  <c:v>2725</c:v>
                </c:pt>
                <c:pt idx="10">
                  <c:v>2750</c:v>
                </c:pt>
                <c:pt idx="11">
                  <c:v>2775</c:v>
                </c:pt>
                <c:pt idx="12">
                  <c:v>2800</c:v>
                </c:pt>
                <c:pt idx="13">
                  <c:v>2825</c:v>
                </c:pt>
                <c:pt idx="14">
                  <c:v>2850</c:v>
                </c:pt>
                <c:pt idx="15">
                  <c:v>2875</c:v>
                </c:pt>
                <c:pt idx="16">
                  <c:v>2900</c:v>
                </c:pt>
                <c:pt idx="17">
                  <c:v>2925</c:v>
                </c:pt>
                <c:pt idx="18">
                  <c:v>2950</c:v>
                </c:pt>
                <c:pt idx="19">
                  <c:v>2975</c:v>
                </c:pt>
                <c:pt idx="20">
                  <c:v>3000</c:v>
                </c:pt>
              </c:numCache>
            </c:numRef>
          </c:xVal>
          <c:yVal>
            <c:numRef>
              <c:f>'PROFILE SHEET'!$K$56:$K$76</c:f>
              <c:numCache>
                <c:formatCode>General</c:formatCode>
                <c:ptCount val="21"/>
                <c:pt idx="0">
                  <c:v>585.82000000000085</c:v>
                </c:pt>
                <c:pt idx="1">
                  <c:v>585.89600000000087</c:v>
                </c:pt>
                <c:pt idx="2">
                  <c:v>585.97200000000089</c:v>
                </c:pt>
                <c:pt idx="3">
                  <c:v>586.04800000000091</c:v>
                </c:pt>
                <c:pt idx="4">
                  <c:v>586.12400000000093</c:v>
                </c:pt>
                <c:pt idx="5">
                  <c:v>586.20000000000095</c:v>
                </c:pt>
                <c:pt idx="6">
                  <c:v>586.27600000000098</c:v>
                </c:pt>
                <c:pt idx="7">
                  <c:v>586.352000000001</c:v>
                </c:pt>
                <c:pt idx="8">
                  <c:v>586.42800000000102</c:v>
                </c:pt>
                <c:pt idx="9">
                  <c:v>586.50400000000104</c:v>
                </c:pt>
                <c:pt idx="10">
                  <c:v>586.58000000000106</c:v>
                </c:pt>
                <c:pt idx="11">
                  <c:v>586.65600000000109</c:v>
                </c:pt>
                <c:pt idx="12">
                  <c:v>586.73200000000111</c:v>
                </c:pt>
                <c:pt idx="13">
                  <c:v>586.80800000000113</c:v>
                </c:pt>
                <c:pt idx="14">
                  <c:v>586.88400000000115</c:v>
                </c:pt>
                <c:pt idx="15">
                  <c:v>586.96000000000117</c:v>
                </c:pt>
                <c:pt idx="16">
                  <c:v>587.0360000000012</c:v>
                </c:pt>
                <c:pt idx="17">
                  <c:v>587.11200000000122</c:v>
                </c:pt>
                <c:pt idx="18">
                  <c:v>587.18800000000124</c:v>
                </c:pt>
                <c:pt idx="19">
                  <c:v>587.26400000000126</c:v>
                </c:pt>
                <c:pt idx="20">
                  <c:v>587.34000000000128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3504"/>
        <c:axId val="131899392"/>
      </c:scatterChart>
      <c:valAx>
        <c:axId val="131893504"/>
        <c:scaling>
          <c:orientation val="minMax"/>
          <c:max val="3000"/>
          <c:min val="25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899392"/>
        <c:crosses val="autoZero"/>
        <c:crossBetween val="midCat"/>
        <c:majorUnit val="100"/>
      </c:valAx>
      <c:valAx>
        <c:axId val="131899392"/>
        <c:scaling>
          <c:orientation val="minMax"/>
          <c:max val="590"/>
          <c:min val="5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893504"/>
        <c:crosses val="autoZero"/>
        <c:crossBetween val="midCat"/>
        <c:majorUnit val="1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90816479017423E-2"/>
          <c:y val="3.5726733795682135E-2"/>
          <c:w val="0.83855141076123241"/>
          <c:h val="0.91194099155906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SHEETS'!$B$173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SHEETS'!$A$174:$A$182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SHEETS'!$B$174:$B$182</c:f>
              <c:numCache>
                <c:formatCode>0.000</c:formatCode>
                <c:ptCount val="9"/>
                <c:pt idx="0">
                  <c:v>585.34199999999998</c:v>
                </c:pt>
                <c:pt idx="1">
                  <c:v>585.69700000000012</c:v>
                </c:pt>
                <c:pt idx="2">
                  <c:v>585.79800000000012</c:v>
                </c:pt>
                <c:pt idx="3">
                  <c:v>585.92200000000014</c:v>
                </c:pt>
                <c:pt idx="4">
                  <c:v>586.00900000000013</c:v>
                </c:pt>
                <c:pt idx="5">
                  <c:v>585.94900000000007</c:v>
                </c:pt>
                <c:pt idx="6">
                  <c:v>585.79800000000012</c:v>
                </c:pt>
                <c:pt idx="7">
                  <c:v>585.66500000000008</c:v>
                </c:pt>
                <c:pt idx="8">
                  <c:v>585.53499999999997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SHEETS'!$C$173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SHEETS'!$A$174:$A$182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SHEETS'!$C$174:$C$182</c:f>
              <c:numCache>
                <c:formatCode>0.000</c:formatCode>
                <c:ptCount val="9"/>
                <c:pt idx="0">
                  <c:v>585.47786666666775</c:v>
                </c:pt>
                <c:pt idx="1">
                  <c:v>585.66536666666775</c:v>
                </c:pt>
                <c:pt idx="2">
                  <c:v>585.77786666666771</c:v>
                </c:pt>
                <c:pt idx="3">
                  <c:v>585.89036666666766</c:v>
                </c:pt>
                <c:pt idx="4">
                  <c:v>586.00286666666761</c:v>
                </c:pt>
                <c:pt idx="5">
                  <c:v>585.89036666666766</c:v>
                </c:pt>
                <c:pt idx="6">
                  <c:v>585.77786666666771</c:v>
                </c:pt>
                <c:pt idx="7">
                  <c:v>585.66536666666775</c:v>
                </c:pt>
                <c:pt idx="8">
                  <c:v>585.47786666666775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SHEETS'!$D$173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SHEETS'!$A$174:$A$182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SHEETS'!$D$174:$D$182</c:f>
              <c:numCache>
                <c:formatCode>General</c:formatCode>
                <c:ptCount val="9"/>
                <c:pt idx="0">
                  <c:v>585.71100000000081</c:v>
                </c:pt>
                <c:pt idx="1">
                  <c:v>585.71536666666771</c:v>
                </c:pt>
                <c:pt idx="2">
                  <c:v>585.82786666666766</c:v>
                </c:pt>
                <c:pt idx="3">
                  <c:v>585.94036666666761</c:v>
                </c:pt>
                <c:pt idx="4">
                  <c:v>586.05286666666757</c:v>
                </c:pt>
                <c:pt idx="5">
                  <c:v>585.94036666666761</c:v>
                </c:pt>
                <c:pt idx="6">
                  <c:v>585.82786666666766</c:v>
                </c:pt>
                <c:pt idx="7">
                  <c:v>585.71536666666771</c:v>
                </c:pt>
                <c:pt idx="8">
                  <c:v>585.52786666666771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8240"/>
        <c:axId val="131819776"/>
      </c:scatterChart>
      <c:valAx>
        <c:axId val="13181824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819776"/>
        <c:crosses val="autoZero"/>
        <c:crossBetween val="midCat"/>
      </c:valAx>
      <c:valAx>
        <c:axId val="131819776"/>
        <c:scaling>
          <c:orientation val="minMax"/>
          <c:max val="589"/>
          <c:min val="58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81824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60095850444238E-2"/>
          <c:y val="3.5726733795682135E-2"/>
          <c:w val="0.84947429327552515"/>
          <c:h val="0.91194099155906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SHEETS'!$G$173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SHEETS'!$F$174:$F$182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SHEETS'!$G$174:$G$182</c:f>
              <c:numCache>
                <c:formatCode>0.000</c:formatCode>
                <c:ptCount val="9"/>
                <c:pt idx="0">
                  <c:v>585.80799999999999</c:v>
                </c:pt>
                <c:pt idx="1">
                  <c:v>585.97500000000014</c:v>
                </c:pt>
                <c:pt idx="2">
                  <c:v>586.12600000000009</c:v>
                </c:pt>
                <c:pt idx="3">
                  <c:v>586.2650000000001</c:v>
                </c:pt>
                <c:pt idx="4">
                  <c:v>586.32700000000011</c:v>
                </c:pt>
                <c:pt idx="5">
                  <c:v>586.22200000000009</c:v>
                </c:pt>
                <c:pt idx="6">
                  <c:v>586.12200000000007</c:v>
                </c:pt>
                <c:pt idx="7">
                  <c:v>586.03200000000004</c:v>
                </c:pt>
                <c:pt idx="8">
                  <c:v>585.81500000000005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SHEETS'!$H$173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SHEETS'!$F$174:$F$182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SHEETS'!$H$174:$H$182</c:f>
              <c:numCache>
                <c:formatCode>0.000</c:formatCode>
                <c:ptCount val="9"/>
                <c:pt idx="0">
                  <c:v>585.78340000000094</c:v>
                </c:pt>
                <c:pt idx="1">
                  <c:v>585.97090000000094</c:v>
                </c:pt>
                <c:pt idx="2">
                  <c:v>586.08340000000089</c:v>
                </c:pt>
                <c:pt idx="3">
                  <c:v>586.19590000000085</c:v>
                </c:pt>
                <c:pt idx="4">
                  <c:v>586.3084000000008</c:v>
                </c:pt>
                <c:pt idx="5">
                  <c:v>586.19590000000085</c:v>
                </c:pt>
                <c:pt idx="6">
                  <c:v>586.08340000000089</c:v>
                </c:pt>
                <c:pt idx="7">
                  <c:v>585.97090000000094</c:v>
                </c:pt>
                <c:pt idx="8">
                  <c:v>585.78340000000094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SHEETS'!$I$173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SHEETS'!$F$174:$F$182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SHEETS'!$I$174:$I$182</c:f>
              <c:numCache>
                <c:formatCode>General</c:formatCode>
                <c:ptCount val="9"/>
                <c:pt idx="0">
                  <c:v>586.0150000000009</c:v>
                </c:pt>
                <c:pt idx="1">
                  <c:v>586.02090000000089</c:v>
                </c:pt>
                <c:pt idx="2">
                  <c:v>586.13340000000085</c:v>
                </c:pt>
                <c:pt idx="3">
                  <c:v>586.2459000000008</c:v>
                </c:pt>
                <c:pt idx="4">
                  <c:v>586.35840000000076</c:v>
                </c:pt>
                <c:pt idx="5">
                  <c:v>586.2459000000008</c:v>
                </c:pt>
                <c:pt idx="6">
                  <c:v>586.13340000000085</c:v>
                </c:pt>
                <c:pt idx="7">
                  <c:v>586.02090000000089</c:v>
                </c:pt>
                <c:pt idx="8">
                  <c:v>585.83340000000089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1744"/>
        <c:axId val="132193280"/>
      </c:scatterChart>
      <c:valAx>
        <c:axId val="132191744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93280"/>
        <c:crosses val="autoZero"/>
        <c:crossBetween val="midCat"/>
      </c:valAx>
      <c:valAx>
        <c:axId val="132193280"/>
        <c:scaling>
          <c:orientation val="minMax"/>
          <c:max val="589"/>
          <c:min val="58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91744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SHEETS'!$B$186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SHEETS'!$A$187:$A$195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SHEETS'!$B$187:$B$195</c:f>
              <c:numCache>
                <c:formatCode>0.000</c:formatCode>
                <c:ptCount val="9"/>
                <c:pt idx="0">
                  <c:v>585.97299999999996</c:v>
                </c:pt>
                <c:pt idx="1">
                  <c:v>586.30800000000022</c:v>
                </c:pt>
                <c:pt idx="2">
                  <c:v>586.42100000000016</c:v>
                </c:pt>
                <c:pt idx="3">
                  <c:v>586.55000000000018</c:v>
                </c:pt>
                <c:pt idx="4">
                  <c:v>586.66500000000019</c:v>
                </c:pt>
                <c:pt idx="5">
                  <c:v>586.55800000000022</c:v>
                </c:pt>
                <c:pt idx="6">
                  <c:v>586.46400000000017</c:v>
                </c:pt>
                <c:pt idx="7">
                  <c:v>586.36000000000013</c:v>
                </c:pt>
                <c:pt idx="8">
                  <c:v>586.154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SHEETS'!$C$186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SHEETS'!$A$187:$A$195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SHEETS'!$C$187:$C$195</c:f>
              <c:numCache>
                <c:formatCode>0.000</c:formatCode>
                <c:ptCount val="9"/>
                <c:pt idx="0">
                  <c:v>586.08893333333413</c:v>
                </c:pt>
                <c:pt idx="1">
                  <c:v>586.27643333333413</c:v>
                </c:pt>
                <c:pt idx="2">
                  <c:v>586.38893333333408</c:v>
                </c:pt>
                <c:pt idx="3">
                  <c:v>586.50143333333403</c:v>
                </c:pt>
                <c:pt idx="4">
                  <c:v>586.61393333333399</c:v>
                </c:pt>
                <c:pt idx="5">
                  <c:v>586.50143333333403</c:v>
                </c:pt>
                <c:pt idx="6">
                  <c:v>586.38893333333408</c:v>
                </c:pt>
                <c:pt idx="7">
                  <c:v>586.27643333333413</c:v>
                </c:pt>
                <c:pt idx="8">
                  <c:v>586.08893333333413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SHEETS'!$D$186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SHEETS'!$A$187:$A$195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SHEETS'!$D$187:$D$195</c:f>
              <c:numCache>
                <c:formatCode>General</c:formatCode>
                <c:ptCount val="9"/>
                <c:pt idx="0">
                  <c:v>586.31900000000098</c:v>
                </c:pt>
                <c:pt idx="1">
                  <c:v>586.32643333333408</c:v>
                </c:pt>
                <c:pt idx="2">
                  <c:v>586.43893333333403</c:v>
                </c:pt>
                <c:pt idx="3">
                  <c:v>586.55143333333399</c:v>
                </c:pt>
                <c:pt idx="4">
                  <c:v>586.66393333333394</c:v>
                </c:pt>
                <c:pt idx="5">
                  <c:v>586.55143333333399</c:v>
                </c:pt>
                <c:pt idx="6">
                  <c:v>586.43893333333403</c:v>
                </c:pt>
                <c:pt idx="7">
                  <c:v>586.32643333333408</c:v>
                </c:pt>
                <c:pt idx="8">
                  <c:v>586.13893333333408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2656"/>
        <c:axId val="131952640"/>
      </c:scatterChart>
      <c:valAx>
        <c:axId val="131942656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952640"/>
        <c:crosses val="autoZero"/>
        <c:crossBetween val="midCat"/>
      </c:valAx>
      <c:valAx>
        <c:axId val="131952640"/>
        <c:scaling>
          <c:orientation val="minMax"/>
          <c:max val="590"/>
          <c:min val="58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942656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SHEETS'!$G$186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SHEETS'!$F$187:$F$195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SHEETS'!$G$187:$G$195</c:f>
              <c:numCache>
                <c:formatCode>0.000</c:formatCode>
                <c:ptCount val="9"/>
                <c:pt idx="0">
                  <c:v>586.54899999999998</c:v>
                </c:pt>
                <c:pt idx="1">
                  <c:v>586.64300000000026</c:v>
                </c:pt>
                <c:pt idx="2">
                  <c:v>586.73700000000031</c:v>
                </c:pt>
                <c:pt idx="3">
                  <c:v>586.85100000000023</c:v>
                </c:pt>
                <c:pt idx="4">
                  <c:v>586.92800000000022</c:v>
                </c:pt>
                <c:pt idx="5">
                  <c:v>586.83300000000031</c:v>
                </c:pt>
                <c:pt idx="6">
                  <c:v>586.72800000000029</c:v>
                </c:pt>
                <c:pt idx="7">
                  <c:v>586.6410000000003</c:v>
                </c:pt>
                <c:pt idx="8">
                  <c:v>586.42999999999995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SHEETS'!$H$186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SHEETS'!$F$187:$F$195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SHEETS'!$H$187:$H$195</c:f>
              <c:numCache>
                <c:formatCode>0.000</c:formatCode>
                <c:ptCount val="9"/>
                <c:pt idx="0">
                  <c:v>586.39446666666731</c:v>
                </c:pt>
                <c:pt idx="1">
                  <c:v>586.58196666666731</c:v>
                </c:pt>
                <c:pt idx="2">
                  <c:v>586.69446666666727</c:v>
                </c:pt>
                <c:pt idx="3">
                  <c:v>586.80696666666722</c:v>
                </c:pt>
                <c:pt idx="4">
                  <c:v>586.91946666666718</c:v>
                </c:pt>
                <c:pt idx="5">
                  <c:v>586.80696666666722</c:v>
                </c:pt>
                <c:pt idx="6">
                  <c:v>586.69446666666727</c:v>
                </c:pt>
                <c:pt idx="7">
                  <c:v>586.58196666666731</c:v>
                </c:pt>
                <c:pt idx="8">
                  <c:v>586.39446666666731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SHEETS'!$I$186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SHEETS'!$F$187:$F$195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SHEETS'!$I$187:$I$195</c:f>
              <c:numCache>
                <c:formatCode>General</c:formatCode>
                <c:ptCount val="9"/>
                <c:pt idx="0">
                  <c:v>586.62300000000107</c:v>
                </c:pt>
                <c:pt idx="1">
                  <c:v>586.63196666666727</c:v>
                </c:pt>
                <c:pt idx="2">
                  <c:v>586.74446666666722</c:v>
                </c:pt>
                <c:pt idx="3">
                  <c:v>586.85696666666718</c:v>
                </c:pt>
                <c:pt idx="4">
                  <c:v>586.96946666666713</c:v>
                </c:pt>
                <c:pt idx="5">
                  <c:v>586.85696666666718</c:v>
                </c:pt>
                <c:pt idx="6">
                  <c:v>586.74446666666722</c:v>
                </c:pt>
                <c:pt idx="7">
                  <c:v>586.63196666666727</c:v>
                </c:pt>
                <c:pt idx="8">
                  <c:v>586.44446666666727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3168"/>
        <c:axId val="132104960"/>
      </c:scatterChart>
      <c:valAx>
        <c:axId val="13210316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04960"/>
        <c:crosses val="autoZero"/>
        <c:crossBetween val="midCat"/>
      </c:valAx>
      <c:valAx>
        <c:axId val="132104960"/>
        <c:scaling>
          <c:orientation val="minMax"/>
          <c:max val="590"/>
          <c:min val="58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0316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SHEETS'!$B$215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SHEETS'!$A$216:$A$228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SHEETS'!$B$216:$B$228</c:f>
              <c:numCache>
                <c:formatCode>0.000</c:formatCode>
                <c:ptCount val="13"/>
                <c:pt idx="0">
                  <c:v>586.79800000000023</c:v>
                </c:pt>
                <c:pt idx="1">
                  <c:v>586.95800000000031</c:v>
                </c:pt>
                <c:pt idx="2">
                  <c:v>586.97800000000029</c:v>
                </c:pt>
                <c:pt idx="3">
                  <c:v>587.07100000000025</c:v>
                </c:pt>
                <c:pt idx="4">
                  <c:v>586.97800000000029</c:v>
                </c:pt>
                <c:pt idx="5">
                  <c:v>586.92100000000028</c:v>
                </c:pt>
                <c:pt idx="6">
                  <c:v>586.79100000000028</c:v>
                </c:pt>
                <c:pt idx="7">
                  <c:v>586.73800000000028</c:v>
                </c:pt>
                <c:pt idx="8">
                  <c:v>586.64900000000023</c:v>
                </c:pt>
                <c:pt idx="9">
                  <c:v>586.62600000000032</c:v>
                </c:pt>
                <c:pt idx="10">
                  <c:v>586.58700000000022</c:v>
                </c:pt>
                <c:pt idx="11">
                  <c:v>586.51300000000026</c:v>
                </c:pt>
                <c:pt idx="12">
                  <c:v>586.48300000000029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SHEETS'!$C$215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SHEETS'!$A$216:$A$228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SHEETS'!$C$216:$C$228</c:f>
              <c:numCache>
                <c:formatCode>0.000</c:formatCode>
                <c:ptCount val="13"/>
                <c:pt idx="0">
                  <c:v>586.91300000000115</c:v>
                </c:pt>
                <c:pt idx="1">
                  <c:v>586.98800000000119</c:v>
                </c:pt>
                <c:pt idx="2">
                  <c:v>587.06300000000124</c:v>
                </c:pt>
                <c:pt idx="3">
                  <c:v>587.13800000000128</c:v>
                </c:pt>
                <c:pt idx="4">
                  <c:v>587.06300000000124</c:v>
                </c:pt>
                <c:pt idx="5">
                  <c:v>586.98800000000119</c:v>
                </c:pt>
                <c:pt idx="6">
                  <c:v>586.91300000000115</c:v>
                </c:pt>
                <c:pt idx="7">
                  <c:v>586.87500000000114</c:v>
                </c:pt>
                <c:pt idx="8">
                  <c:v>586.83700000000113</c:v>
                </c:pt>
                <c:pt idx="9">
                  <c:v>586.79900000000112</c:v>
                </c:pt>
                <c:pt idx="10">
                  <c:v>586.7610000000011</c:v>
                </c:pt>
                <c:pt idx="11">
                  <c:v>586.72300000000109</c:v>
                </c:pt>
                <c:pt idx="12">
                  <c:v>586.68500000000108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SHEETS'!$D$215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SHEETS'!$A$216:$A$228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SHEETS'!$D$216:$D$228</c:f>
              <c:numCache>
                <c:formatCode>General</c:formatCode>
                <c:ptCount val="13"/>
                <c:pt idx="0">
                  <c:v>586.9630000000011</c:v>
                </c:pt>
                <c:pt idx="1">
                  <c:v>587.03800000000115</c:v>
                </c:pt>
                <c:pt idx="2">
                  <c:v>587.11300000000119</c:v>
                </c:pt>
                <c:pt idx="3">
                  <c:v>587.18800000000124</c:v>
                </c:pt>
                <c:pt idx="4">
                  <c:v>587.11300000000119</c:v>
                </c:pt>
                <c:pt idx="5">
                  <c:v>587.03800000000115</c:v>
                </c:pt>
                <c:pt idx="6">
                  <c:v>586.9630000000011</c:v>
                </c:pt>
                <c:pt idx="7">
                  <c:v>586.92500000000109</c:v>
                </c:pt>
                <c:pt idx="8">
                  <c:v>586.88700000000108</c:v>
                </c:pt>
                <c:pt idx="9">
                  <c:v>586.84900000000107</c:v>
                </c:pt>
                <c:pt idx="10">
                  <c:v>586.81100000000106</c:v>
                </c:pt>
                <c:pt idx="11">
                  <c:v>586.77300000000105</c:v>
                </c:pt>
                <c:pt idx="12">
                  <c:v>586.73500000000104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5632"/>
        <c:axId val="132167168"/>
      </c:scatterChart>
      <c:valAx>
        <c:axId val="132165632"/>
        <c:scaling>
          <c:orientation val="minMax"/>
          <c:max val="9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67168"/>
        <c:crosses val="autoZero"/>
        <c:crossBetween val="midCat"/>
        <c:majorUnit val="10"/>
      </c:valAx>
      <c:valAx>
        <c:axId val="132167168"/>
        <c:scaling>
          <c:orientation val="minMax"/>
          <c:max val="590"/>
          <c:min val="58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165632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SHEETS'!$G$215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SHEETS'!$F$216:$F$228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SHEETS'!$G$216:$G$228</c:f>
              <c:numCache>
                <c:formatCode>0.000</c:formatCode>
                <c:ptCount val="13"/>
                <c:pt idx="0">
                  <c:v>578.65099999999995</c:v>
                </c:pt>
                <c:pt idx="1">
                  <c:v>578.649</c:v>
                </c:pt>
                <c:pt idx="2">
                  <c:v>578.74199999999996</c:v>
                </c:pt>
                <c:pt idx="3">
                  <c:v>578.80100000000004</c:v>
                </c:pt>
                <c:pt idx="4">
                  <c:v>578.70799999999997</c:v>
                </c:pt>
                <c:pt idx="5">
                  <c:v>578.67899999999997</c:v>
                </c:pt>
                <c:pt idx="6">
                  <c:v>578.65099999999995</c:v>
                </c:pt>
                <c:pt idx="7">
                  <c:v>578.654</c:v>
                </c:pt>
                <c:pt idx="8">
                  <c:v>578.65599999999995</c:v>
                </c:pt>
                <c:pt idx="9">
                  <c:v>578.61400000000003</c:v>
                </c:pt>
                <c:pt idx="10">
                  <c:v>578.59</c:v>
                </c:pt>
                <c:pt idx="11">
                  <c:v>578.57799999999997</c:v>
                </c:pt>
                <c:pt idx="12">
                  <c:v>578.53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SHEETS'!$H$215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SHEETS'!$F$216:$F$228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SHEETS'!$H$216:$H$228</c:f>
              <c:numCache>
                <c:formatCode>0.000</c:formatCode>
                <c:ptCount val="13"/>
                <c:pt idx="0">
                  <c:v>578.57699999999977</c:v>
                </c:pt>
                <c:pt idx="1">
                  <c:v>578.65199999999982</c:v>
                </c:pt>
                <c:pt idx="2">
                  <c:v>578.72699999999986</c:v>
                </c:pt>
                <c:pt idx="3">
                  <c:v>578.80199999999991</c:v>
                </c:pt>
                <c:pt idx="4">
                  <c:v>578.72699999999986</c:v>
                </c:pt>
                <c:pt idx="5">
                  <c:v>578.65199999999982</c:v>
                </c:pt>
                <c:pt idx="6">
                  <c:v>578.57699999999977</c:v>
                </c:pt>
                <c:pt idx="7">
                  <c:v>578.53899999999976</c:v>
                </c:pt>
                <c:pt idx="8">
                  <c:v>578.50099999999975</c:v>
                </c:pt>
                <c:pt idx="9">
                  <c:v>578.46299999999974</c:v>
                </c:pt>
                <c:pt idx="10">
                  <c:v>578.42499999999973</c:v>
                </c:pt>
                <c:pt idx="11">
                  <c:v>578.38699999999972</c:v>
                </c:pt>
                <c:pt idx="12">
                  <c:v>578.34899999999971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SHEETS'!$I$215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SHEETS'!$F$216:$F$228</c:f>
              <c:numCache>
                <c:formatCode>General</c:formatCode>
                <c:ptCount val="1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</c:numCache>
            </c:numRef>
          </c:xVal>
          <c:yVal>
            <c:numRef>
              <c:f>'X-S SHEETS'!$I$216:$I$228</c:f>
              <c:numCache>
                <c:formatCode>General</c:formatCode>
                <c:ptCount val="13"/>
                <c:pt idx="0">
                  <c:v>578.62699999999973</c:v>
                </c:pt>
                <c:pt idx="1">
                  <c:v>578.70199999999977</c:v>
                </c:pt>
                <c:pt idx="2">
                  <c:v>578.77699999999982</c:v>
                </c:pt>
                <c:pt idx="3">
                  <c:v>578.85199999999986</c:v>
                </c:pt>
                <c:pt idx="4">
                  <c:v>578.77699999999982</c:v>
                </c:pt>
                <c:pt idx="5">
                  <c:v>578.70199999999977</c:v>
                </c:pt>
                <c:pt idx="6">
                  <c:v>578.62699999999973</c:v>
                </c:pt>
                <c:pt idx="7">
                  <c:v>578.58899999999971</c:v>
                </c:pt>
                <c:pt idx="8">
                  <c:v>578.5509999999997</c:v>
                </c:pt>
                <c:pt idx="9">
                  <c:v>578.51299999999969</c:v>
                </c:pt>
                <c:pt idx="10">
                  <c:v>578.47499999999968</c:v>
                </c:pt>
                <c:pt idx="11">
                  <c:v>578.43699999999967</c:v>
                </c:pt>
                <c:pt idx="12">
                  <c:v>578.39899999999966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8144"/>
        <c:axId val="149239680"/>
      </c:scatterChart>
      <c:valAx>
        <c:axId val="149238144"/>
        <c:scaling>
          <c:orientation val="minMax"/>
          <c:max val="9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239680"/>
        <c:crosses val="autoZero"/>
        <c:crossBetween val="midCat"/>
        <c:majorUnit val="10"/>
      </c:valAx>
      <c:valAx>
        <c:axId val="149239680"/>
        <c:scaling>
          <c:orientation val="minMax"/>
          <c:max val="582"/>
          <c:min val="57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238144"/>
        <c:crosses val="autoZero"/>
        <c:crossBetween val="midCat"/>
        <c:majorUnit val="1"/>
      </c:valAx>
    </c:plotArea>
    <c:legend>
      <c:legendPos val="r"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SHEETS'!$B$199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SHEETS'!$A$200:$A$208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SHEETS'!$B$200:$B$208</c:f>
              <c:numCache>
                <c:formatCode>0.000</c:formatCode>
                <c:ptCount val="9"/>
                <c:pt idx="0">
                  <c:v>586.86699999999996</c:v>
                </c:pt>
                <c:pt idx="1">
                  <c:v>586.91400000000021</c:v>
                </c:pt>
                <c:pt idx="2">
                  <c:v>587.09200000000021</c:v>
                </c:pt>
                <c:pt idx="3">
                  <c:v>587.16000000000031</c:v>
                </c:pt>
                <c:pt idx="4">
                  <c:v>587.26100000000031</c:v>
                </c:pt>
                <c:pt idx="5">
                  <c:v>587.23100000000022</c:v>
                </c:pt>
                <c:pt idx="6">
                  <c:v>587.12300000000027</c:v>
                </c:pt>
                <c:pt idx="7">
                  <c:v>587.04100000000028</c:v>
                </c:pt>
                <c:pt idx="8">
                  <c:v>586.64300000000003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SHEETS'!$C$199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SHEETS'!$A$200:$A$208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SHEETS'!$C$200:$C$208</c:f>
              <c:numCache>
                <c:formatCode>0.000</c:formatCode>
                <c:ptCount val="9"/>
                <c:pt idx="0">
                  <c:v>586.7000000000005</c:v>
                </c:pt>
                <c:pt idx="1">
                  <c:v>586.8875000000005</c:v>
                </c:pt>
                <c:pt idx="2">
                  <c:v>587.00000000000045</c:v>
                </c:pt>
                <c:pt idx="3">
                  <c:v>587.11250000000041</c:v>
                </c:pt>
                <c:pt idx="4">
                  <c:v>587.22500000000036</c:v>
                </c:pt>
                <c:pt idx="5">
                  <c:v>587.11250000000041</c:v>
                </c:pt>
                <c:pt idx="6">
                  <c:v>587.00000000000045</c:v>
                </c:pt>
                <c:pt idx="7">
                  <c:v>586.8875000000005</c:v>
                </c:pt>
                <c:pt idx="8">
                  <c:v>586.7000000000005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SHEETS'!$D$199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SHEETS'!$A$200:$A$208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SHEETS'!$D$200:$D$208</c:f>
              <c:numCache>
                <c:formatCode>General</c:formatCode>
                <c:ptCount val="9"/>
                <c:pt idx="0">
                  <c:v>586.92700000000002</c:v>
                </c:pt>
                <c:pt idx="1">
                  <c:v>586.93750000000045</c:v>
                </c:pt>
                <c:pt idx="2">
                  <c:v>587.05000000000041</c:v>
                </c:pt>
                <c:pt idx="3">
                  <c:v>587.16250000000036</c:v>
                </c:pt>
                <c:pt idx="4">
                  <c:v>587.27500000000032</c:v>
                </c:pt>
                <c:pt idx="5">
                  <c:v>587.16250000000036</c:v>
                </c:pt>
                <c:pt idx="6">
                  <c:v>587.05000000000041</c:v>
                </c:pt>
                <c:pt idx="7">
                  <c:v>586.93750000000045</c:v>
                </c:pt>
                <c:pt idx="8">
                  <c:v>586.75000000000045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3552"/>
        <c:axId val="131145088"/>
      </c:scatterChart>
      <c:valAx>
        <c:axId val="131143552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145088"/>
        <c:crosses val="autoZero"/>
        <c:crossBetween val="midCat"/>
      </c:valAx>
      <c:valAx>
        <c:axId val="131145088"/>
        <c:scaling>
          <c:orientation val="minMax"/>
          <c:max val="591"/>
          <c:min val="583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143552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'RUWY+TAX+APRON'!$B$22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'RUWY+TAX+APRON'!$A$23:$A$36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'RUWY+TAX+APRON'!$B$23:$B$36</c:f>
              <c:numCache>
                <c:formatCode>General</c:formatCode>
                <c:ptCount val="14"/>
                <c:pt idx="0">
                  <c:v>580.20199999999988</c:v>
                </c:pt>
                <c:pt idx="1">
                  <c:v>580.52699999999993</c:v>
                </c:pt>
                <c:pt idx="2">
                  <c:v>580.30999999999995</c:v>
                </c:pt>
                <c:pt idx="3">
                  <c:v>580.47199999999998</c:v>
                </c:pt>
                <c:pt idx="4">
                  <c:v>580.51199999999994</c:v>
                </c:pt>
                <c:pt idx="5">
                  <c:v>580.59499999999991</c:v>
                </c:pt>
                <c:pt idx="6">
                  <c:v>580.61399999999992</c:v>
                </c:pt>
                <c:pt idx="7">
                  <c:v>580.54699999999991</c:v>
                </c:pt>
                <c:pt idx="8">
                  <c:v>580.42499999999995</c:v>
                </c:pt>
                <c:pt idx="9">
                  <c:v>580.42399999999998</c:v>
                </c:pt>
                <c:pt idx="10">
                  <c:v>580.54099999999994</c:v>
                </c:pt>
                <c:pt idx="11">
                  <c:v>580.56499999999994</c:v>
                </c:pt>
                <c:pt idx="12">
                  <c:v>580.62599999999998</c:v>
                </c:pt>
                <c:pt idx="13">
                  <c:v>580.67199999999991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'RUWY+TAX+APRON'!$C$22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'RUWY+TAX+APRON'!$A$23:$A$36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'RUWY+TAX+APRON'!$C$23:$C$36</c:f>
              <c:numCache>
                <c:formatCode>General</c:formatCode>
                <c:ptCount val="14"/>
                <c:pt idx="0">
                  <c:v>580.45999999999913</c:v>
                </c:pt>
                <c:pt idx="1">
                  <c:v>580.68499999999915</c:v>
                </c:pt>
                <c:pt idx="2">
                  <c:v>580.45999999999913</c:v>
                </c:pt>
                <c:pt idx="3">
                  <c:v>580.45999999999913</c:v>
                </c:pt>
                <c:pt idx="4">
                  <c:v>580.45999999999913</c:v>
                </c:pt>
                <c:pt idx="5">
                  <c:v>580.45999999999913</c:v>
                </c:pt>
                <c:pt idx="6">
                  <c:v>580.45999999999913</c:v>
                </c:pt>
                <c:pt idx="7">
                  <c:v>580.45999999999913</c:v>
                </c:pt>
                <c:pt idx="8">
                  <c:v>580.45999999999913</c:v>
                </c:pt>
                <c:pt idx="9">
                  <c:v>580.45999999999913</c:v>
                </c:pt>
                <c:pt idx="10">
                  <c:v>580.51999999999907</c:v>
                </c:pt>
                <c:pt idx="11">
                  <c:v>580.57999999999902</c:v>
                </c:pt>
                <c:pt idx="12">
                  <c:v>580.63999999999896</c:v>
                </c:pt>
                <c:pt idx="13">
                  <c:v>580.69999999999891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'RUWY+TAX+APRON'!$D$22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'RUWY+TAX+APRON'!$A$23:$A$36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'RUWY+TAX+APRON'!$D$23:$D$36</c:f>
              <c:numCache>
                <c:formatCode>General</c:formatCode>
                <c:ptCount val="14"/>
                <c:pt idx="0">
                  <c:v>580.50999999999908</c:v>
                </c:pt>
                <c:pt idx="1">
                  <c:v>580.7349999999991</c:v>
                </c:pt>
                <c:pt idx="2">
                  <c:v>580.50999999999908</c:v>
                </c:pt>
                <c:pt idx="3">
                  <c:v>580.50999999999908</c:v>
                </c:pt>
                <c:pt idx="4">
                  <c:v>580.50999999999908</c:v>
                </c:pt>
                <c:pt idx="5">
                  <c:v>580.50999999999908</c:v>
                </c:pt>
                <c:pt idx="6">
                  <c:v>580.50999999999908</c:v>
                </c:pt>
                <c:pt idx="7">
                  <c:v>580.50999999999908</c:v>
                </c:pt>
                <c:pt idx="8">
                  <c:v>580.50999999999908</c:v>
                </c:pt>
                <c:pt idx="9">
                  <c:v>580.50999999999908</c:v>
                </c:pt>
                <c:pt idx="10">
                  <c:v>580.56999999999903</c:v>
                </c:pt>
                <c:pt idx="11">
                  <c:v>580.62999999999897</c:v>
                </c:pt>
                <c:pt idx="12">
                  <c:v>580.68999999999892</c:v>
                </c:pt>
                <c:pt idx="13">
                  <c:v>580.74999999999886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0048"/>
        <c:axId val="131731840"/>
      </c:scatterChart>
      <c:valAx>
        <c:axId val="131730048"/>
        <c:scaling>
          <c:orientation val="minMax"/>
          <c:max val="3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731840"/>
        <c:crosses val="autoZero"/>
        <c:crossBetween val="midCat"/>
      </c:valAx>
      <c:valAx>
        <c:axId val="131731840"/>
        <c:scaling>
          <c:orientation val="minMax"/>
          <c:max val="585"/>
          <c:min val="57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173004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'RUWY+TAX+APRON'!$K$22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'RUWY+TAX+APRON'!$J$23:$J$36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'RUWY+TAX+APRON'!$K$23:$K$36</c:f>
              <c:numCache>
                <c:formatCode>General</c:formatCode>
                <c:ptCount val="14"/>
                <c:pt idx="0">
                  <c:v>580.73699999999997</c:v>
                </c:pt>
                <c:pt idx="1">
                  <c:v>581.08399999999995</c:v>
                </c:pt>
                <c:pt idx="2">
                  <c:v>580.76999999999987</c:v>
                </c:pt>
                <c:pt idx="3">
                  <c:v>580.7399999999999</c:v>
                </c:pt>
                <c:pt idx="4">
                  <c:v>580.77099999999984</c:v>
                </c:pt>
                <c:pt idx="5">
                  <c:v>580.79699999999991</c:v>
                </c:pt>
                <c:pt idx="6">
                  <c:v>580.84699999999987</c:v>
                </c:pt>
                <c:pt idx="7">
                  <c:v>580.90999999999985</c:v>
                </c:pt>
                <c:pt idx="8">
                  <c:v>581.05199999999991</c:v>
                </c:pt>
                <c:pt idx="9">
                  <c:v>581.06699999999989</c:v>
                </c:pt>
                <c:pt idx="10">
                  <c:v>581.1629999999999</c:v>
                </c:pt>
                <c:pt idx="11">
                  <c:v>581.29999999999984</c:v>
                </c:pt>
                <c:pt idx="12">
                  <c:v>581.33199999999988</c:v>
                </c:pt>
                <c:pt idx="13">
                  <c:v>581.44199999999989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'RUWY+TAX+APRON'!$L$22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'RUWY+TAX+APRON'!$J$23:$J$36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'RUWY+TAX+APRON'!$L$23:$L$36</c:f>
              <c:numCache>
                <c:formatCode>General</c:formatCode>
                <c:ptCount val="14"/>
                <c:pt idx="0">
                  <c:v>580.95199999999897</c:v>
                </c:pt>
                <c:pt idx="1">
                  <c:v>581.176999999999</c:v>
                </c:pt>
                <c:pt idx="2">
                  <c:v>580.95199999999897</c:v>
                </c:pt>
                <c:pt idx="3">
                  <c:v>580.95199999999897</c:v>
                </c:pt>
                <c:pt idx="4">
                  <c:v>580.95199999999897</c:v>
                </c:pt>
                <c:pt idx="5">
                  <c:v>580.95199999999897</c:v>
                </c:pt>
                <c:pt idx="6">
                  <c:v>580.95199999999897</c:v>
                </c:pt>
                <c:pt idx="7">
                  <c:v>580.95199999999897</c:v>
                </c:pt>
                <c:pt idx="8">
                  <c:v>580.95199999999897</c:v>
                </c:pt>
                <c:pt idx="9">
                  <c:v>580.95199999999897</c:v>
                </c:pt>
                <c:pt idx="10">
                  <c:v>581.09299999999894</c:v>
                </c:pt>
                <c:pt idx="11">
                  <c:v>581.2339999999989</c:v>
                </c:pt>
                <c:pt idx="12">
                  <c:v>581.37499999999886</c:v>
                </c:pt>
                <c:pt idx="13">
                  <c:v>581.51599999999883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'RUWY+TAX+APRON'!$M$22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'RUWY+TAX+APRON'!$J$23:$J$36</c:f>
              <c:numCache>
                <c:formatCode>General</c:formatCode>
                <c:ptCount val="14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70</c:v>
                </c:pt>
                <c:pt idx="4">
                  <c:v>95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220</c:v>
                </c:pt>
                <c:pt idx="11">
                  <c:v>245</c:v>
                </c:pt>
                <c:pt idx="12">
                  <c:v>270</c:v>
                </c:pt>
                <c:pt idx="13">
                  <c:v>295</c:v>
                </c:pt>
              </c:numCache>
            </c:numRef>
          </c:xVal>
          <c:yVal>
            <c:numRef>
              <c:f>'RUWY+TAX+APRON'!$M$23:$M$36</c:f>
              <c:numCache>
                <c:formatCode>General</c:formatCode>
                <c:ptCount val="14"/>
                <c:pt idx="0">
                  <c:v>581.00199999999893</c:v>
                </c:pt>
                <c:pt idx="1">
                  <c:v>581.22699999999895</c:v>
                </c:pt>
                <c:pt idx="2">
                  <c:v>581.00199999999893</c:v>
                </c:pt>
                <c:pt idx="3">
                  <c:v>581.00199999999893</c:v>
                </c:pt>
                <c:pt idx="4">
                  <c:v>581.00199999999893</c:v>
                </c:pt>
                <c:pt idx="5">
                  <c:v>581.00199999999893</c:v>
                </c:pt>
                <c:pt idx="6">
                  <c:v>581.00199999999893</c:v>
                </c:pt>
                <c:pt idx="7">
                  <c:v>581.00199999999893</c:v>
                </c:pt>
                <c:pt idx="8">
                  <c:v>581.00199999999893</c:v>
                </c:pt>
                <c:pt idx="9">
                  <c:v>581.00199999999893</c:v>
                </c:pt>
                <c:pt idx="10">
                  <c:v>581.14299999999889</c:v>
                </c:pt>
                <c:pt idx="11">
                  <c:v>581.28399999999885</c:v>
                </c:pt>
                <c:pt idx="12">
                  <c:v>581.42499999999882</c:v>
                </c:pt>
                <c:pt idx="13">
                  <c:v>581.56599999999878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1312"/>
        <c:axId val="132942848"/>
      </c:scatterChart>
      <c:valAx>
        <c:axId val="132941312"/>
        <c:scaling>
          <c:orientation val="minMax"/>
          <c:max val="3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942848"/>
        <c:crosses val="autoZero"/>
        <c:crossBetween val="midCat"/>
      </c:valAx>
      <c:valAx>
        <c:axId val="132942848"/>
        <c:scaling>
          <c:orientation val="minMax"/>
          <c:max val="585"/>
          <c:min val="57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941312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LEVEL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Sheet4!$A$3:$A$9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27.5</c:v>
                </c:pt>
                <c:pt idx="3">
                  <c:v>50</c:v>
                </c:pt>
                <c:pt idx="4">
                  <c:v>72.5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Sheet4!$B$3:$B$9</c:f>
              <c:numCache>
                <c:formatCode>General</c:formatCode>
                <c:ptCount val="7"/>
                <c:pt idx="0">
                  <c:v>99.287000000000006</c:v>
                </c:pt>
                <c:pt idx="1">
                  <c:v>99.587000000000003</c:v>
                </c:pt>
                <c:pt idx="2">
                  <c:v>99.775000000000006</c:v>
                </c:pt>
                <c:pt idx="3">
                  <c:v>100</c:v>
                </c:pt>
                <c:pt idx="4">
                  <c:v>99.775000000000006</c:v>
                </c:pt>
                <c:pt idx="5">
                  <c:v>99.587000000000003</c:v>
                </c:pt>
                <c:pt idx="6">
                  <c:v>99.287000000000006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4208"/>
        <c:axId val="132825856"/>
      </c:scatterChart>
      <c:valAx>
        <c:axId val="1325742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825856"/>
        <c:crosses val="autoZero"/>
        <c:crossBetween val="midCat"/>
      </c:valAx>
      <c:valAx>
        <c:axId val="132825856"/>
        <c:scaling>
          <c:orientation val="minMax"/>
          <c:max val="103"/>
          <c:min val="9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3257420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SHEETS'!$G$4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SHEETS'!$F$5:$F$13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SHEETS'!$G$5:$G$13</c:f>
              <c:numCache>
                <c:formatCode>0.000</c:formatCode>
                <c:ptCount val="9"/>
                <c:pt idx="0">
                  <c:v>578.33299999999997</c:v>
                </c:pt>
                <c:pt idx="1">
                  <c:v>578.68399999999997</c:v>
                </c:pt>
                <c:pt idx="2">
                  <c:v>578.71699999999998</c:v>
                </c:pt>
                <c:pt idx="3">
                  <c:v>578.73399999999992</c:v>
                </c:pt>
                <c:pt idx="4">
                  <c:v>578.76499999999999</c:v>
                </c:pt>
                <c:pt idx="5">
                  <c:v>578.68799999999999</c:v>
                </c:pt>
                <c:pt idx="6">
                  <c:v>578.67999999999995</c:v>
                </c:pt>
                <c:pt idx="7">
                  <c:v>578.64499999999998</c:v>
                </c:pt>
                <c:pt idx="8">
                  <c:v>578.32100000000003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SHEETS'!$F$5:$F$13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SHEETS'!$H$5:$H$13</c:f>
              <c:numCache>
                <c:formatCode>0.000</c:formatCode>
                <c:ptCount val="9"/>
                <c:pt idx="0">
                  <c:v>578.30526666666697</c:v>
                </c:pt>
                <c:pt idx="1">
                  <c:v>578.49276666666697</c:v>
                </c:pt>
                <c:pt idx="2">
                  <c:v>578.60526666666692</c:v>
                </c:pt>
                <c:pt idx="3">
                  <c:v>578.71776666666688</c:v>
                </c:pt>
                <c:pt idx="4">
                  <c:v>578.83026666666683</c:v>
                </c:pt>
                <c:pt idx="5">
                  <c:v>578.71776666666688</c:v>
                </c:pt>
                <c:pt idx="6">
                  <c:v>578.60526666666692</c:v>
                </c:pt>
                <c:pt idx="7">
                  <c:v>578.49276666666697</c:v>
                </c:pt>
                <c:pt idx="8">
                  <c:v>578.30526666666697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SHEETS'!$I$4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SHEETS'!$F$5:$F$13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SHEETS'!$I$5:$I$13</c:f>
              <c:numCache>
                <c:formatCode>General</c:formatCode>
                <c:ptCount val="9"/>
                <c:pt idx="0">
                  <c:v>578.52899999999966</c:v>
                </c:pt>
                <c:pt idx="1">
                  <c:v>578.54276666666692</c:v>
                </c:pt>
                <c:pt idx="2">
                  <c:v>578.65526666666688</c:v>
                </c:pt>
                <c:pt idx="3">
                  <c:v>578.76776666666683</c:v>
                </c:pt>
                <c:pt idx="4">
                  <c:v>578.88026666666678</c:v>
                </c:pt>
                <c:pt idx="5">
                  <c:v>578.76776666666683</c:v>
                </c:pt>
                <c:pt idx="6">
                  <c:v>578.65526666666688</c:v>
                </c:pt>
                <c:pt idx="7">
                  <c:v>578.54276666666692</c:v>
                </c:pt>
                <c:pt idx="8">
                  <c:v>578.35526666666692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096"/>
        <c:axId val="149413888"/>
      </c:scatterChart>
      <c:valAx>
        <c:axId val="149412096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413888"/>
        <c:crosses val="autoZero"/>
        <c:crossBetween val="midCat"/>
      </c:valAx>
      <c:valAx>
        <c:axId val="149413888"/>
        <c:scaling>
          <c:orientation val="minMax"/>
          <c:max val="582"/>
          <c:min val="57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49412096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SHEETS'!$B$17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SHEETS'!$A$18:$A$26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SHEETS'!$B$18:$B$26</c:f>
              <c:numCache>
                <c:formatCode>0.000</c:formatCode>
                <c:ptCount val="9"/>
                <c:pt idx="0">
                  <c:v>578.202</c:v>
                </c:pt>
                <c:pt idx="1">
                  <c:v>578.89300000000003</c:v>
                </c:pt>
                <c:pt idx="2">
                  <c:v>578.97299999999996</c:v>
                </c:pt>
                <c:pt idx="3">
                  <c:v>578.96699999999998</c:v>
                </c:pt>
                <c:pt idx="4">
                  <c:v>578.97500000000002</c:v>
                </c:pt>
                <c:pt idx="5">
                  <c:v>578.88199999999995</c:v>
                </c:pt>
                <c:pt idx="6">
                  <c:v>578.87900000000002</c:v>
                </c:pt>
                <c:pt idx="7">
                  <c:v>578.72699999999998</c:v>
                </c:pt>
                <c:pt idx="8">
                  <c:v>578.39700000000005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SHEETS'!$C$17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SHEETS'!$A$18:$A$26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SHEETS'!$C$18:$C$26</c:f>
              <c:numCache>
                <c:formatCode>0.000</c:formatCode>
                <c:ptCount val="9"/>
                <c:pt idx="0">
                  <c:v>578.5775333333338</c:v>
                </c:pt>
                <c:pt idx="1">
                  <c:v>578.7650333333338</c:v>
                </c:pt>
                <c:pt idx="2">
                  <c:v>578.87753333333376</c:v>
                </c:pt>
                <c:pt idx="3">
                  <c:v>578.99003333333371</c:v>
                </c:pt>
                <c:pt idx="4">
                  <c:v>579.10253333333367</c:v>
                </c:pt>
                <c:pt idx="5">
                  <c:v>578.99003333333371</c:v>
                </c:pt>
                <c:pt idx="6">
                  <c:v>578.87753333333376</c:v>
                </c:pt>
                <c:pt idx="7">
                  <c:v>578.7650333333338</c:v>
                </c:pt>
                <c:pt idx="8">
                  <c:v>578.5775333333338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SHEETS'!$D$17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SHEETS'!$A$18:$A$26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SHEETS'!$D$18:$D$26</c:f>
              <c:numCache>
                <c:formatCode>General</c:formatCode>
                <c:ptCount val="9"/>
                <c:pt idx="0">
                  <c:v>578.70899999999949</c:v>
                </c:pt>
                <c:pt idx="1">
                  <c:v>578.81503333333376</c:v>
                </c:pt>
                <c:pt idx="2">
                  <c:v>578.92753333333371</c:v>
                </c:pt>
                <c:pt idx="3">
                  <c:v>579.04003333333367</c:v>
                </c:pt>
                <c:pt idx="4">
                  <c:v>579.15253333333362</c:v>
                </c:pt>
                <c:pt idx="5">
                  <c:v>579.04003333333367</c:v>
                </c:pt>
                <c:pt idx="6">
                  <c:v>578.92753333333371</c:v>
                </c:pt>
                <c:pt idx="7">
                  <c:v>578.81503333333376</c:v>
                </c:pt>
                <c:pt idx="8">
                  <c:v>578.62753333333376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1488"/>
        <c:axId val="128753024"/>
      </c:scatterChart>
      <c:valAx>
        <c:axId val="12875148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753024"/>
        <c:crosses val="autoZero"/>
        <c:crossBetween val="midCat"/>
      </c:valAx>
      <c:valAx>
        <c:axId val="128753024"/>
        <c:scaling>
          <c:orientation val="minMax"/>
          <c:max val="582"/>
          <c:min val="57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75148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SHEETS'!$G$17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SHEETS'!$F$18:$F$26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SHEETS'!$G$18:$G$26</c:f>
              <c:numCache>
                <c:formatCode>0.000</c:formatCode>
                <c:ptCount val="9"/>
                <c:pt idx="0">
                  <c:v>578.49</c:v>
                </c:pt>
                <c:pt idx="1">
                  <c:v>578.98699999999997</c:v>
                </c:pt>
                <c:pt idx="2">
                  <c:v>579.06399999999996</c:v>
                </c:pt>
                <c:pt idx="3">
                  <c:v>579.09</c:v>
                </c:pt>
                <c:pt idx="4">
                  <c:v>579.18799999999999</c:v>
                </c:pt>
                <c:pt idx="5">
                  <c:v>579.08500000000004</c:v>
                </c:pt>
                <c:pt idx="6">
                  <c:v>579.05799999999999</c:v>
                </c:pt>
                <c:pt idx="7">
                  <c:v>578.98599999999999</c:v>
                </c:pt>
                <c:pt idx="8">
                  <c:v>578.46600000000001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SHEETS'!$H$17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SHEETS'!$F$18:$F$26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SHEETS'!$H$18:$H$26</c:f>
              <c:numCache>
                <c:formatCode>0.000</c:formatCode>
                <c:ptCount val="9"/>
                <c:pt idx="0">
                  <c:v>578.84980000000064</c:v>
                </c:pt>
                <c:pt idx="1">
                  <c:v>579.03730000000064</c:v>
                </c:pt>
                <c:pt idx="2">
                  <c:v>579.1498000000006</c:v>
                </c:pt>
                <c:pt idx="3">
                  <c:v>579.26230000000055</c:v>
                </c:pt>
                <c:pt idx="4">
                  <c:v>579.3748000000005</c:v>
                </c:pt>
                <c:pt idx="5">
                  <c:v>579.26230000000055</c:v>
                </c:pt>
                <c:pt idx="6">
                  <c:v>579.1498000000006</c:v>
                </c:pt>
                <c:pt idx="7">
                  <c:v>579.03730000000064</c:v>
                </c:pt>
                <c:pt idx="8">
                  <c:v>578.84980000000064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SHEETS'!$I$17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SHEETS'!$F$18:$F$26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SHEETS'!$I$18:$I$26</c:f>
              <c:numCache>
                <c:formatCode>General</c:formatCode>
                <c:ptCount val="9"/>
                <c:pt idx="0">
                  <c:v>578.88899999999933</c:v>
                </c:pt>
                <c:pt idx="1">
                  <c:v>579.0873000000006</c:v>
                </c:pt>
                <c:pt idx="2">
                  <c:v>579.19980000000055</c:v>
                </c:pt>
                <c:pt idx="3">
                  <c:v>579.3123000000005</c:v>
                </c:pt>
                <c:pt idx="4">
                  <c:v>579.42480000000046</c:v>
                </c:pt>
                <c:pt idx="5">
                  <c:v>579.3123000000005</c:v>
                </c:pt>
                <c:pt idx="6">
                  <c:v>579.19980000000055</c:v>
                </c:pt>
                <c:pt idx="7">
                  <c:v>579.0873000000006</c:v>
                </c:pt>
                <c:pt idx="8">
                  <c:v>578.8998000000006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4128"/>
        <c:axId val="128909312"/>
      </c:scatterChart>
      <c:valAx>
        <c:axId val="129104128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909312"/>
        <c:crosses val="autoZero"/>
        <c:crossBetween val="midCat"/>
      </c:valAx>
      <c:valAx>
        <c:axId val="128909312"/>
        <c:scaling>
          <c:orientation val="minMax"/>
          <c:max val="583"/>
          <c:min val="5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104128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53402950476404E-2"/>
          <c:y val="2.3064244451190971E-2"/>
          <c:w val="0.83908232312322939"/>
          <c:h val="0.925695346463627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'X-S SHEETS'!$B$30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SHEETS'!$A$31:$A$39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SHEETS'!$B$31:$B$39</c:f>
              <c:numCache>
                <c:formatCode>0.000</c:formatCode>
                <c:ptCount val="9"/>
                <c:pt idx="0">
                  <c:v>579.03</c:v>
                </c:pt>
                <c:pt idx="1">
                  <c:v>579.26499999999999</c:v>
                </c:pt>
                <c:pt idx="2">
                  <c:v>579.36500000000001</c:v>
                </c:pt>
                <c:pt idx="3">
                  <c:v>579.35900000000004</c:v>
                </c:pt>
                <c:pt idx="4">
                  <c:v>579.43200000000002</c:v>
                </c:pt>
                <c:pt idx="5">
                  <c:v>579.26099999999997</c:v>
                </c:pt>
                <c:pt idx="6">
                  <c:v>579.30000000000007</c:v>
                </c:pt>
                <c:pt idx="7">
                  <c:v>579.17899999999997</c:v>
                </c:pt>
                <c:pt idx="8">
                  <c:v>579.01900000000001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SHEETS'!$C$30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SHEETS'!$A$31:$A$39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SHEETS'!$C$31:$C$39</c:f>
              <c:numCache>
                <c:formatCode>0.000</c:formatCode>
                <c:ptCount val="9"/>
                <c:pt idx="0">
                  <c:v>579.12206666666748</c:v>
                </c:pt>
                <c:pt idx="1">
                  <c:v>579.30956666666748</c:v>
                </c:pt>
                <c:pt idx="2">
                  <c:v>579.42206666666743</c:v>
                </c:pt>
                <c:pt idx="3">
                  <c:v>579.53456666666739</c:v>
                </c:pt>
                <c:pt idx="4">
                  <c:v>579.64706666666734</c:v>
                </c:pt>
                <c:pt idx="5">
                  <c:v>579.53456666666739</c:v>
                </c:pt>
                <c:pt idx="6">
                  <c:v>579.42206666666743</c:v>
                </c:pt>
                <c:pt idx="7">
                  <c:v>579.30956666666748</c:v>
                </c:pt>
                <c:pt idx="8">
                  <c:v>579.12206666666748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SHEETS'!$D$30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SHEETS'!$A$31:$A$39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SHEETS'!$D$31:$D$39</c:f>
              <c:numCache>
                <c:formatCode>General</c:formatCode>
                <c:ptCount val="9"/>
                <c:pt idx="0">
                  <c:v>579.06199999999978</c:v>
                </c:pt>
                <c:pt idx="1">
                  <c:v>579.35956666666743</c:v>
                </c:pt>
                <c:pt idx="2">
                  <c:v>579.47206666666739</c:v>
                </c:pt>
                <c:pt idx="3">
                  <c:v>579.58456666666734</c:v>
                </c:pt>
                <c:pt idx="4">
                  <c:v>579.6970666666673</c:v>
                </c:pt>
                <c:pt idx="5">
                  <c:v>579.58456666666734</c:v>
                </c:pt>
                <c:pt idx="6">
                  <c:v>579.47206666666739</c:v>
                </c:pt>
                <c:pt idx="7">
                  <c:v>579.35956666666743</c:v>
                </c:pt>
                <c:pt idx="8">
                  <c:v>579.17206666666743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5632"/>
        <c:axId val="128967424"/>
      </c:scatterChart>
      <c:valAx>
        <c:axId val="128965632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967424"/>
        <c:crosses val="autoZero"/>
        <c:crossBetween val="midCat"/>
      </c:valAx>
      <c:valAx>
        <c:axId val="128967424"/>
        <c:scaling>
          <c:orientation val="minMax"/>
          <c:max val="583"/>
          <c:min val="5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8965632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 SHEETS'!$G$30</c:f>
              <c:strCache>
                <c:ptCount val="1"/>
                <c:pt idx="0">
                  <c:v>EX.LEVEL</c:v>
                </c:pt>
              </c:strCache>
            </c:strRef>
          </c:tx>
          <c:marker>
            <c:symbol val="none"/>
          </c:marker>
          <c:xVal>
            <c:numRef>
              <c:f>'X-S SHEETS'!$F$31:$F$39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SHEETS'!$G$31:$G$39</c:f>
              <c:numCache>
                <c:formatCode>0.000</c:formatCode>
                <c:ptCount val="9"/>
                <c:pt idx="0">
                  <c:v>579.12300000000005</c:v>
                </c:pt>
                <c:pt idx="1">
                  <c:v>579.46899999999994</c:v>
                </c:pt>
                <c:pt idx="2">
                  <c:v>579.65499999999997</c:v>
                </c:pt>
                <c:pt idx="3">
                  <c:v>579.75599999999997</c:v>
                </c:pt>
                <c:pt idx="4">
                  <c:v>579.74299999999994</c:v>
                </c:pt>
                <c:pt idx="5">
                  <c:v>579.60199999999998</c:v>
                </c:pt>
                <c:pt idx="6">
                  <c:v>579.55899999999997</c:v>
                </c:pt>
                <c:pt idx="7">
                  <c:v>579.46600000000001</c:v>
                </c:pt>
                <c:pt idx="8">
                  <c:v>579.27300000000002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 SHEETS'!$H$30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 SHEETS'!$F$31:$F$39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SHEETS'!$H$31:$H$39</c:f>
              <c:numCache>
                <c:formatCode>0.000</c:formatCode>
                <c:ptCount val="9"/>
                <c:pt idx="0">
                  <c:v>579.39433333333432</c:v>
                </c:pt>
                <c:pt idx="1">
                  <c:v>579.58183333333432</c:v>
                </c:pt>
                <c:pt idx="2">
                  <c:v>579.69433333333427</c:v>
                </c:pt>
                <c:pt idx="3">
                  <c:v>579.80683333333423</c:v>
                </c:pt>
                <c:pt idx="4">
                  <c:v>579.91933333333418</c:v>
                </c:pt>
                <c:pt idx="5">
                  <c:v>579.80683333333423</c:v>
                </c:pt>
                <c:pt idx="6">
                  <c:v>579.69433333333427</c:v>
                </c:pt>
                <c:pt idx="7">
                  <c:v>579.58183333333432</c:v>
                </c:pt>
                <c:pt idx="8">
                  <c:v>579.39433333333432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'X-S SHEETS'!$I$30</c:f>
              <c:strCache>
                <c:ptCount val="1"/>
                <c:pt idx="0">
                  <c:v>F.LEVEL</c:v>
                </c:pt>
              </c:strCache>
            </c:strRef>
          </c:tx>
          <c:marker>
            <c:symbol val="none"/>
          </c:marker>
          <c:xVal>
            <c:numRef>
              <c:f>'X-S SHEETS'!$F$31:$F$39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</c:numCache>
            </c:numRef>
          </c:xVal>
          <c:yVal>
            <c:numRef>
              <c:f>'X-S SHEETS'!$I$31:$I$39</c:f>
              <c:numCache>
                <c:formatCode>General</c:formatCode>
                <c:ptCount val="9"/>
                <c:pt idx="0">
                  <c:v>579.39799999999957</c:v>
                </c:pt>
                <c:pt idx="1">
                  <c:v>579.63183333333427</c:v>
                </c:pt>
                <c:pt idx="2">
                  <c:v>579.74433333333423</c:v>
                </c:pt>
                <c:pt idx="3">
                  <c:v>579.85683333333418</c:v>
                </c:pt>
                <c:pt idx="4">
                  <c:v>579.96933333333413</c:v>
                </c:pt>
                <c:pt idx="5">
                  <c:v>579.85683333333418</c:v>
                </c:pt>
                <c:pt idx="6">
                  <c:v>579.74433333333423</c:v>
                </c:pt>
                <c:pt idx="7">
                  <c:v>579.63183333333427</c:v>
                </c:pt>
                <c:pt idx="8">
                  <c:v>579.44433333333427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26400"/>
        <c:axId val="129127936"/>
      </c:scatterChart>
      <c:valAx>
        <c:axId val="129126400"/>
        <c:scaling>
          <c:orientation val="minMax"/>
          <c:max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127936"/>
        <c:crosses val="autoZero"/>
        <c:crossBetween val="midCat"/>
      </c:valAx>
      <c:valAx>
        <c:axId val="129127936"/>
        <c:scaling>
          <c:orientation val="minMax"/>
          <c:max val="583"/>
          <c:min val="57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lang="ar-SA"/>
            </a:pPr>
            <a:endParaRPr lang="en-US"/>
          </a:p>
        </c:txPr>
        <c:crossAx val="129126400"/>
        <c:crosses val="autoZero"/>
        <c:crossBetween val="midCat"/>
        <c:majorUnit val="1"/>
      </c:valAx>
    </c:plotArea>
    <c:legend>
      <c:legendPos val="r"/>
      <c:layout/>
      <c:overlay val="0"/>
      <c:txPr>
        <a:bodyPr/>
        <a:lstStyle/>
        <a:p>
          <a:pPr>
            <a:defRPr lang="ar-SA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5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33</xdr:row>
      <xdr:rowOff>180975</xdr:rowOff>
    </xdr:from>
    <xdr:to>
      <xdr:col>26</xdr:col>
      <xdr:colOff>542925</xdr:colOff>
      <xdr:row>34</xdr:row>
      <xdr:rowOff>0</xdr:rowOff>
    </xdr:to>
    <xdr:cxnSp macro="">
      <xdr:nvCxnSpPr>
        <xdr:cNvPr id="3" name="Straight Connector 2"/>
        <xdr:cNvCxnSpPr/>
      </xdr:nvCxnSpPr>
      <xdr:spPr>
        <a:xfrm>
          <a:off x="7334250" y="6467475"/>
          <a:ext cx="90582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552451</xdr:colOff>
      <xdr:row>24</xdr:row>
      <xdr:rowOff>9525</xdr:rowOff>
    </xdr:from>
    <xdr:to>
      <xdr:col>25</xdr:col>
      <xdr:colOff>561975</xdr:colOff>
      <xdr:row>42</xdr:row>
      <xdr:rowOff>142875</xdr:rowOff>
    </xdr:to>
    <xdr:cxnSp macro="">
      <xdr:nvCxnSpPr>
        <xdr:cNvPr id="9" name="Straight Connector 8"/>
        <xdr:cNvCxnSpPr/>
      </xdr:nvCxnSpPr>
      <xdr:spPr>
        <a:xfrm flipH="1">
          <a:off x="15792451" y="4600575"/>
          <a:ext cx="9524" cy="356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476250</xdr:colOff>
      <xdr:row>24</xdr:row>
      <xdr:rowOff>9525</xdr:rowOff>
    </xdr:from>
    <xdr:to>
      <xdr:col>24</xdr:col>
      <xdr:colOff>476250</xdr:colOff>
      <xdr:row>42</xdr:row>
      <xdr:rowOff>180975</xdr:rowOff>
    </xdr:to>
    <xdr:cxnSp macro="">
      <xdr:nvCxnSpPr>
        <xdr:cNvPr id="13" name="Straight Connector 12"/>
        <xdr:cNvCxnSpPr/>
      </xdr:nvCxnSpPr>
      <xdr:spPr>
        <a:xfrm>
          <a:off x="15106650" y="4600575"/>
          <a:ext cx="0" cy="360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24</xdr:row>
      <xdr:rowOff>9525</xdr:rowOff>
    </xdr:from>
    <xdr:to>
      <xdr:col>23</xdr:col>
      <xdr:colOff>257175</xdr:colOff>
      <xdr:row>42</xdr:row>
      <xdr:rowOff>190500</xdr:rowOff>
    </xdr:to>
    <xdr:cxnSp macro="">
      <xdr:nvCxnSpPr>
        <xdr:cNvPr id="16" name="Straight Connector 15"/>
        <xdr:cNvCxnSpPr/>
      </xdr:nvCxnSpPr>
      <xdr:spPr>
        <a:xfrm>
          <a:off x="14258925" y="4600575"/>
          <a:ext cx="19050" cy="3609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24</xdr:row>
      <xdr:rowOff>9525</xdr:rowOff>
    </xdr:from>
    <xdr:to>
      <xdr:col>22</xdr:col>
      <xdr:colOff>114300</xdr:colOff>
      <xdr:row>42</xdr:row>
      <xdr:rowOff>190500</xdr:rowOff>
    </xdr:to>
    <xdr:cxnSp macro="">
      <xdr:nvCxnSpPr>
        <xdr:cNvPr id="20" name="Straight Connector 19"/>
        <xdr:cNvCxnSpPr/>
      </xdr:nvCxnSpPr>
      <xdr:spPr>
        <a:xfrm>
          <a:off x="13468350" y="4600575"/>
          <a:ext cx="57150" cy="3609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590551</xdr:colOff>
      <xdr:row>24</xdr:row>
      <xdr:rowOff>19050</xdr:rowOff>
    </xdr:from>
    <xdr:to>
      <xdr:col>21</xdr:col>
      <xdr:colOff>38100</xdr:colOff>
      <xdr:row>42</xdr:row>
      <xdr:rowOff>190500</xdr:rowOff>
    </xdr:to>
    <xdr:cxnSp macro="">
      <xdr:nvCxnSpPr>
        <xdr:cNvPr id="28" name="Straight Connector 27"/>
        <xdr:cNvCxnSpPr/>
      </xdr:nvCxnSpPr>
      <xdr:spPr>
        <a:xfrm>
          <a:off x="12782551" y="4610100"/>
          <a:ext cx="57149" cy="360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523876</xdr:colOff>
      <xdr:row>24</xdr:row>
      <xdr:rowOff>19050</xdr:rowOff>
    </xdr:from>
    <xdr:to>
      <xdr:col>19</xdr:col>
      <xdr:colOff>590550</xdr:colOff>
      <xdr:row>42</xdr:row>
      <xdr:rowOff>171450</xdr:rowOff>
    </xdr:to>
    <xdr:cxnSp macro="">
      <xdr:nvCxnSpPr>
        <xdr:cNvPr id="31" name="Straight Connector 30"/>
        <xdr:cNvCxnSpPr/>
      </xdr:nvCxnSpPr>
      <xdr:spPr>
        <a:xfrm>
          <a:off x="12106276" y="4610100"/>
          <a:ext cx="66674" cy="3581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323850</xdr:colOff>
      <xdr:row>24</xdr:row>
      <xdr:rowOff>9525</xdr:rowOff>
    </xdr:from>
    <xdr:to>
      <xdr:col>18</xdr:col>
      <xdr:colOff>342900</xdr:colOff>
      <xdr:row>43</xdr:row>
      <xdr:rowOff>19050</xdr:rowOff>
    </xdr:to>
    <xdr:cxnSp macro="">
      <xdr:nvCxnSpPr>
        <xdr:cNvPr id="34" name="Straight Connector 33"/>
        <xdr:cNvCxnSpPr/>
      </xdr:nvCxnSpPr>
      <xdr:spPr>
        <a:xfrm flipH="1">
          <a:off x="11296650" y="4600575"/>
          <a:ext cx="19050" cy="3638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</xdr:colOff>
      <xdr:row>24</xdr:row>
      <xdr:rowOff>9525</xdr:rowOff>
    </xdr:from>
    <xdr:to>
      <xdr:col>17</xdr:col>
      <xdr:colOff>95250</xdr:colOff>
      <xdr:row>42</xdr:row>
      <xdr:rowOff>180975</xdr:rowOff>
    </xdr:to>
    <xdr:cxnSp macro="">
      <xdr:nvCxnSpPr>
        <xdr:cNvPr id="37" name="Straight Connector 36"/>
        <xdr:cNvCxnSpPr/>
      </xdr:nvCxnSpPr>
      <xdr:spPr>
        <a:xfrm>
          <a:off x="10420350" y="4600575"/>
          <a:ext cx="38100" cy="360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24</xdr:row>
      <xdr:rowOff>19050</xdr:rowOff>
    </xdr:from>
    <xdr:to>
      <xdr:col>15</xdr:col>
      <xdr:colOff>485776</xdr:colOff>
      <xdr:row>42</xdr:row>
      <xdr:rowOff>142875</xdr:rowOff>
    </xdr:to>
    <xdr:cxnSp macro="">
      <xdr:nvCxnSpPr>
        <xdr:cNvPr id="40" name="Straight Connector 39"/>
        <xdr:cNvCxnSpPr/>
      </xdr:nvCxnSpPr>
      <xdr:spPr>
        <a:xfrm flipH="1">
          <a:off x="9582150" y="4610100"/>
          <a:ext cx="47626" cy="355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24</xdr:row>
      <xdr:rowOff>0</xdr:rowOff>
    </xdr:from>
    <xdr:to>
      <xdr:col>14</xdr:col>
      <xdr:colOff>266701</xdr:colOff>
      <xdr:row>42</xdr:row>
      <xdr:rowOff>161925</xdr:rowOff>
    </xdr:to>
    <xdr:cxnSp macro="">
      <xdr:nvCxnSpPr>
        <xdr:cNvPr id="43" name="Straight Connector 42"/>
        <xdr:cNvCxnSpPr/>
      </xdr:nvCxnSpPr>
      <xdr:spPr>
        <a:xfrm flipH="1">
          <a:off x="8763000" y="4591050"/>
          <a:ext cx="38101" cy="3590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24</xdr:row>
      <xdr:rowOff>19050</xdr:rowOff>
    </xdr:from>
    <xdr:to>
      <xdr:col>13</xdr:col>
      <xdr:colOff>114301</xdr:colOff>
      <xdr:row>43</xdr:row>
      <xdr:rowOff>0</xdr:rowOff>
    </xdr:to>
    <xdr:cxnSp macro="">
      <xdr:nvCxnSpPr>
        <xdr:cNvPr id="63" name="Straight Connector 62"/>
        <xdr:cNvCxnSpPr/>
      </xdr:nvCxnSpPr>
      <xdr:spPr>
        <a:xfrm flipH="1">
          <a:off x="8010525" y="4610100"/>
          <a:ext cx="28576" cy="3609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285750</xdr:colOff>
      <xdr:row>41</xdr:row>
      <xdr:rowOff>0</xdr:rowOff>
    </xdr:from>
    <xdr:to>
      <xdr:col>27</xdr:col>
      <xdr:colOff>266700</xdr:colOff>
      <xdr:row>44</xdr:row>
      <xdr:rowOff>0</xdr:rowOff>
    </xdr:to>
    <xdr:sp macro="" textlink="">
      <xdr:nvSpPr>
        <xdr:cNvPr id="68" name="TextBox 67"/>
        <xdr:cNvSpPr txBox="1"/>
      </xdr:nvSpPr>
      <xdr:spPr>
        <a:xfrm>
          <a:off x="18402300" y="7810500"/>
          <a:ext cx="666750" cy="581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0,0</a:t>
          </a:r>
        </a:p>
      </xdr:txBody>
    </xdr:sp>
    <xdr:clientData/>
  </xdr:twoCellAnchor>
  <xdr:oneCellAnchor>
    <xdr:from>
      <xdr:col>12</xdr:col>
      <xdr:colOff>0</xdr:colOff>
      <xdr:row>23</xdr:row>
      <xdr:rowOff>171449</xdr:rowOff>
    </xdr:from>
    <xdr:ext cx="666749" cy="264560"/>
    <xdr:sp macro="" textlink="">
      <xdr:nvSpPr>
        <xdr:cNvPr id="69" name="TextBox 68"/>
        <xdr:cNvSpPr txBox="1"/>
      </xdr:nvSpPr>
      <xdr:spPr>
        <a:xfrm>
          <a:off x="7315200" y="4562474"/>
          <a:ext cx="666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286,90</a:t>
          </a:r>
        </a:p>
      </xdr:txBody>
    </xdr:sp>
    <xdr:clientData/>
  </xdr:oneCellAnchor>
  <xdr:twoCellAnchor>
    <xdr:from>
      <xdr:col>25</xdr:col>
      <xdr:colOff>552453</xdr:colOff>
      <xdr:row>32</xdr:row>
      <xdr:rowOff>171450</xdr:rowOff>
    </xdr:from>
    <xdr:to>
      <xdr:col>26</xdr:col>
      <xdr:colOff>581025</xdr:colOff>
      <xdr:row>41</xdr:row>
      <xdr:rowOff>0</xdr:rowOff>
    </xdr:to>
    <xdr:cxnSp macro="">
      <xdr:nvCxnSpPr>
        <xdr:cNvPr id="71" name="Curved Connector 70"/>
        <xdr:cNvCxnSpPr>
          <a:stCxn id="68" idx="0"/>
        </xdr:cNvCxnSpPr>
      </xdr:nvCxnSpPr>
      <xdr:spPr>
        <a:xfrm rot="16200000" flipV="1">
          <a:off x="17568864" y="6681789"/>
          <a:ext cx="1543050" cy="714372"/>
        </a:xfrm>
        <a:prstGeom prst="curvedConnector3">
          <a:avLst>
            <a:gd name="adj1" fmla="val 21234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504826</xdr:colOff>
      <xdr:row>24</xdr:row>
      <xdr:rowOff>76200</xdr:rowOff>
    </xdr:from>
    <xdr:to>
      <xdr:col>25</xdr:col>
      <xdr:colOff>552451</xdr:colOff>
      <xdr:row>34</xdr:row>
      <xdr:rowOff>38103</xdr:rowOff>
    </xdr:to>
    <xdr:cxnSp macro="">
      <xdr:nvCxnSpPr>
        <xdr:cNvPr id="99" name="Curved Connector 98"/>
        <xdr:cNvCxnSpPr/>
      </xdr:nvCxnSpPr>
      <xdr:spPr>
        <a:xfrm rot="5400000">
          <a:off x="14530387" y="5272089"/>
          <a:ext cx="1866903" cy="657225"/>
        </a:xfrm>
        <a:prstGeom prst="curvedConnector3">
          <a:avLst>
            <a:gd name="adj1" fmla="val 18775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314325</xdr:colOff>
      <xdr:row>24</xdr:row>
      <xdr:rowOff>161925</xdr:rowOff>
    </xdr:from>
    <xdr:to>
      <xdr:col>24</xdr:col>
      <xdr:colOff>430212</xdr:colOff>
      <xdr:row>42</xdr:row>
      <xdr:rowOff>25050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35125" y="4752975"/>
          <a:ext cx="725487" cy="3292125"/>
        </a:xfrm>
        <a:prstGeom prst="rect">
          <a:avLst/>
        </a:prstGeom>
      </xdr:spPr>
    </xdr:pic>
    <xdr:clientData/>
  </xdr:twoCellAnchor>
  <xdr:twoCellAnchor editAs="oneCell">
    <xdr:from>
      <xdr:col>20</xdr:col>
      <xdr:colOff>600075</xdr:colOff>
      <xdr:row>24</xdr:row>
      <xdr:rowOff>76200</xdr:rowOff>
    </xdr:from>
    <xdr:to>
      <xdr:col>22</xdr:col>
      <xdr:colOff>106362</xdr:colOff>
      <xdr:row>41</xdr:row>
      <xdr:rowOff>129825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92075" y="4667250"/>
          <a:ext cx="725487" cy="3292125"/>
        </a:xfrm>
        <a:prstGeom prst="rect">
          <a:avLst/>
        </a:prstGeom>
      </xdr:spPr>
    </xdr:pic>
    <xdr:clientData/>
  </xdr:twoCellAnchor>
  <xdr:twoCellAnchor editAs="oneCell">
    <xdr:from>
      <xdr:col>18</xdr:col>
      <xdr:colOff>409575</xdr:colOff>
      <xdr:row>24</xdr:row>
      <xdr:rowOff>76200</xdr:rowOff>
    </xdr:from>
    <xdr:to>
      <xdr:col>19</xdr:col>
      <xdr:colOff>525462</xdr:colOff>
      <xdr:row>42</xdr:row>
      <xdr:rowOff>123825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82375" y="4667250"/>
          <a:ext cx="725487" cy="347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504825</xdr:colOff>
      <xdr:row>24</xdr:row>
      <xdr:rowOff>28575</xdr:rowOff>
    </xdr:from>
    <xdr:to>
      <xdr:col>17</xdr:col>
      <xdr:colOff>11112</xdr:colOff>
      <xdr:row>42</xdr:row>
      <xdr:rowOff>133350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48825" y="4619625"/>
          <a:ext cx="725487" cy="35337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24</xdr:row>
      <xdr:rowOff>57150</xdr:rowOff>
    </xdr:from>
    <xdr:to>
      <xdr:col>14</xdr:col>
      <xdr:colOff>258762</xdr:colOff>
      <xdr:row>42</xdr:row>
      <xdr:rowOff>161925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67675" y="4648200"/>
          <a:ext cx="725487" cy="3533775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24</xdr:row>
      <xdr:rowOff>123825</xdr:rowOff>
    </xdr:from>
    <xdr:to>
      <xdr:col>23</xdr:col>
      <xdr:colOff>267526</xdr:colOff>
      <xdr:row>43</xdr:row>
      <xdr:rowOff>76200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544550" y="4714875"/>
          <a:ext cx="743776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552450</xdr:colOff>
      <xdr:row>24</xdr:row>
      <xdr:rowOff>66675</xdr:rowOff>
    </xdr:from>
    <xdr:to>
      <xdr:col>21</xdr:col>
      <xdr:colOff>77026</xdr:colOff>
      <xdr:row>42</xdr:row>
      <xdr:rowOff>155372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34850" y="4657725"/>
          <a:ext cx="743776" cy="3517697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24</xdr:row>
      <xdr:rowOff>76200</xdr:rowOff>
    </xdr:from>
    <xdr:to>
      <xdr:col>18</xdr:col>
      <xdr:colOff>286576</xdr:colOff>
      <xdr:row>42</xdr:row>
      <xdr:rowOff>164897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15600" y="4667250"/>
          <a:ext cx="743776" cy="3517697"/>
        </a:xfrm>
        <a:prstGeom prst="rect">
          <a:avLst/>
        </a:prstGeom>
      </xdr:spPr>
    </xdr:pic>
    <xdr:clientData/>
  </xdr:twoCellAnchor>
  <xdr:twoCellAnchor editAs="oneCell">
    <xdr:from>
      <xdr:col>14</xdr:col>
      <xdr:colOff>333375</xdr:colOff>
      <xdr:row>24</xdr:row>
      <xdr:rowOff>85725</xdr:rowOff>
    </xdr:from>
    <xdr:to>
      <xdr:col>15</xdr:col>
      <xdr:colOff>467551</xdr:colOff>
      <xdr:row>42</xdr:row>
      <xdr:rowOff>174422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67775" y="4676775"/>
          <a:ext cx="743776" cy="351769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13</xdr:col>
      <xdr:colOff>134176</xdr:colOff>
      <xdr:row>42</xdr:row>
      <xdr:rowOff>180975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4591050"/>
          <a:ext cx="743776" cy="3609975"/>
        </a:xfrm>
        <a:prstGeom prst="rect">
          <a:avLst/>
        </a:prstGeom>
      </xdr:spPr>
    </xdr:pic>
    <xdr:clientData/>
  </xdr:twoCellAnchor>
  <xdr:twoCellAnchor>
    <xdr:from>
      <xdr:col>15</xdr:col>
      <xdr:colOff>76201</xdr:colOff>
      <xdr:row>17</xdr:row>
      <xdr:rowOff>104775</xdr:rowOff>
    </xdr:from>
    <xdr:to>
      <xdr:col>16</xdr:col>
      <xdr:colOff>457201</xdr:colOff>
      <xdr:row>19</xdr:row>
      <xdr:rowOff>76200</xdr:rowOff>
    </xdr:to>
    <xdr:sp macro="" textlink="">
      <xdr:nvSpPr>
        <xdr:cNvPr id="126" name="TextBox 125"/>
        <xdr:cNvSpPr txBox="1"/>
      </xdr:nvSpPr>
      <xdr:spPr>
        <a:xfrm>
          <a:off x="9220201" y="3352800"/>
          <a:ext cx="9906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TAXIWAY(A)</a:t>
          </a:r>
        </a:p>
      </xdr:txBody>
    </xdr:sp>
    <xdr:clientData/>
  </xdr:twoCellAnchor>
  <xdr:twoCellAnchor>
    <xdr:from>
      <xdr:col>22</xdr:col>
      <xdr:colOff>161925</xdr:colOff>
      <xdr:row>17</xdr:row>
      <xdr:rowOff>66675</xdr:rowOff>
    </xdr:from>
    <xdr:to>
      <xdr:col>23</xdr:col>
      <xdr:colOff>542925</xdr:colOff>
      <xdr:row>19</xdr:row>
      <xdr:rowOff>38100</xdr:rowOff>
    </xdr:to>
    <xdr:sp macro="" textlink="">
      <xdr:nvSpPr>
        <xdr:cNvPr id="129" name="TextBox 128"/>
        <xdr:cNvSpPr txBox="1"/>
      </xdr:nvSpPr>
      <xdr:spPr>
        <a:xfrm>
          <a:off x="13573125" y="3314700"/>
          <a:ext cx="9906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TAXIWAY(B)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0.02657</cdr:y>
    </cdr:from>
    <cdr:to>
      <cdr:x>0.5745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6155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100 </a:t>
          </a:r>
          <a:endParaRPr lang="ar-SA" sz="1600" b="1"/>
        </a:p>
      </cdr:txBody>
    </cdr:sp>
  </cdr:relSizeAnchor>
  <cdr:relSizeAnchor xmlns:cdr="http://schemas.openxmlformats.org/drawingml/2006/chartDrawing">
    <cdr:from>
      <cdr:x>0.06081</cdr:x>
      <cdr:y>0.70448</cdr:y>
    </cdr:from>
    <cdr:to>
      <cdr:x>0.8939</cdr:x>
      <cdr:y>0.94707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6270" y="428662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5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0.03203</cdr:y>
    </cdr:from>
    <cdr:to>
      <cdr:x>0.5745</cdr:x>
      <cdr:y>0.13297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94782"/>
          <a:ext cx="2099596" cy="6137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0.06803</cdr:x>
      <cdr:y>0.70264</cdr:y>
    </cdr:from>
    <cdr:to>
      <cdr:x>0.90112</cdr:x>
      <cdr:y>0.94523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3505" y="4275417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6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0.34671</cdr:x>
      <cdr:y>0.02293</cdr:y>
    </cdr:from>
    <cdr:to>
      <cdr:x>0.57212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9492" y="139403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300 </a:t>
          </a:r>
          <a:endParaRPr lang="ar-SA" sz="1600" b="1"/>
        </a:p>
      </cdr:txBody>
    </cdr:sp>
  </cdr:relSizeAnchor>
  <cdr:relSizeAnchor xmlns:cdr="http://schemas.openxmlformats.org/drawingml/2006/chartDrawing">
    <cdr:from>
      <cdr:x>0.06994</cdr:x>
      <cdr:y>0.70468</cdr:y>
    </cdr:from>
    <cdr:to>
      <cdr:x>0.90397</cdr:x>
      <cdr:y>0.94748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0522" y="428413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7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0.34196</cdr:x>
      <cdr:y>0.02293</cdr:y>
    </cdr:from>
    <cdr:to>
      <cdr:x>0.57194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85189" y="139403"/>
          <a:ext cx="2142165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400 </a:t>
          </a:r>
          <a:endParaRPr lang="ar-SA" sz="1600" b="1"/>
        </a:p>
      </cdr:txBody>
    </cdr:sp>
  </cdr:relSizeAnchor>
  <cdr:relSizeAnchor xmlns:cdr="http://schemas.openxmlformats.org/drawingml/2006/chartDrawing">
    <cdr:from>
      <cdr:x>0.06235</cdr:x>
      <cdr:y>0.70662</cdr:y>
    </cdr:from>
    <cdr:to>
      <cdr:x>0.89638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79966" y="429589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8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0.35385</cdr:x>
      <cdr:y>0.02293</cdr:y>
    </cdr:from>
    <cdr:to>
      <cdr:x>0.57926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95946" y="13940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0.70468</cdr:y>
    </cdr:from>
    <cdr:to>
      <cdr:x>0.9027</cdr:x>
      <cdr:y>0.94748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2" y="428413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9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0.05183</cdr:x>
      <cdr:y>0.71925</cdr:y>
    </cdr:from>
    <cdr:to>
      <cdr:x>0.87039</cdr:x>
      <cdr:y>0.94107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82748" y="4381353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 13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0.31461</cdr:x>
      <cdr:y>0.02475</cdr:y>
    </cdr:from>
    <cdr:to>
      <cdr:x>0.59642</cdr:x>
      <cdr:y>0.13661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30451" y="150479"/>
          <a:ext cx="2624913" cy="68018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500 - CH 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0.59047</cdr:x>
      <cdr:y>0.48741</cdr:y>
    </cdr:from>
    <cdr:to>
      <cdr:x>0.86765</cdr:x>
      <cdr:y>0.64663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499986" y="2963677"/>
          <a:ext cx="2581749" cy="96815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/>
            <a:t>1- From CH:0.0 - CH:400 = 0.179%</a:t>
          </a:r>
        </a:p>
        <a:p xmlns:a="http://schemas.openxmlformats.org/drawingml/2006/main">
          <a:r>
            <a:rPr lang="en-US" sz="1200" b="1" baseline="0">
              <a:latin typeface="Calibri"/>
            </a:rPr>
            <a:t>2- From CH:400 - CH:800 = 0.336%</a:t>
          </a:r>
          <a:endParaRPr lang="ar-SA" sz="1200" b="1"/>
        </a:p>
        <a:p xmlns:a="http://schemas.openxmlformats.org/drawingml/2006/main">
          <a:pPr fontAlgn="base"/>
          <a:endParaRPr lang="en-US" sz="1200" b="1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0.35028</cdr:x>
      <cdr:y>0.02839</cdr:y>
    </cdr:from>
    <cdr:to>
      <cdr:x>0.57569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2718" y="172632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600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0.70081</cdr:y>
    </cdr:from>
    <cdr:to>
      <cdr:x>0.9027</cdr:x>
      <cdr:y>0.94361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3" y="426061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10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0.02657</cdr:y>
    </cdr:from>
    <cdr:to>
      <cdr:x>0.5745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700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0.07373</cdr:x>
      <cdr:y>0.70662</cdr:y>
    </cdr:from>
    <cdr:to>
      <cdr:x>0.90776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85800" y="429589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11</a:t>
          </a:r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0.02657</cdr:y>
    </cdr:from>
    <cdr:to>
      <cdr:x>0.57094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6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800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0.70275</cdr:y>
    </cdr:from>
    <cdr:to>
      <cdr:x>0.9027</cdr:x>
      <cdr:y>0.94555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2" y="427237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12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0.03021</cdr:y>
    </cdr:from>
    <cdr:to>
      <cdr:x>0.5745</cdr:x>
      <cdr:y>0.1369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83707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900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0.06488</cdr:x>
      <cdr:y>0.69888</cdr:y>
    </cdr:from>
    <cdr:to>
      <cdr:x>0.89891</cdr:x>
      <cdr:y>0.94168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3485" y="424885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13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0.04756</cdr:x>
      <cdr:y>0.74687</cdr:y>
    </cdr:from>
    <cdr:to>
      <cdr:x>0.86613</cdr:x>
      <cdr:y>0.94291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2883" y="4544550"/>
          <a:ext cx="7622596" cy="11928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November  2 018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0.26955</cdr:x>
      <cdr:y>0.02394</cdr:y>
    </cdr:from>
    <cdr:to>
      <cdr:x>0.64501</cdr:x>
      <cdr:y>0.11786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0119" y="145677"/>
          <a:ext cx="3496236" cy="571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vertOverflow="clip" wrap="none" rtlCol="1" anchor="ctr"/>
        <a:lstStyle xmlns:a="http://schemas.openxmlformats.org/drawingml/2006/main"/>
        <a:p xmlns:a="http://schemas.openxmlformats.org/drawingml/2006/main">
          <a:pPr algn="ctr"/>
          <a:r>
            <a:rPr lang="en-US" sz="1800" b="1">
              <a:effectLst/>
              <a:latin typeface="+mn-lt"/>
              <a:ea typeface="+mn-ea"/>
              <a:cs typeface="+mn-cs"/>
            </a:rPr>
            <a:t>GENERAL</a:t>
          </a:r>
          <a:r>
            <a:rPr lang="en-US" sz="1800" b="1" baseline="0">
              <a:effectLst/>
              <a:latin typeface="+mn-lt"/>
              <a:ea typeface="+mn-ea"/>
              <a:cs typeface="+mn-cs"/>
            </a:rPr>
            <a:t> PROFILE RUNWAY</a:t>
          </a:r>
          <a:endParaRPr lang="ar-SA" sz="1800">
            <a:effectLst/>
          </a:endParaRPr>
        </a:p>
      </cdr:txBody>
    </cdr:sp>
  </cdr:relSizeAnchor>
  <cdr:relSizeAnchor xmlns:cdr="http://schemas.openxmlformats.org/drawingml/2006/chartDrawing">
    <cdr:from>
      <cdr:x>0.59751</cdr:x>
      <cdr:y>0.43745</cdr:y>
    </cdr:from>
    <cdr:to>
      <cdr:x>0.86991</cdr:x>
      <cdr:y>0.62431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564066" y="2661793"/>
          <a:ext cx="2536612" cy="11370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endParaRPr lang="en-US" sz="1200" b="1" baseline="0"/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/>
            <a:t>1- From CH:0.0 - CH:1500 = 0.272%</a:t>
          </a:r>
        </a:p>
        <a:p xmlns:a="http://schemas.openxmlformats.org/drawingml/2006/main">
          <a:r>
            <a:rPr lang="en-US" sz="1200" b="1" baseline="0">
              <a:latin typeface="+mn-lt"/>
              <a:ea typeface="+mn-ea"/>
              <a:cs typeface="+mn-cs"/>
            </a:rPr>
            <a:t>2- From CH:1500 - CH:3000 = 0.306%</a:t>
          </a:r>
          <a:endParaRPr lang="ar-SA" sz="1200" b="1"/>
        </a:p>
        <a:p xmlns:a="http://schemas.openxmlformats.org/drawingml/2006/main">
          <a:pPr fontAlgn="base"/>
          <a:endParaRPr lang="en-US" sz="1100" baseline="0">
            <a:latin typeface="+mn-lt"/>
            <a:ea typeface="+mn-ea"/>
            <a:cs typeface="+mn-cs"/>
          </a:endParaRPr>
        </a:p>
        <a:p xmlns:a="http://schemas.openxmlformats.org/drawingml/2006/main">
          <a:pPr fontAlgn="base"/>
          <a:endParaRPr lang="en-US" sz="1100" baseline="0">
            <a:latin typeface="+mn-lt"/>
            <a:ea typeface="+mn-ea"/>
            <a:cs typeface="+mn-cs"/>
          </a:endParaRPr>
        </a:p>
        <a:p xmlns:a="http://schemas.openxmlformats.org/drawingml/2006/main">
          <a:pPr fontAlgn="base"/>
          <a:endParaRPr lang="en-US" sz="1100" baseline="0">
            <a:latin typeface="+mn-lt"/>
            <a:ea typeface="+mn-ea"/>
            <a:cs typeface="+mn-cs"/>
          </a:endParaRPr>
        </a:p>
        <a:p xmlns:a="http://schemas.openxmlformats.org/drawingml/2006/main">
          <a:pPr fontAlgn="base"/>
          <a:endParaRPr lang="en-US" sz="110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0.34671</cdr:x>
      <cdr:y>0.02293</cdr:y>
    </cdr:from>
    <cdr:to>
      <cdr:x>0.57212</cdr:x>
      <cdr:y>0.13843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9492" y="139404"/>
          <a:ext cx="2099596" cy="7023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0.70468</cdr:y>
    </cdr:from>
    <cdr:to>
      <cdr:x>0.9027</cdr:x>
      <cdr:y>0.94748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3" y="428413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14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0.04945</cdr:x>
      <cdr:y>0.71743</cdr:y>
    </cdr:from>
    <cdr:to>
      <cdr:x>0.86801</cdr:x>
      <cdr:y>0.93925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0597" y="4370277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   20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0.31342</cdr:x>
      <cdr:y>0.02368</cdr:y>
    </cdr:from>
    <cdr:to>
      <cdr:x>0.59523</cdr:x>
      <cdr:y>0.13404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19375" y="143983"/>
          <a:ext cx="2624913" cy="67103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1000 - CH 1500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0.6095</cdr:x>
      <cdr:y>0.48376</cdr:y>
    </cdr:from>
    <cdr:to>
      <cdr:x>0.86776</cdr:x>
      <cdr:y>0.64299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77196" y="2941526"/>
          <a:ext cx="2405651" cy="96815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>
              <a:latin typeface="Calibri"/>
            </a:rPr>
            <a:t>1- From CH:800 - CH:1200 = 0.272%</a:t>
          </a:r>
          <a:endParaRPr lang="ar-SA" sz="1200" b="1"/>
        </a:p>
        <a:p xmlns:a="http://schemas.openxmlformats.org/drawingml/2006/main">
          <a:r>
            <a:rPr lang="en-US" sz="1200" b="1" baseline="0">
              <a:latin typeface="Calibri"/>
            </a:rPr>
            <a:t>2- From CH:1200 - CH:3000 = 0.3%</a:t>
          </a:r>
          <a:endParaRPr lang="ar-SA" sz="1200" b="1"/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0.02657</cdr:y>
    </cdr:from>
    <cdr:to>
      <cdr:x>0.5745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4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1100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0.06362</cdr:x>
      <cdr:y>0.70081</cdr:y>
    </cdr:from>
    <cdr:to>
      <cdr:x>0.89765</cdr:x>
      <cdr:y>0.94361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91727" y="426061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15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0.35385</cdr:x>
      <cdr:y>0.02475</cdr:y>
    </cdr:from>
    <cdr:to>
      <cdr:x>0.57926</cdr:x>
      <cdr:y>0.13144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95945" y="150479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1200 </a:t>
          </a:r>
          <a:endParaRPr lang="ar-SA" sz="1600" b="1"/>
        </a:p>
      </cdr:txBody>
    </cdr:sp>
  </cdr:relSizeAnchor>
  <cdr:relSizeAnchor xmlns:cdr="http://schemas.openxmlformats.org/drawingml/2006/chartDrawing">
    <cdr:from>
      <cdr:x>0.06614</cdr:x>
      <cdr:y>0.69888</cdr:y>
    </cdr:from>
    <cdr:to>
      <cdr:x>0.90017</cdr:x>
      <cdr:y>0.94168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245" y="424885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16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0.34315</cdr:x>
      <cdr:y>0.02657</cdr:y>
    </cdr:from>
    <cdr:to>
      <cdr:x>0.56856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96265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1300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0.06362</cdr:x>
      <cdr:y>0.70275</cdr:y>
    </cdr:from>
    <cdr:to>
      <cdr:x>0.89765</cdr:x>
      <cdr:y>0.94555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91726" y="427237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17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0.02657</cdr:y>
    </cdr:from>
    <cdr:to>
      <cdr:x>0.57094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6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1400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0.06614</cdr:x>
      <cdr:y>0.69888</cdr:y>
    </cdr:from>
    <cdr:to>
      <cdr:x>0.90017</cdr:x>
      <cdr:y>0.94168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244" y="424885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18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0.02293</cdr:y>
    </cdr:from>
    <cdr:to>
      <cdr:x>0.5745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4" y="139404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0.06994</cdr:x>
      <cdr:y>0.70468</cdr:y>
    </cdr:from>
    <cdr:to>
      <cdr:x>0.90397</cdr:x>
      <cdr:y>0.94748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0521" y="428413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:</a:t>
          </a:r>
          <a:endParaRPr lang="en-US" sz="1200" u="none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19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0.05064</cdr:x>
      <cdr:y>0.72107</cdr:y>
    </cdr:from>
    <cdr:to>
      <cdr:x>0.8692</cdr:x>
      <cdr:y>0.94288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1672" y="4392428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27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0.32293</cdr:x>
      <cdr:y>0.02293</cdr:y>
    </cdr:from>
    <cdr:to>
      <cdr:x>0.60474</cdr:x>
      <cdr:y>0.13661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07980" y="139404"/>
          <a:ext cx="2624913" cy="691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1500 - CH 2000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0.62614</cdr:x>
      <cdr:y>0.49105</cdr:y>
    </cdr:from>
    <cdr:to>
      <cdr:x>0.87039</cdr:x>
      <cdr:y>0.64299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832253" y="2985829"/>
          <a:ext cx="2275073" cy="9238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>
              <a:latin typeface="Calibri"/>
            </a:rPr>
            <a:t>1- From CH:1200 - CH:3000 = 0.3%</a:t>
          </a:r>
          <a:endParaRPr lang="ar-SA" sz="1200" b="1"/>
        </a:p>
        <a:p xmlns:a="http://schemas.openxmlformats.org/drawingml/2006/main">
          <a:pPr fontAlgn="base"/>
          <a:endParaRPr lang="en-US" sz="1200" b="1" baseline="0">
            <a:latin typeface="Calibri"/>
          </a:endParaRPr>
        </a:p>
        <a:p xmlns:a="http://schemas.openxmlformats.org/drawingml/2006/main">
          <a:pPr fontAlgn="base"/>
          <a:endParaRPr lang="en-US" sz="1200" b="1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0.34671</cdr:x>
      <cdr:y>0.02657</cdr:y>
    </cdr:from>
    <cdr:to>
      <cdr:x>0.57212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9492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1600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0.06488</cdr:x>
      <cdr:y>0.70275</cdr:y>
    </cdr:from>
    <cdr:to>
      <cdr:x>0.89891</cdr:x>
      <cdr:y>0.94555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3485" y="427237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20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0.02293</cdr:y>
    </cdr:from>
    <cdr:to>
      <cdr:x>0.57094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7" y="13940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1700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0.06994</cdr:x>
      <cdr:y>0.70855</cdr:y>
    </cdr:from>
    <cdr:to>
      <cdr:x>0.90397</cdr:x>
      <cdr:y>0.95135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0523" y="4307652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21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0.05302</cdr:x>
      <cdr:y>0.72652</cdr:y>
    </cdr:from>
    <cdr:to>
      <cdr:x>0.87158</cdr:x>
      <cdr:y>0.94834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93823" y="4425655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  4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0.31937</cdr:x>
      <cdr:y>0.02475</cdr:y>
    </cdr:from>
    <cdr:to>
      <cdr:x>0.60117</cdr:x>
      <cdr:y>0.13661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74754" y="150479"/>
          <a:ext cx="2624913" cy="68018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0.0 - CH 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0.59998</cdr:x>
      <cdr:y>0.48741</cdr:y>
    </cdr:from>
    <cdr:to>
      <cdr:x>0.8724</cdr:x>
      <cdr:y>0.64481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588591" y="2963678"/>
          <a:ext cx="2537423" cy="95707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/>
            <a:t>1- From CH:0.0 - CH:400 = 0.179%</a:t>
          </a:r>
        </a:p>
        <a:p xmlns:a="http://schemas.openxmlformats.org/drawingml/2006/main">
          <a:r>
            <a:rPr lang="en-US" sz="1200" b="1" baseline="0">
              <a:latin typeface="Calibri"/>
            </a:rPr>
            <a:t>2- From CH:400 - CH:800 = 0.336%</a:t>
          </a:r>
          <a:endParaRPr lang="ar-SA" sz="1200" b="1"/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0.02293</cdr:y>
    </cdr:from>
    <cdr:to>
      <cdr:x>0.57094</cdr:x>
      <cdr:y>0.12962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6" y="13940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1800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0.07373</cdr:x>
      <cdr:y>0.70081</cdr:y>
    </cdr:from>
    <cdr:to>
      <cdr:x>0.90776</cdr:x>
      <cdr:y>0.94361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85800" y="426061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22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0.35028</cdr:x>
      <cdr:y>0.02839</cdr:y>
    </cdr:from>
    <cdr:to>
      <cdr:x>0.57569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2719" y="172631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1900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0.706</cdr:y>
    </cdr:from>
    <cdr:to>
      <cdr:x>0.90645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3" y="4292130"/>
          <a:ext cx="7792626" cy="1479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23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0.02839</cdr:y>
    </cdr:from>
    <cdr:to>
      <cdr:x>0.5745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72632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0.06741</cdr:x>
      <cdr:y>0.70662</cdr:y>
    </cdr:from>
    <cdr:to>
      <cdr:x>0.90144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7002" y="429589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24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0.05183</cdr:x>
      <cdr:y>0.72288</cdr:y>
    </cdr:from>
    <cdr:to>
      <cdr:x>0.87039</cdr:x>
      <cdr:y>0.9447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82748" y="4403504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34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0.3158</cdr:x>
      <cdr:y>0.02293</cdr:y>
    </cdr:from>
    <cdr:to>
      <cdr:x>0.59761</cdr:x>
      <cdr:y>0.13843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41527" y="139404"/>
          <a:ext cx="2624913" cy="70233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2000 - CH 2500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0.59523</cdr:x>
      <cdr:y>0.49287</cdr:y>
    </cdr:from>
    <cdr:to>
      <cdr:x>0.8683</cdr:x>
      <cdr:y>0.62295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544288" y="2996905"/>
          <a:ext cx="2543544" cy="7909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</a:p>
        <a:p xmlns:a="http://schemas.openxmlformats.org/drawingml/2006/main">
          <a:r>
            <a:rPr lang="en-US" sz="1200" b="1" baseline="0">
              <a:latin typeface="Calibri"/>
            </a:rPr>
            <a:t>1- From CH:1200 - CH:3000 = 0.3%</a:t>
          </a:r>
          <a:endParaRPr lang="ar-SA" sz="1200" b="1"/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0.02475</cdr:y>
    </cdr:from>
    <cdr:to>
      <cdr:x>0.57094</cdr:x>
      <cdr:y>0.13144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6" y="150480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2100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0.70662</cdr:y>
    </cdr:from>
    <cdr:to>
      <cdr:x>0.9027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4" y="429589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25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0.34434</cdr:x>
      <cdr:y>0.02839</cdr:y>
    </cdr:from>
    <cdr:to>
      <cdr:x>0.56975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07341" y="172632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2200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0.06741</cdr:x>
      <cdr:y>0.70275</cdr:y>
    </cdr:from>
    <cdr:to>
      <cdr:x>0.90144</cdr:x>
      <cdr:y>0.94555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7004" y="427237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26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0.03021</cdr:y>
    </cdr:from>
    <cdr:to>
      <cdr:x>0.5745</cdr:x>
      <cdr:y>0.1369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4" y="183707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2300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0.06614</cdr:x>
      <cdr:y>0.70662</cdr:y>
    </cdr:from>
    <cdr:to>
      <cdr:x>0.90017</cdr:x>
      <cdr:y>0.94942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244" y="4295893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27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0.35028</cdr:x>
      <cdr:y>0.02657</cdr:y>
    </cdr:from>
    <cdr:to>
      <cdr:x>0.57569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62718" y="16155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2400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0.07247</cdr:x>
      <cdr:y>0.70275</cdr:y>
    </cdr:from>
    <cdr:to>
      <cdr:x>0.9065</cdr:x>
      <cdr:y>0.94555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74041" y="4272374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28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0.34434</cdr:x>
      <cdr:y>0.02657</cdr:y>
    </cdr:from>
    <cdr:to>
      <cdr:x>0.56975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07341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2500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0.70081</cdr:y>
    </cdr:from>
    <cdr:to>
      <cdr:x>0.9027</cdr:x>
      <cdr:y>0.94361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4" y="426061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29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0.04826</cdr:x>
      <cdr:y>0.72545</cdr:y>
    </cdr:from>
    <cdr:to>
      <cdr:x>0.86683</cdr:x>
      <cdr:y>0.94727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9522" y="4419157"/>
          <a:ext cx="7624577" cy="13512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Profile             </a:t>
          </a:r>
          <a:r>
            <a:rPr lang="en-US" sz="1200" b="1" baseline="0"/>
            <a:t>                           June 2016                         41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0.32342</cdr:x>
      <cdr:y>0.02732</cdr:y>
    </cdr:from>
    <cdr:to>
      <cdr:x>0.60523</cdr:x>
      <cdr:y>0.13843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12558" y="166134"/>
          <a:ext cx="2624913" cy="67561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600" b="1"/>
            <a:t>RUNWAY</a:t>
          </a:r>
          <a:r>
            <a:rPr lang="en-US" sz="1600" b="1" baseline="0"/>
            <a:t> PROFILE</a:t>
          </a:r>
        </a:p>
        <a:p xmlns:a="http://schemas.openxmlformats.org/drawingml/2006/main">
          <a:pPr algn="ctr"/>
          <a:r>
            <a:rPr lang="en-US" sz="1600" b="1" baseline="0"/>
            <a:t>FROM CH 2500 - CH 3000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0.59642</cdr:x>
      <cdr:y>0.48376</cdr:y>
    </cdr:from>
    <cdr:to>
      <cdr:x>0.86948</cdr:x>
      <cdr:y>0.62659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555364" y="2941527"/>
          <a:ext cx="2543451" cy="8684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r>
            <a:rPr lang="en-US" sz="1200" b="1" baseline="0"/>
            <a:t>Longitudinal Slope :</a:t>
          </a:r>
          <a:endParaRPr lang="ar-SA" sz="1200" b="1"/>
        </a:p>
        <a:p xmlns:a="http://schemas.openxmlformats.org/drawingml/2006/main">
          <a:r>
            <a:rPr lang="en-US" sz="1200" b="1" baseline="0">
              <a:latin typeface="Calibri"/>
            </a:rPr>
            <a:t>1- From CH:1200 - CH:3000 = 0.3%</a:t>
          </a:r>
          <a:endParaRPr lang="ar-SA" sz="1200" b="1"/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pPr fontAlgn="base"/>
          <a:endParaRPr lang="en-US" sz="1100" baseline="0">
            <a:latin typeface="Calibri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ar-S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0.05607</cdr:x>
      <cdr:y>0.68563</cdr:y>
    </cdr:from>
    <cdr:to>
      <cdr:x>0.8901</cdr:x>
      <cdr:y>0.92843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1520" y="4168310"/>
          <a:ext cx="7757792" cy="14761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Scale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Drawing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none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 4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0.3372</cdr:x>
      <cdr:y>0.02839</cdr:y>
    </cdr:from>
    <cdr:to>
      <cdr:x>0.58026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0886" y="172631"/>
          <a:ext cx="2263997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0.0</a:t>
          </a:r>
          <a:endParaRPr lang="ar-SA" sz="1600" b="1"/>
        </a:p>
      </cdr:txBody>
    </cdr:sp>
  </cdr:relSizeAnchor>
  <cdr:relSizeAnchor xmlns:cdr="http://schemas.openxmlformats.org/drawingml/2006/chartDrawing">
    <cdr:from>
      <cdr:x>0.60236</cdr:x>
      <cdr:y>0.6058</cdr:y>
    </cdr:from>
    <cdr:to>
      <cdr:x>0.87466</cdr:x>
      <cdr:y>0.71327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10742" y="3683590"/>
          <a:ext cx="2536356" cy="65347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l"/>
          <a:endParaRPr lang="ar-SA" sz="1200" b="1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0.35147</cdr:x>
      <cdr:y>0.02839</cdr:y>
    </cdr:from>
    <cdr:to>
      <cdr:x>0.57688</cdr:x>
      <cdr:y>0.13508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73795" y="172632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2600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0.06741</cdr:x>
      <cdr:y>0.70081</cdr:y>
    </cdr:from>
    <cdr:to>
      <cdr:x>0.90144</cdr:x>
      <cdr:y>0.94361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7003" y="4260615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30</a:t>
          </a:r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0.34553</cdr:x>
      <cdr:y>0.02657</cdr:y>
    </cdr:from>
    <cdr:to>
      <cdr:x>0.57094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8417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2700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0.06867</cdr:x>
      <cdr:y>0.70855</cdr:y>
    </cdr:from>
    <cdr:to>
      <cdr:x>0.9027</cdr:x>
      <cdr:y>0.95135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8763" y="4307652"/>
          <a:ext cx="7757792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31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0.34671</cdr:x>
      <cdr:y>0.02657</cdr:y>
    </cdr:from>
    <cdr:to>
      <cdr:x>0.57212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9492" y="16155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2800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0.06741</cdr:x>
      <cdr:y>0.71242</cdr:y>
    </cdr:from>
    <cdr:to>
      <cdr:x>0.87105</cdr:x>
      <cdr:y>0.95522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7004" y="4331171"/>
          <a:ext cx="7475126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33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0.02657</cdr:y>
    </cdr:from>
    <cdr:to>
      <cdr:x>0.5745</cdr:x>
      <cdr:y>0.13326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4" y="161555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2900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0.07247</cdr:x>
      <cdr:y>0.71435</cdr:y>
    </cdr:from>
    <cdr:to>
      <cdr:x>0.87611</cdr:x>
      <cdr:y>0.95715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74041" y="4342929"/>
          <a:ext cx="7475126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34</a:t>
          </a:r>
          <a:endParaRPr lang="en-US" sz="1200" b="1" baseline="0"/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0.04588</cdr:x>
      <cdr:y>0.71743</cdr:y>
    </cdr:from>
    <cdr:to>
      <cdr:x>0.8764</cdr:x>
      <cdr:y>0.94909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7369" y="4370277"/>
          <a:ext cx="7735924" cy="14111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  Cross-Section            </a:t>
          </a:r>
          <a:r>
            <a:rPr lang="en-US" sz="1200" b="1" baseline="0"/>
            <a:t>                  June 2016                    46    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0.34434</cdr:x>
      <cdr:y>0.02652</cdr:y>
    </cdr:from>
    <cdr:to>
      <cdr:x>0.56975</cdr:x>
      <cdr:y>0.13302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07341" y="161556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 (01) LOOP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2950</a:t>
          </a:r>
          <a:endParaRPr lang="ar-SA" sz="1600" b="1"/>
        </a:p>
      </cdr:txBody>
    </cdr:sp>
  </cdr:relSizeAnchor>
  <cdr:relSizeAnchor xmlns:cdr="http://schemas.openxmlformats.org/drawingml/2006/chartDrawing">
    <cdr:from>
      <cdr:x>0.60117</cdr:x>
      <cdr:y>0.48923</cdr:y>
    </cdr:from>
    <cdr:to>
      <cdr:x>0.87347</cdr:x>
      <cdr:y>0.65938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599667" y="2974754"/>
          <a:ext cx="2536356" cy="103460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l"/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pPr algn="l"/>
          <a:r>
            <a:rPr lang="en-US" sz="1200" b="1" baseline="0"/>
            <a:t>1- Runway Transverse Slope = 1 %</a:t>
          </a:r>
        </a:p>
        <a:p xmlns:a="http://schemas.openxmlformats.org/drawingml/2006/main">
          <a:pPr algn="l"/>
          <a:r>
            <a:rPr lang="en-US" sz="1200" b="1" baseline="0"/>
            <a:t>2- Shoulder Slope = 2.5 %</a:t>
          </a:r>
        </a:p>
        <a:p xmlns:a="http://schemas.openxmlformats.org/drawingml/2006/main">
          <a:pPr algn="l"/>
          <a:r>
            <a:rPr lang="en-US" sz="1200" b="1" baseline="0"/>
            <a:t>3- Loop Slope = 0.5 %</a:t>
          </a:r>
          <a:endParaRPr lang="ar-SA" sz="1200" b="1"/>
        </a:p>
      </cdr:txBody>
    </cdr:sp>
  </cdr:relSizeAnchor>
  <cdr:relSizeAnchor xmlns:cdr="http://schemas.openxmlformats.org/drawingml/2006/chartDrawing">
    <cdr:from>
      <cdr:x>0.46136</cdr:x>
      <cdr:y>0.15772</cdr:y>
    </cdr:from>
    <cdr:to>
      <cdr:x>0.46136</cdr:x>
      <cdr:y>0.36901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4297325" y="958998"/>
          <a:ext cx="1" cy="1284767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0.15646</cdr:x>
      <cdr:y>0.21783</cdr:y>
    </cdr:from>
    <cdr:to>
      <cdr:x>0.34857</cdr:x>
      <cdr:y>0.3292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457398" y="1324490"/>
          <a:ext cx="1789371" cy="6772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/>
            <a:t>RUNWAY</a:t>
          </a:r>
          <a:endParaRPr lang="ar-SA" sz="2400" b="1"/>
        </a:p>
      </cdr:txBody>
    </cdr:sp>
  </cdr:relSizeAnchor>
  <cdr:relSizeAnchor xmlns:cdr="http://schemas.openxmlformats.org/drawingml/2006/chartDrawing">
    <cdr:from>
      <cdr:x>0.60117</cdr:x>
      <cdr:y>0.2189</cdr:y>
    </cdr:from>
    <cdr:to>
      <cdr:x>0.78478</cdr:x>
      <cdr:y>0.32712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599666" y="1330990"/>
          <a:ext cx="1710218" cy="6580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/>
            <a:t>LOOP</a:t>
          </a:r>
          <a:endParaRPr lang="ar-SA" sz="24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0.34909</cdr:x>
      <cdr:y>0.02475</cdr:y>
    </cdr:from>
    <cdr:to>
      <cdr:x>0.5745</cdr:x>
      <cdr:y>0.13144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51643" y="150481"/>
          <a:ext cx="2099596" cy="6487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3000</a:t>
          </a:r>
          <a:endParaRPr lang="ar-SA" sz="1600" b="1"/>
        </a:p>
      </cdr:txBody>
    </cdr:sp>
  </cdr:relSizeAnchor>
  <cdr:relSizeAnchor xmlns:cdr="http://schemas.openxmlformats.org/drawingml/2006/chartDrawing">
    <cdr:from>
      <cdr:x>0.06953</cdr:x>
      <cdr:y>0.70468</cdr:y>
    </cdr:from>
    <cdr:to>
      <cdr:x>0.87489</cdr:x>
      <cdr:y>0.94748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6758" y="4284134"/>
          <a:ext cx="7491093" cy="147611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endParaRPr lang="en-US" sz="1100" b="1">
            <a:effectLst/>
            <a:latin typeface="+mj-lt"/>
            <a:ea typeface="+mj-ea"/>
            <a:cs typeface="+mj-cs"/>
          </a:endParaRPr>
        </a:p>
        <a:p xmlns:a="http://schemas.openxmlformats.org/drawingml/2006/main">
          <a:r>
            <a:rPr lang="en-US" sz="1100" b="1">
              <a:effectLst/>
              <a:latin typeface="+mj-lt"/>
              <a:ea typeface="+mj-ea"/>
              <a:cs typeface="+mj-cs"/>
            </a:rPr>
            <a:t>Note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endParaRPr lang="en-US" sz="1200">
            <a:effectLst/>
          </a:endParaRPr>
        </a:p>
        <a:p xmlns:a="http://schemas.openxmlformats.org/drawingml/2006/main">
          <a:r>
            <a:rPr lang="en-US" sz="1100" b="1" baseline="0">
              <a:effectLst/>
              <a:latin typeface="+mj-lt"/>
              <a:ea typeface="+mj-ea"/>
              <a:cs typeface="+mj-cs"/>
            </a:rPr>
            <a:t>1- Runway Transverse Slope =1.5 %</a:t>
          </a:r>
          <a:endParaRPr lang="en-US" sz="1200">
            <a:effectLst/>
          </a:endParaRPr>
        </a:p>
        <a:p xmlns:a="http://schemas.openxmlformats.org/drawingml/2006/main">
          <a:pPr algn="l"/>
          <a:r>
            <a:rPr lang="en-US" sz="1100" b="1" baseline="0">
              <a:effectLst/>
              <a:latin typeface="+mj-lt"/>
              <a:ea typeface="+mj-ea"/>
              <a:cs typeface="+mj-cs"/>
            </a:rPr>
            <a:t>2- Shoulder Slope = 2.5 %                                  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Project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    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Scale</a:t>
          </a:r>
          <a:r>
            <a:rPr lang="en-US" sz="1100" b="1" u="none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100" b="1" u="none">
              <a:effectLst/>
              <a:latin typeface="+mj-lt"/>
              <a:ea typeface="+mj-ea"/>
              <a:cs typeface="+mj-cs"/>
            </a:rPr>
            <a:t>                   </a:t>
          </a:r>
          <a:r>
            <a:rPr lang="en-US" sz="1100" b="1" u="sng">
              <a:effectLst/>
              <a:latin typeface="+mj-lt"/>
              <a:ea typeface="+mj-ea"/>
              <a:cs typeface="+mj-cs"/>
            </a:rPr>
            <a:t>Drawing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 Title:</a:t>
          </a:r>
          <a:endParaRPr lang="en-US" sz="1200" u="sng">
            <a:effectLst/>
          </a:endParaRPr>
        </a:p>
        <a:p xmlns:a="http://schemas.openxmlformats.org/drawingml/2006/main">
          <a:pPr algn="l"/>
          <a:r>
            <a:rPr lang="en-US" sz="1100" b="1">
              <a:effectLst/>
              <a:latin typeface="+mj-lt"/>
              <a:ea typeface="+mj-ea"/>
              <a:cs typeface="+mj-cs"/>
            </a:rPr>
            <a:t>                               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                                                   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Obeid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Airport</a:t>
          </a:r>
          <a:r>
            <a:rPr lang="en-US" sz="1100" b="1">
              <a:effectLst/>
              <a:latin typeface="+mj-lt"/>
              <a:ea typeface="+mj-ea"/>
              <a:cs typeface="+mj-cs"/>
            </a:rPr>
            <a:t>                  As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Noted                  Cross-Section</a:t>
          </a:r>
          <a:endParaRPr lang="en-US" sz="1200" b="1" u="sng"/>
        </a:p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endParaRPr lang="en-US" sz="1200" b="1" u="sng"/>
        </a:p>
        <a:p xmlns:a="http://schemas.openxmlformats.org/drawingml/2006/main">
          <a:r>
            <a:rPr lang="en-US" sz="1200" b="1"/>
            <a:t>Aerdromes Engineering consultancy company            </a:t>
          </a:r>
          <a:r>
            <a:rPr lang="en-US" sz="1200" b="1" baseline="0"/>
            <a:t>   </a:t>
          </a:r>
          <a:r>
            <a:rPr lang="en-US" sz="1200" b="1"/>
            <a:t>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Date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:</a:t>
          </a:r>
          <a:r>
            <a:rPr lang="en-US" sz="1200" b="1"/>
            <a:t>                          </a:t>
          </a:r>
          <a:r>
            <a:rPr lang="en-US" sz="1100" b="1" u="sng" baseline="0">
              <a:effectLst/>
              <a:latin typeface="+mj-lt"/>
              <a:ea typeface="+mj-ea"/>
              <a:cs typeface="+mj-cs"/>
            </a:rPr>
            <a:t>Sheet No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 </a:t>
          </a:r>
          <a:r>
            <a:rPr lang="en-US" sz="1200" b="1"/>
            <a:t> :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             </a:t>
          </a:r>
          <a:r>
            <a:rPr lang="en-US" sz="1100" b="1" baseline="0">
              <a:effectLst/>
              <a:latin typeface="+mj-lt"/>
              <a:ea typeface="+mj-ea"/>
              <a:cs typeface="+mj-cs"/>
            </a:rPr>
            <a:t>Nov-2018                                35</a:t>
          </a:r>
          <a:r>
            <a:rPr lang="en-US" sz="1200" b="1" baseline="0"/>
            <a:t>                                                                                                                        </a:t>
          </a:r>
          <a:r>
            <a:rPr lang="en-US" sz="1200" b="1" u="none" baseline="0"/>
            <a:t>                                                                                                              </a:t>
          </a:r>
          <a:r>
            <a:rPr lang="en-US" sz="1200" b="1" baseline="0"/>
            <a:t>                                                                             </a:t>
          </a:r>
          <a:endParaRPr lang="ar-SA" sz="1200" b="1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0.31272</cdr:x>
      <cdr:y>0.02727</cdr:y>
    </cdr:from>
    <cdr:to>
      <cdr:x>0.61118</cdr:x>
      <cdr:y>0.13091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12879" y="166132"/>
          <a:ext cx="2779970" cy="6313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RUNWAY , TAXIWAY(B) AND APRON</a:t>
          </a:r>
        </a:p>
        <a:p xmlns:a="http://schemas.openxmlformats.org/drawingml/2006/main">
          <a:pPr algn="ctr"/>
          <a:r>
            <a:rPr lang="en-US" sz="1400" b="1"/>
            <a:t>CROSS-SECTION CH 775</a:t>
          </a:r>
          <a:endParaRPr lang="ar-SA" sz="1400" b="1"/>
        </a:p>
      </cdr:txBody>
    </cdr:sp>
  </cdr:relSizeAnchor>
  <cdr:relSizeAnchor xmlns:cdr="http://schemas.openxmlformats.org/drawingml/2006/chartDrawing">
    <cdr:from>
      <cdr:x>0.04756</cdr:x>
      <cdr:y>0.72107</cdr:y>
    </cdr:from>
    <cdr:to>
      <cdr:x>0.87515</cdr:x>
      <cdr:y>0.94248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43024" y="4384462"/>
          <a:ext cx="7708604" cy="134628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Cross-Section            </a:t>
          </a:r>
          <a:r>
            <a:rPr lang="en-US" sz="1200" b="1" baseline="0"/>
            <a:t>            June 2016                          48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0.16647</cdr:x>
      <cdr:y>0.33818</cdr:y>
    </cdr:from>
    <cdr:to>
      <cdr:x>0.16647</cdr:x>
      <cdr:y>0.54364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550581" y="2060058"/>
          <a:ext cx="0" cy="125154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0.59523</cdr:x>
      <cdr:y>0.33016</cdr:y>
    </cdr:from>
    <cdr:to>
      <cdr:x>0.59642</cdr:x>
      <cdr:y>0.53379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5544288" y="2011178"/>
          <a:ext cx="11075" cy="1240465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0.04994</cdr:x>
      <cdr:y>0.4</cdr:y>
    </cdr:from>
    <cdr:to>
      <cdr:x>0.15577</cdr:x>
      <cdr:y>0.45455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65174" y="2436628"/>
          <a:ext cx="985727" cy="332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Runway</a:t>
          </a:r>
          <a:endParaRPr lang="ar-SA" sz="1800" b="1"/>
        </a:p>
      </cdr:txBody>
    </cdr:sp>
  </cdr:relSizeAnchor>
  <cdr:relSizeAnchor xmlns:cdr="http://schemas.openxmlformats.org/drawingml/2006/chartDrawing">
    <cdr:from>
      <cdr:x>0.31986</cdr:x>
      <cdr:y>0.39091</cdr:y>
    </cdr:from>
    <cdr:to>
      <cdr:x>0.46373</cdr:x>
      <cdr:y>0.45925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979331" y="2381250"/>
          <a:ext cx="1340147" cy="416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/>
            <a:t>Taxiway(B)</a:t>
          </a:r>
          <a:endParaRPr lang="ar-SA" sz="1800" b="1"/>
        </a:p>
      </cdr:txBody>
    </cdr:sp>
  </cdr:relSizeAnchor>
  <cdr:relSizeAnchor xmlns:cdr="http://schemas.openxmlformats.org/drawingml/2006/chartDrawing">
    <cdr:from>
      <cdr:x>0.68084</cdr:x>
      <cdr:y>0.37636</cdr:y>
    </cdr:from>
    <cdr:to>
      <cdr:x>0.78667</cdr:x>
      <cdr:y>0.47091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341730" y="2292645"/>
          <a:ext cx="985727" cy="5759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/>
            <a:t>Apron</a:t>
          </a:r>
          <a:endParaRPr lang="ar-SA" sz="1800" b="1"/>
        </a:p>
      </cdr:txBody>
    </cdr:sp>
  </cdr:relSizeAnchor>
  <cdr:relSizeAnchor xmlns:cdr="http://schemas.openxmlformats.org/drawingml/2006/chartDrawing">
    <cdr:from>
      <cdr:x>0.55718</cdr:x>
      <cdr:y>0.56755</cdr:y>
    </cdr:from>
    <cdr:to>
      <cdr:x>0.87158</cdr:x>
      <cdr:y>0.71403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189870" y="3451004"/>
          <a:ext cx="2928531" cy="8906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 : </a:t>
          </a:r>
          <a:br>
            <a:rPr lang="en-US" sz="1200" b="1"/>
          </a:br>
          <a:r>
            <a:rPr lang="en-US" sz="1200" b="1"/>
            <a:t>1- Runway Transverse Slope = 1 %</a:t>
          </a:r>
        </a:p>
        <a:p xmlns:a="http://schemas.openxmlformats.org/drawingml/2006/main">
          <a:r>
            <a:rPr lang="en-US" sz="1200" b="1"/>
            <a:t>2- Taxiway</a:t>
          </a:r>
          <a:r>
            <a:rPr lang="en-US" sz="1200" b="1" baseline="0"/>
            <a:t> General  Slope =  0.0 %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effectLst/>
              <a:latin typeface="+mn-lt"/>
              <a:ea typeface="+mn-ea"/>
              <a:cs typeface="+mn-cs"/>
            </a:rPr>
            <a:t>3- Apron General  Slope =  0.25%</a:t>
          </a:r>
        </a:p>
        <a:p xmlns:a="http://schemas.openxmlformats.org/drawingml/2006/main">
          <a:endParaRPr lang="ar-SA" sz="1100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0.31104</cdr:x>
      <cdr:y>0.03091</cdr:y>
    </cdr:from>
    <cdr:to>
      <cdr:x>0.6095</cdr:x>
      <cdr:y>0.1247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97224" y="188285"/>
          <a:ext cx="2779970" cy="57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RUNWAY , TAXIWAY(A) AND APRON</a:t>
          </a:r>
        </a:p>
        <a:p xmlns:a="http://schemas.openxmlformats.org/drawingml/2006/main">
          <a:pPr algn="ctr"/>
          <a:r>
            <a:rPr lang="en-US" sz="1400" b="1"/>
            <a:t>CROSS-SECTION CH 950</a:t>
          </a:r>
          <a:endParaRPr lang="ar-SA" sz="1400" b="1"/>
        </a:p>
      </cdr:txBody>
    </cdr:sp>
  </cdr:relSizeAnchor>
  <cdr:relSizeAnchor xmlns:cdr="http://schemas.openxmlformats.org/drawingml/2006/chartDrawing">
    <cdr:from>
      <cdr:x>0.04826</cdr:x>
      <cdr:y>0.71925</cdr:y>
    </cdr:from>
    <cdr:to>
      <cdr:x>0.87277</cdr:x>
      <cdr:y>0.94067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49521" y="4381352"/>
          <a:ext cx="7679956" cy="13487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Cross-Section            </a:t>
          </a:r>
          <a:r>
            <a:rPr lang="en-US" sz="1200" b="1" baseline="0"/>
            <a:t>            June 2016                          49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0.16647</cdr:x>
      <cdr:y>0.25636</cdr:y>
    </cdr:from>
    <cdr:to>
      <cdr:x>0.16766</cdr:x>
      <cdr:y>0.48182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1550585" y="1561657"/>
          <a:ext cx="11072" cy="137337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0.5981</cdr:x>
      <cdr:y>0.27091</cdr:y>
    </cdr:from>
    <cdr:to>
      <cdr:x>0.5988</cdr:x>
      <cdr:y>0.47743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5571018" y="1650262"/>
          <a:ext cx="6497" cy="1258039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0.04707</cdr:x>
      <cdr:y>0.3447</cdr:y>
    </cdr:from>
    <cdr:to>
      <cdr:x>0.1529</cdr:x>
      <cdr:y>0.39925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38446" y="2099783"/>
          <a:ext cx="985727" cy="3322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/>
            <a:t>Runway</a:t>
          </a:r>
          <a:endParaRPr lang="ar-SA" sz="1800" b="1"/>
        </a:p>
      </cdr:txBody>
    </cdr:sp>
  </cdr:relSizeAnchor>
  <cdr:relSizeAnchor xmlns:cdr="http://schemas.openxmlformats.org/drawingml/2006/chartDrawing">
    <cdr:from>
      <cdr:x>0.31699</cdr:x>
      <cdr:y>0.33561</cdr:y>
    </cdr:from>
    <cdr:to>
      <cdr:x>0.46086</cdr:x>
      <cdr:y>0.40395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2952603" y="2044405"/>
          <a:ext cx="1340147" cy="41629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/>
            <a:t>Taxiway(A)</a:t>
          </a:r>
          <a:endParaRPr lang="ar-SA" sz="1800" b="1"/>
        </a:p>
      </cdr:txBody>
    </cdr:sp>
  </cdr:relSizeAnchor>
  <cdr:relSizeAnchor xmlns:cdr="http://schemas.openxmlformats.org/drawingml/2006/chartDrawing">
    <cdr:from>
      <cdr:x>0.67797</cdr:x>
      <cdr:y>0.32107</cdr:y>
    </cdr:from>
    <cdr:to>
      <cdr:x>0.7838</cdr:x>
      <cdr:y>0.41561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315002" y="1955800"/>
          <a:ext cx="985727" cy="5759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1"/>
            <a:t>Apron</a:t>
          </a:r>
          <a:endParaRPr lang="ar-SA" sz="1800" b="1"/>
        </a:p>
      </cdr:txBody>
    </cdr:sp>
  </cdr:relSizeAnchor>
  <cdr:relSizeAnchor xmlns:cdr="http://schemas.openxmlformats.org/drawingml/2006/chartDrawing">
    <cdr:from>
      <cdr:x>0.55599</cdr:x>
      <cdr:y>0.56937</cdr:y>
    </cdr:from>
    <cdr:to>
      <cdr:x>0.87396</cdr:x>
      <cdr:y>0.71585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78795" y="3462079"/>
          <a:ext cx="2961758" cy="8906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Note : </a:t>
          </a:r>
          <a:br>
            <a:rPr lang="en-US" sz="1200" b="1"/>
          </a:br>
          <a:r>
            <a:rPr lang="en-US" sz="1200" b="1"/>
            <a:t>1- Runway Transverse Slope = 1 %</a:t>
          </a:r>
        </a:p>
        <a:p xmlns:a="http://schemas.openxmlformats.org/drawingml/2006/main">
          <a:r>
            <a:rPr lang="en-US" sz="1200" b="1"/>
            <a:t>2- Taxiway</a:t>
          </a:r>
          <a:r>
            <a:rPr lang="en-US" sz="1200" b="1" baseline="0"/>
            <a:t> General  Slope =  0.0 %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effectLst/>
              <a:latin typeface="+mn-lt"/>
              <a:ea typeface="+mn-ea"/>
              <a:cs typeface="+mn-cs"/>
            </a:rPr>
            <a:t>3- Apron General  Slope =  0.59%</a:t>
          </a:r>
        </a:p>
        <a:p xmlns:a="http://schemas.openxmlformats.org/drawingml/2006/main">
          <a:endParaRPr lang="ar-SA" sz="1100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0.2283</cdr:x>
      <cdr:y>0.37016</cdr:y>
    </cdr:from>
    <cdr:to>
      <cdr:x>0.23019</cdr:x>
      <cdr:y>0.54182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2126512" y="2254842"/>
          <a:ext cx="17572" cy="1045681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0.30083</cdr:x>
      <cdr:y>0.33636</cdr:y>
    </cdr:from>
    <cdr:to>
      <cdr:x>0.30104</cdr:x>
      <cdr:y>0.50941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02122" y="2048982"/>
          <a:ext cx="1918" cy="10541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0.71959</cdr:x>
      <cdr:y>0.33636</cdr:y>
    </cdr:from>
    <cdr:to>
      <cdr:x>0.72176</cdr:x>
      <cdr:y>0.51122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6702645" y="2048984"/>
          <a:ext cx="20232" cy="1065175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0.78974</cdr:x>
      <cdr:y>0.37016</cdr:y>
    </cdr:from>
    <cdr:to>
      <cdr:x>0.79142</cdr:x>
      <cdr:y>0.54213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7356104" y="2254841"/>
          <a:ext cx="15654" cy="1047602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0.39001</cdr:x>
      <cdr:y>0.33465</cdr:y>
    </cdr:from>
    <cdr:to>
      <cdr:x>0.62782</cdr:x>
      <cdr:y>0.45438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24152" y="2031103"/>
          <a:ext cx="2209847" cy="72671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RUNWAY</a:t>
          </a:r>
        </a:p>
        <a:p xmlns:a="http://schemas.openxmlformats.org/drawingml/2006/main">
          <a:pPr algn="ctr"/>
          <a:r>
            <a:rPr lang="en-US" sz="1400" b="1"/>
            <a:t>TRANSVERSE SLOPE = 1.5 %</a:t>
          </a:r>
          <a:endParaRPr lang="ar-SA" sz="1400" b="1"/>
        </a:p>
      </cdr:txBody>
    </cdr:sp>
  </cdr:relSizeAnchor>
  <cdr:relSizeAnchor xmlns:cdr="http://schemas.openxmlformats.org/drawingml/2006/chartDrawing">
    <cdr:from>
      <cdr:x>0.23398</cdr:x>
      <cdr:y>0.23313</cdr:y>
    </cdr:from>
    <cdr:to>
      <cdr:x>0.297</cdr:x>
      <cdr:y>0.45233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1805321" y="1794243"/>
          <a:ext cx="1335272" cy="5870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SHOULDER</a:t>
          </a:r>
        </a:p>
        <a:p xmlns:a="http://schemas.openxmlformats.org/drawingml/2006/main">
          <a:pPr algn="ctr"/>
          <a:r>
            <a:rPr lang="en-US" sz="1200" b="1"/>
            <a:t>SLOPE = 2.5 %</a:t>
          </a:r>
        </a:p>
        <a:p xmlns:a="http://schemas.openxmlformats.org/drawingml/2006/main">
          <a:pPr algn="ctr"/>
          <a:endParaRPr lang="ar-SA" sz="1200" b="1"/>
        </a:p>
      </cdr:txBody>
    </cdr:sp>
  </cdr:relSizeAnchor>
  <cdr:relSizeAnchor xmlns:cdr="http://schemas.openxmlformats.org/drawingml/2006/chartDrawing">
    <cdr:from>
      <cdr:x>0.05153</cdr:x>
      <cdr:y>0.41705</cdr:y>
    </cdr:from>
    <cdr:to>
      <cdr:x>0.21338</cdr:x>
      <cdr:y>0.53534</cdr:y>
    </cdr:to>
    <cdr:sp macro="" textlink="">
      <cdr:nvSpPr>
        <cdr:cNvPr id="12" name="TextBox 11"/>
        <cdr:cNvSpPr txBox="1"/>
      </cdr:nvSpPr>
      <cdr:spPr>
        <a:xfrm xmlns:a="http://schemas.openxmlformats.org/drawingml/2006/main" rot="21194795">
          <a:off x="479941" y="2540467"/>
          <a:ext cx="1507645" cy="7205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1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STRIP</a:t>
          </a:r>
        </a:p>
        <a:p xmlns:a="http://schemas.openxmlformats.org/drawingml/2006/main">
          <a:pPr algn="ctr"/>
          <a:r>
            <a:rPr lang="en-US" sz="1400" b="1"/>
            <a:t>SLOPE = 0.03 %</a:t>
          </a:r>
          <a:endParaRPr lang="ar-SA" sz="1400" b="1"/>
        </a:p>
      </cdr:txBody>
    </cdr:sp>
  </cdr:relSizeAnchor>
  <cdr:relSizeAnchor xmlns:cdr="http://schemas.openxmlformats.org/drawingml/2006/chartDrawing">
    <cdr:from>
      <cdr:x>0.80438</cdr:x>
      <cdr:y>0.423</cdr:y>
    </cdr:from>
    <cdr:to>
      <cdr:x>0.96624</cdr:x>
      <cdr:y>0.53542</cdr:y>
    </cdr:to>
    <cdr:sp macro="" textlink="">
      <cdr:nvSpPr>
        <cdr:cNvPr id="13" name="TextBox 1"/>
        <cdr:cNvSpPr txBox="1"/>
      </cdr:nvSpPr>
      <cdr:spPr>
        <a:xfrm xmlns:a="http://schemas.openxmlformats.org/drawingml/2006/main" rot="498341">
          <a:off x="7492491" y="2576758"/>
          <a:ext cx="1507645" cy="6848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STRIP</a:t>
          </a:r>
        </a:p>
        <a:p xmlns:a="http://schemas.openxmlformats.org/drawingml/2006/main">
          <a:pPr algn="ctr"/>
          <a:r>
            <a:rPr lang="en-US" sz="1400" b="1"/>
            <a:t>SLOPE = 0.03 %</a:t>
          </a:r>
          <a:endParaRPr lang="ar-SA" sz="1400" b="1"/>
        </a:p>
      </cdr:txBody>
    </cdr:sp>
  </cdr:relSizeAnchor>
  <cdr:relSizeAnchor xmlns:cdr="http://schemas.openxmlformats.org/drawingml/2006/chartDrawing">
    <cdr:from>
      <cdr:x>0.72365</cdr:x>
      <cdr:y>0.23198</cdr:y>
    </cdr:from>
    <cdr:to>
      <cdr:x>0.78427</cdr:x>
      <cdr:y>0.45118</cdr:y>
    </cdr:to>
    <cdr:sp macro="" textlink="">
      <cdr:nvSpPr>
        <cdr:cNvPr id="14" name="TextBox 1"/>
        <cdr:cNvSpPr txBox="1"/>
      </cdr:nvSpPr>
      <cdr:spPr>
        <a:xfrm xmlns:a="http://schemas.openxmlformats.org/drawingml/2006/main" rot="5400000">
          <a:off x="6340870" y="1791511"/>
          <a:ext cx="1330416" cy="5633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SHOULDER</a:t>
          </a:r>
        </a:p>
        <a:p xmlns:a="http://schemas.openxmlformats.org/drawingml/2006/main">
          <a:pPr algn="ctr"/>
          <a:r>
            <a:rPr lang="en-US" sz="1200" b="1"/>
            <a:t>SLOP E= 2.5 %</a:t>
          </a:r>
        </a:p>
        <a:p xmlns:a="http://schemas.openxmlformats.org/drawingml/2006/main">
          <a:pPr algn="ctr"/>
          <a:endParaRPr lang="ar-SA" sz="1200" b="1"/>
        </a:p>
      </cdr:txBody>
    </cdr:sp>
  </cdr:relSizeAnchor>
  <cdr:relSizeAnchor xmlns:cdr="http://schemas.openxmlformats.org/drawingml/2006/chartDrawing">
    <cdr:from>
      <cdr:x>0.04637</cdr:x>
      <cdr:y>0.70909</cdr:y>
    </cdr:from>
    <cdr:to>
      <cdr:x>0.97146</cdr:x>
      <cdr:y>0.94364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31948" y="4319477"/>
          <a:ext cx="8616802" cy="14287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endParaRPr lang="en-US" sz="1200" b="1"/>
        </a:p>
        <a:p xmlns:a="http://schemas.openxmlformats.org/drawingml/2006/main">
          <a:r>
            <a:rPr lang="en-US" sz="1200" b="1"/>
            <a:t>Aerdromes Engineering consultancy company                            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                        Typical Cross-Section            </a:t>
          </a:r>
          <a:r>
            <a:rPr lang="en-US" sz="1200" b="1" baseline="0"/>
            <a:t>                       June 2016                       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0.36504</cdr:x>
      <cdr:y>0.02545</cdr:y>
    </cdr:from>
    <cdr:to>
      <cdr:x>0.65636</cdr:x>
      <cdr:y>0.17556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3400203" y="155058"/>
          <a:ext cx="2713518" cy="914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1" anchor="ctr"/>
        <a:lstStyle xmlns:a="http://schemas.openxmlformats.org/drawingml/2006/main"/>
        <a:p xmlns:a="http://schemas.openxmlformats.org/drawingml/2006/main">
          <a:pPr algn="ctr"/>
          <a:r>
            <a:rPr lang="en-US" sz="1800" b="1" baseline="0">
              <a:effectLst/>
              <a:latin typeface="+mn-lt"/>
              <a:ea typeface="+mn-ea"/>
              <a:cs typeface="+mn-cs"/>
            </a:rPr>
            <a:t>Typical Cross-Section</a:t>
          </a:r>
          <a:endParaRPr lang="ar-SA" sz="18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0.0435</cdr:x>
      <cdr:y>0.71743</cdr:y>
    </cdr:from>
    <cdr:to>
      <cdr:x>0.87402</cdr:x>
      <cdr:y>0.94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5219" y="4370275"/>
          <a:ext cx="7735924" cy="135580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square" rtlCol="1" anchor="ctr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r>
            <a:rPr lang="en-US" sz="1200" b="1" u="sng"/>
            <a:t>Consultant</a:t>
          </a:r>
          <a:r>
            <a:rPr lang="en-US" sz="1200" b="1" u="sng" baseline="0"/>
            <a:t> </a:t>
          </a:r>
          <a:r>
            <a:rPr lang="en-US" sz="1200" b="1" u="none" baseline="0"/>
            <a:t>:                                                                                 </a:t>
          </a:r>
          <a:r>
            <a:rPr lang="en-US" sz="1200" b="1" u="sng" baseline="0"/>
            <a:t>Project</a:t>
          </a:r>
          <a:r>
            <a:rPr lang="en-US" sz="1200" b="1" u="none" baseline="0"/>
            <a:t> :                                   </a:t>
          </a:r>
          <a:r>
            <a:rPr lang="en-US" sz="1200" b="1" u="sng" baseline="0"/>
            <a:t>Scale</a:t>
          </a:r>
          <a:r>
            <a:rPr lang="en-US" sz="1200" b="1" u="none" baseline="0"/>
            <a:t> :</a:t>
          </a:r>
          <a:r>
            <a:rPr lang="en-US" sz="1200" b="1" u="sng"/>
            <a:t>     </a:t>
          </a:r>
        </a:p>
        <a:p xmlns:a="http://schemas.openxmlformats.org/drawingml/2006/main">
          <a:r>
            <a:rPr lang="en-US" sz="1200" b="1"/>
            <a:t>Aerdromes Engineering consultancy company                </a:t>
          </a:r>
          <a:r>
            <a:rPr lang="en-US" sz="1200" b="1">
              <a:effectLst/>
              <a:latin typeface="+mj-lt"/>
              <a:ea typeface="+mj-ea"/>
              <a:cs typeface="+mj-cs"/>
            </a:rPr>
            <a:t>Obeid</a:t>
          </a:r>
          <a:r>
            <a:rPr lang="en-US" sz="1200" b="1" baseline="0"/>
            <a:t> Airport</a:t>
          </a:r>
          <a:r>
            <a:rPr lang="en-US" sz="1200" b="1"/>
            <a:t>                            As</a:t>
          </a:r>
          <a:r>
            <a:rPr lang="en-US" sz="1200" b="1" baseline="0"/>
            <a:t> Noted</a:t>
          </a:r>
          <a:r>
            <a:rPr lang="en-US" sz="1200" b="1"/>
            <a:t>                                                                                        </a:t>
          </a:r>
        </a:p>
        <a:p xmlns:a="http://schemas.openxmlformats.org/drawingml/2006/main">
          <a:r>
            <a:rPr lang="en-US" sz="1200" b="1"/>
            <a:t>    General Directorate Planning &amp;</a:t>
          </a:r>
          <a:r>
            <a:rPr lang="en-US" sz="1200" b="1" baseline="0"/>
            <a:t> Design           </a:t>
          </a:r>
        </a:p>
        <a:p xmlns:a="http://schemas.openxmlformats.org/drawingml/2006/main">
          <a:r>
            <a:rPr lang="en-US" sz="1200" b="1" baseline="0"/>
            <a:t>                                                                                                         </a:t>
          </a:r>
          <a:r>
            <a:rPr lang="en-US" sz="1200" b="1" u="sng" baseline="0"/>
            <a:t>Drawing Title</a:t>
          </a:r>
          <a:r>
            <a:rPr lang="en-US" sz="1200" b="1" u="none" baseline="0"/>
            <a:t>:                        </a:t>
          </a:r>
          <a:r>
            <a:rPr lang="en-US" sz="1200" b="1" u="sng" baseline="0"/>
            <a:t>Date</a:t>
          </a:r>
          <a:r>
            <a:rPr lang="en-US" sz="1200" b="1" u="none" baseline="0"/>
            <a:t> :                          </a:t>
          </a:r>
          <a:r>
            <a:rPr lang="en-US" sz="1200" b="1" u="sng" baseline="0"/>
            <a:t>Sheet No</a:t>
          </a:r>
          <a:r>
            <a:rPr lang="en-US" sz="1200" b="1" u="none" baseline="0"/>
            <a:t> :            </a:t>
          </a:r>
        </a:p>
        <a:p xmlns:a="http://schemas.openxmlformats.org/drawingml/2006/main">
          <a:r>
            <a:rPr lang="en-US" sz="1200" b="1" u="none" baseline="0"/>
            <a:t>                                                                                                               Cross-Section            </a:t>
          </a:r>
          <a:r>
            <a:rPr lang="en-US" sz="1200" b="1" baseline="0"/>
            <a:t>                  June 2016                       6                                             </a:t>
          </a:r>
          <a:endParaRPr lang="ar-SA" sz="1200" b="1"/>
        </a:p>
      </cdr:txBody>
    </cdr:sp>
  </cdr:relSizeAnchor>
  <cdr:relSizeAnchor xmlns:cdr="http://schemas.openxmlformats.org/drawingml/2006/chartDrawing">
    <cdr:from>
      <cdr:x>0.34671</cdr:x>
      <cdr:y>0.0255</cdr:y>
    </cdr:from>
    <cdr:to>
      <cdr:x>0.57212</cdr:x>
      <cdr:y>0.13847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29452" y="155058"/>
          <a:ext cx="2099596" cy="68690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ctr"/>
          <a:r>
            <a:rPr lang="en-US" sz="1400" b="1"/>
            <a:t>RUNWAY (19) LOOP</a:t>
          </a:r>
        </a:p>
        <a:p xmlns:a="http://schemas.openxmlformats.org/drawingml/2006/main">
          <a:pPr algn="ctr"/>
          <a:r>
            <a:rPr lang="en-US" sz="1400" b="1"/>
            <a:t>CROSS-SECTION</a:t>
          </a:r>
          <a:r>
            <a:rPr lang="en-US" sz="1400" b="1" baseline="0"/>
            <a:t> CH 50</a:t>
          </a:r>
          <a:endParaRPr lang="ar-SA" sz="1600" b="1"/>
        </a:p>
      </cdr:txBody>
    </cdr:sp>
  </cdr:relSizeAnchor>
  <cdr:relSizeAnchor xmlns:cdr="http://schemas.openxmlformats.org/drawingml/2006/chartDrawing">
    <cdr:from>
      <cdr:x>0.60236</cdr:x>
      <cdr:y>0.48923</cdr:y>
    </cdr:from>
    <cdr:to>
      <cdr:x>0.87466</cdr:x>
      <cdr:y>0.65938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10742" y="2974753"/>
          <a:ext cx="2536356" cy="103460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rgbClr r="0" g="0" b="0"/>
        </a:effectRef>
        <a:fontRef xmlns:a="http://schemas.openxmlformats.org/drawingml/2006/main" idx="major"/>
      </cdr:style>
      <cdr:txBody>
        <a:bodyPr xmlns:a="http://schemas.openxmlformats.org/drawingml/2006/main" wrap="none" rtlCol="1"/>
        <a:lstStyle xmlns:a="http://schemas.openxmlformats.org/drawingml/2006/main">
          <a:lvl1pPr marL="0" indent="0">
            <a:defRPr sz="1100">
              <a:latin typeface="+mj-lt"/>
              <a:ea typeface="+mj-ea"/>
              <a:cs typeface="+mj-cs"/>
            </a:defRPr>
          </a:lvl1pPr>
          <a:lvl2pPr marL="457200" indent="0">
            <a:defRPr sz="1100">
              <a:latin typeface="+mj-lt"/>
              <a:ea typeface="+mj-ea"/>
              <a:cs typeface="+mj-cs"/>
            </a:defRPr>
          </a:lvl2pPr>
          <a:lvl3pPr marL="914400" indent="0">
            <a:defRPr sz="1100">
              <a:latin typeface="+mj-lt"/>
              <a:ea typeface="+mj-ea"/>
              <a:cs typeface="+mj-cs"/>
            </a:defRPr>
          </a:lvl3pPr>
          <a:lvl4pPr marL="1371600" indent="0">
            <a:defRPr sz="1100">
              <a:latin typeface="+mj-lt"/>
              <a:ea typeface="+mj-ea"/>
              <a:cs typeface="+mj-cs"/>
            </a:defRPr>
          </a:lvl4pPr>
          <a:lvl5pPr marL="1828800" indent="0">
            <a:defRPr sz="1100">
              <a:latin typeface="+mj-lt"/>
              <a:ea typeface="+mj-ea"/>
              <a:cs typeface="+mj-cs"/>
            </a:defRPr>
          </a:lvl5pPr>
          <a:lvl6pPr marL="2286000" indent="0">
            <a:defRPr sz="1100">
              <a:latin typeface="+mj-lt"/>
              <a:ea typeface="+mj-ea"/>
              <a:cs typeface="+mj-cs"/>
            </a:defRPr>
          </a:lvl6pPr>
          <a:lvl7pPr marL="2743200" indent="0">
            <a:defRPr sz="1100">
              <a:latin typeface="+mj-lt"/>
              <a:ea typeface="+mj-ea"/>
              <a:cs typeface="+mj-cs"/>
            </a:defRPr>
          </a:lvl7pPr>
          <a:lvl8pPr marL="3200400" indent="0">
            <a:defRPr sz="1100">
              <a:latin typeface="+mj-lt"/>
              <a:ea typeface="+mj-ea"/>
              <a:cs typeface="+mj-cs"/>
            </a:defRPr>
          </a:lvl8pPr>
          <a:lvl9pPr marL="3657600" indent="0">
            <a:defRPr sz="1100">
              <a:latin typeface="+mj-lt"/>
              <a:ea typeface="+mj-ea"/>
              <a:cs typeface="+mj-cs"/>
            </a:defRPr>
          </a:lvl9pPr>
        </a:lstStyle>
        <a:p xmlns:a="http://schemas.openxmlformats.org/drawingml/2006/main">
          <a:pPr algn="l"/>
          <a:r>
            <a:rPr lang="en-US" sz="1200" b="1"/>
            <a:t>Note</a:t>
          </a:r>
          <a:r>
            <a:rPr lang="en-US" sz="1200" b="1" baseline="0"/>
            <a:t> :</a:t>
          </a:r>
        </a:p>
        <a:p xmlns:a="http://schemas.openxmlformats.org/drawingml/2006/main">
          <a:pPr algn="l"/>
          <a:r>
            <a:rPr lang="en-US" sz="1200" b="1" baseline="0"/>
            <a:t>1- Runway Transverse Slope = 1 %</a:t>
          </a:r>
        </a:p>
        <a:p xmlns:a="http://schemas.openxmlformats.org/drawingml/2006/main">
          <a:pPr algn="l"/>
          <a:r>
            <a:rPr lang="en-US" sz="1200" b="1" baseline="0"/>
            <a:t>2- Shoulder Slope = 2.5 %</a:t>
          </a:r>
        </a:p>
        <a:p xmlns:a="http://schemas.openxmlformats.org/drawingml/2006/main">
          <a:pPr algn="l"/>
          <a:r>
            <a:rPr lang="en-US" sz="1200" b="1" baseline="0"/>
            <a:t>3- Loop Slope = 0.5 %</a:t>
          </a:r>
          <a:endParaRPr lang="ar-SA" sz="1200" b="1"/>
        </a:p>
      </cdr:txBody>
    </cdr:sp>
  </cdr:relSizeAnchor>
  <cdr:relSizeAnchor xmlns:cdr="http://schemas.openxmlformats.org/drawingml/2006/chartDrawing">
    <cdr:from>
      <cdr:x>0.46136</cdr:x>
      <cdr:y>0.19672</cdr:y>
    </cdr:from>
    <cdr:to>
      <cdr:x>0.46136</cdr:x>
      <cdr:y>0.40801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4297326" y="1196163"/>
          <a:ext cx="1" cy="1284767"/>
        </a:xfrm>
        <a:prstGeom xmlns:a="http://schemas.openxmlformats.org/drawingml/2006/main" prst="straightConnector1">
          <a:avLst/>
        </a:prstGeom>
        <a:ln xmlns:a="http://schemas.openxmlformats.org/drawingml/2006/main" w="28575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0.15646</cdr:x>
      <cdr:y>0.25683</cdr:y>
    </cdr:from>
    <cdr:to>
      <cdr:x>0.34857</cdr:x>
      <cdr:y>0.36821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457399" y="1561655"/>
          <a:ext cx="1789371" cy="6772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/>
            <a:t>RUNWAY</a:t>
          </a:r>
          <a:endParaRPr lang="ar-SA" sz="2400" b="1"/>
        </a:p>
      </cdr:txBody>
    </cdr:sp>
  </cdr:relSizeAnchor>
  <cdr:relSizeAnchor xmlns:cdr="http://schemas.openxmlformats.org/drawingml/2006/chartDrawing">
    <cdr:from>
      <cdr:x>0.60117</cdr:x>
      <cdr:y>0.2579</cdr:y>
    </cdr:from>
    <cdr:to>
      <cdr:x>0.78478</cdr:x>
      <cdr:y>0.36612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599667" y="1568155"/>
          <a:ext cx="1710218" cy="6580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txBody>
        <a:bodyPr xmlns:a="http://schemas.openxmlformats.org/drawingml/2006/main" wrap="none" rtlCol="1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/>
            <a:t>LOOP</a:t>
          </a:r>
          <a:endParaRPr lang="ar-SA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12" sqref="I12"/>
    </sheetView>
  </sheetViews>
  <sheetFormatPr defaultRowHeight="15" x14ac:dyDescent="0.25"/>
  <cols>
    <col min="4" max="4" width="11.7109375" customWidth="1"/>
    <col min="7" max="7" width="8.85546875" customWidth="1"/>
    <col min="8" max="8" width="9" hidden="1" customWidth="1"/>
    <col min="9" max="9" width="9" customWidth="1"/>
    <col min="11" max="11" width="11" bestFit="1" customWidth="1"/>
    <col min="12" max="12" width="9.42578125" bestFit="1" customWidth="1"/>
    <col min="13" max="13" width="24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179</v>
      </c>
    </row>
    <row r="2" spans="1:13" x14ac:dyDescent="0.25">
      <c r="A2" s="1" t="s">
        <v>24</v>
      </c>
      <c r="B2" s="1">
        <v>1.556</v>
      </c>
      <c r="C2" s="1"/>
      <c r="D2" s="1"/>
      <c r="E2" s="1">
        <f t="shared" ref="E2:E11" si="0">F2+B2</f>
        <v>586.21600000000001</v>
      </c>
      <c r="F2" s="1">
        <v>584.66</v>
      </c>
      <c r="G2" s="1"/>
    </row>
    <row r="3" spans="1:13" ht="18.75" x14ac:dyDescent="0.3">
      <c r="A3" s="1" t="s">
        <v>25</v>
      </c>
      <c r="B3" s="1">
        <v>1.4910000000000001</v>
      </c>
      <c r="C3" s="1"/>
      <c r="D3" s="1">
        <v>2.0499999999999998</v>
      </c>
      <c r="E3" s="1">
        <f t="shared" si="0"/>
        <v>585.65700000000004</v>
      </c>
      <c r="F3" s="1">
        <f t="shared" ref="F3:F11" si="1">E2-D3</f>
        <v>584.16600000000005</v>
      </c>
      <c r="G3" s="1"/>
      <c r="K3" s="38" t="s">
        <v>0</v>
      </c>
      <c r="L3" s="38" t="s">
        <v>20</v>
      </c>
      <c r="M3" s="38" t="s">
        <v>21</v>
      </c>
    </row>
    <row r="4" spans="1:13" ht="18.75" x14ac:dyDescent="0.3">
      <c r="A4" s="1" t="s">
        <v>26</v>
      </c>
      <c r="B4" s="1">
        <v>1.865</v>
      </c>
      <c r="C4" s="1"/>
      <c r="D4" s="1">
        <v>1.4</v>
      </c>
      <c r="E4" s="1">
        <f t="shared" si="0"/>
        <v>586.12200000000007</v>
      </c>
      <c r="F4" s="1">
        <f t="shared" si="1"/>
        <v>584.25700000000006</v>
      </c>
      <c r="G4" s="1"/>
      <c r="K4" s="38">
        <v>0</v>
      </c>
      <c r="L4" s="38">
        <v>1</v>
      </c>
      <c r="M4" s="39">
        <v>577.65899999999999</v>
      </c>
    </row>
    <row r="5" spans="1:13" ht="18.75" x14ac:dyDescent="0.3">
      <c r="A5" s="1">
        <v>750</v>
      </c>
      <c r="B5" s="1">
        <v>0.91</v>
      </c>
      <c r="C5" s="1"/>
      <c r="D5" s="1">
        <v>1.984</v>
      </c>
      <c r="E5" s="1">
        <f t="shared" si="0"/>
        <v>585.048</v>
      </c>
      <c r="F5" s="1">
        <f t="shared" si="1"/>
        <v>584.13800000000003</v>
      </c>
      <c r="G5" s="1" t="s">
        <v>10</v>
      </c>
      <c r="K5" s="38">
        <v>250</v>
      </c>
      <c r="L5" s="38">
        <v>2</v>
      </c>
      <c r="M5" s="38">
        <v>577.9849999999999</v>
      </c>
    </row>
    <row r="6" spans="1:13" ht="18.75" x14ac:dyDescent="0.3">
      <c r="A6" s="1">
        <v>1000</v>
      </c>
      <c r="B6" s="1">
        <v>1.121</v>
      </c>
      <c r="C6" s="1"/>
      <c r="D6" s="1">
        <v>1.9379999999999999</v>
      </c>
      <c r="E6" s="1">
        <f t="shared" si="0"/>
        <v>584.23099999999999</v>
      </c>
      <c r="F6" s="1">
        <f t="shared" si="1"/>
        <v>583.11</v>
      </c>
      <c r="G6" s="1" t="s">
        <v>11</v>
      </c>
      <c r="K6" s="38">
        <v>500</v>
      </c>
      <c r="L6" s="38">
        <v>3</v>
      </c>
      <c r="M6" s="38">
        <v>578.596</v>
      </c>
    </row>
    <row r="7" spans="1:13" ht="18.75" x14ac:dyDescent="0.3">
      <c r="A7" s="1">
        <v>1250</v>
      </c>
      <c r="B7" s="1">
        <v>1.1839999999999999</v>
      </c>
      <c r="C7" s="1"/>
      <c r="D7" s="1">
        <v>1.9890000000000001</v>
      </c>
      <c r="E7" s="1">
        <f t="shared" si="0"/>
        <v>583.42599999999993</v>
      </c>
      <c r="F7" s="1">
        <f t="shared" si="1"/>
        <v>582.24199999999996</v>
      </c>
      <c r="G7" s="1" t="s">
        <v>12</v>
      </c>
      <c r="K7" s="38">
        <v>750</v>
      </c>
      <c r="L7" s="38">
        <v>4</v>
      </c>
      <c r="M7" s="38">
        <v>579.18499999999995</v>
      </c>
    </row>
    <row r="8" spans="1:13" ht="18.75" x14ac:dyDescent="0.3">
      <c r="A8" s="1">
        <v>1500</v>
      </c>
      <c r="B8" s="1">
        <v>1.5469999999999999</v>
      </c>
      <c r="C8" s="1"/>
      <c r="D8" s="1">
        <v>2.0699999999999998</v>
      </c>
      <c r="E8" s="1">
        <f t="shared" si="0"/>
        <v>582.90299999999991</v>
      </c>
      <c r="F8" s="1">
        <f t="shared" si="1"/>
        <v>581.35599999999988</v>
      </c>
      <c r="G8" s="1" t="s">
        <v>13</v>
      </c>
      <c r="K8" s="38">
        <v>1000</v>
      </c>
      <c r="L8" s="38">
        <v>5</v>
      </c>
      <c r="M8" s="38">
        <v>579.98399999999992</v>
      </c>
    </row>
    <row r="9" spans="1:13" ht="18.75" x14ac:dyDescent="0.3">
      <c r="A9" s="1">
        <v>1750</v>
      </c>
      <c r="B9" s="1">
        <v>1.47</v>
      </c>
      <c r="C9" s="1"/>
      <c r="D9" s="1">
        <v>2.181</v>
      </c>
      <c r="E9" s="1">
        <f t="shared" si="0"/>
        <v>582.19199999999989</v>
      </c>
      <c r="F9" s="1">
        <f t="shared" si="1"/>
        <v>580.72199999999987</v>
      </c>
      <c r="G9" s="1" t="s">
        <v>14</v>
      </c>
      <c r="K9" s="38">
        <v>1250</v>
      </c>
      <c r="L9" s="38">
        <v>6</v>
      </c>
      <c r="M9" s="38">
        <v>580.72199999999987</v>
      </c>
    </row>
    <row r="10" spans="1:13" ht="18.75" x14ac:dyDescent="0.3">
      <c r="A10" s="1">
        <v>2000</v>
      </c>
      <c r="B10" s="1">
        <v>1.71</v>
      </c>
      <c r="C10" s="1"/>
      <c r="D10" s="1">
        <v>2.2080000000000002</v>
      </c>
      <c r="E10" s="1">
        <f t="shared" si="0"/>
        <v>581.69399999999996</v>
      </c>
      <c r="F10" s="1">
        <f t="shared" si="1"/>
        <v>579.98399999999992</v>
      </c>
      <c r="G10" s="1" t="s">
        <v>15</v>
      </c>
      <c r="K10" s="38">
        <v>1500</v>
      </c>
      <c r="L10" s="38">
        <v>7</v>
      </c>
      <c r="M10" s="38">
        <v>581.35599999999988</v>
      </c>
    </row>
    <row r="11" spans="1:13" ht="18.75" x14ac:dyDescent="0.3">
      <c r="A11" s="1">
        <v>2250</v>
      </c>
      <c r="B11" s="1">
        <v>1.7030000000000001</v>
      </c>
      <c r="C11" s="1"/>
      <c r="D11" s="1">
        <v>2.5089999999999999</v>
      </c>
      <c r="E11" s="1">
        <f t="shared" si="0"/>
        <v>580.88799999999992</v>
      </c>
      <c r="F11" s="1">
        <f t="shared" si="1"/>
        <v>579.18499999999995</v>
      </c>
      <c r="G11" s="1" t="s">
        <v>16</v>
      </c>
      <c r="K11" s="38">
        <v>1750</v>
      </c>
      <c r="L11" s="38">
        <v>8</v>
      </c>
      <c r="M11" s="38">
        <v>582.24199999999996</v>
      </c>
    </row>
    <row r="12" spans="1:13" ht="18.75" x14ac:dyDescent="0.3">
      <c r="A12" s="1">
        <v>2500</v>
      </c>
      <c r="B12" s="2">
        <v>2.085</v>
      </c>
      <c r="C12" s="1"/>
      <c r="D12" s="1">
        <v>2.2919999999999998</v>
      </c>
      <c r="E12" s="2">
        <f t="shared" ref="E12:E17" si="2">F12+B12</f>
        <v>580.68099999999993</v>
      </c>
      <c r="F12" s="1">
        <f>E11-D12</f>
        <v>578.59599999999989</v>
      </c>
      <c r="G12" s="2" t="s">
        <v>17</v>
      </c>
      <c r="K12" s="38">
        <v>2000</v>
      </c>
      <c r="L12" s="38">
        <v>9</v>
      </c>
      <c r="M12" s="38">
        <v>583.11</v>
      </c>
    </row>
    <row r="13" spans="1:13" ht="18.75" x14ac:dyDescent="0.3">
      <c r="A13" s="1">
        <v>2750</v>
      </c>
      <c r="B13" s="2">
        <v>1.6950000000000001</v>
      </c>
      <c r="C13" s="1"/>
      <c r="D13" s="2">
        <v>2.6960000000000002</v>
      </c>
      <c r="E13" s="2">
        <f t="shared" si="2"/>
        <v>579.67999999999995</v>
      </c>
      <c r="F13" s="2">
        <f>E12-D13</f>
        <v>577.9849999999999</v>
      </c>
      <c r="G13" s="2" t="s">
        <v>18</v>
      </c>
      <c r="K13" s="38">
        <v>2250</v>
      </c>
      <c r="L13" s="38">
        <v>10</v>
      </c>
      <c r="M13" s="38">
        <v>584.13800000000003</v>
      </c>
    </row>
    <row r="14" spans="1:13" ht="18.75" x14ac:dyDescent="0.3">
      <c r="A14" s="1">
        <v>3000</v>
      </c>
      <c r="B14" s="2">
        <v>2.629</v>
      </c>
      <c r="C14" s="1"/>
      <c r="D14" s="2">
        <v>2.0209999999999999</v>
      </c>
      <c r="E14" s="2">
        <f t="shared" si="2"/>
        <v>580.28800000000001</v>
      </c>
      <c r="F14" s="2">
        <f>E13-D14</f>
        <v>577.65899999999999</v>
      </c>
      <c r="G14" s="2" t="s">
        <v>19</v>
      </c>
      <c r="K14" s="38">
        <v>2500</v>
      </c>
      <c r="L14" s="38">
        <v>11</v>
      </c>
      <c r="M14" s="38">
        <v>585.077</v>
      </c>
    </row>
    <row r="15" spans="1:13" ht="18.75" x14ac:dyDescent="0.3">
      <c r="A15" s="1">
        <v>0</v>
      </c>
      <c r="B15" s="1"/>
      <c r="C15" s="1"/>
      <c r="D15" s="2">
        <v>1.5740000000000001</v>
      </c>
      <c r="E15" s="1">
        <f t="shared" si="2"/>
        <v>578.71400000000006</v>
      </c>
      <c r="F15" s="2">
        <f>E14-D15</f>
        <v>578.71400000000006</v>
      </c>
      <c r="G15" s="2" t="s">
        <v>22</v>
      </c>
      <c r="K15" s="38">
        <v>2750</v>
      </c>
      <c r="L15" s="38">
        <v>12</v>
      </c>
      <c r="M15" s="38">
        <v>585.91700000000003</v>
      </c>
    </row>
    <row r="16" spans="1:13" ht="18.75" x14ac:dyDescent="0.3">
      <c r="A16" s="2">
        <v>750</v>
      </c>
      <c r="B16" s="1">
        <v>1.8029999999999999</v>
      </c>
      <c r="C16" s="1"/>
      <c r="D16" s="1"/>
      <c r="E16" s="1">
        <f t="shared" si="2"/>
        <v>585.94100000000003</v>
      </c>
      <c r="F16" s="1">
        <v>584.13800000000003</v>
      </c>
      <c r="G16" s="1" t="s">
        <v>10</v>
      </c>
      <c r="K16" s="38">
        <v>3000</v>
      </c>
      <c r="L16" s="38">
        <v>13</v>
      </c>
      <c r="M16" s="38">
        <v>586.49700000000007</v>
      </c>
    </row>
    <row r="17" spans="1:7" x14ac:dyDescent="0.25">
      <c r="A17" s="2">
        <v>250</v>
      </c>
      <c r="B17" s="1">
        <v>1.8009999999999999</v>
      </c>
      <c r="C17" s="1"/>
      <c r="D17" s="1">
        <v>0.88600000000000001</v>
      </c>
      <c r="E17" s="1" t="e">
        <f t="shared" si="2"/>
        <v>#REF!</v>
      </c>
      <c r="F17" s="1" t="e">
        <f>#REF!-D17</f>
        <v>#REF!</v>
      </c>
      <c r="G17" s="1" t="s">
        <v>8</v>
      </c>
    </row>
    <row r="18" spans="1:7" x14ac:dyDescent="0.25">
      <c r="A18" s="2">
        <v>0</v>
      </c>
      <c r="B18" s="1"/>
      <c r="C18" s="1"/>
      <c r="D18" s="1">
        <v>1.2210000000000001</v>
      </c>
      <c r="E18" s="1"/>
      <c r="F18" s="1" t="e">
        <f>E17-D18</f>
        <v>#REF!</v>
      </c>
      <c r="G18" s="1" t="s">
        <v>7</v>
      </c>
    </row>
  </sheetData>
  <pageMargins left="0.7" right="0.7" top="0.75" bottom="0.75" header="0.3" footer="0.3"/>
  <pageSetup orientation="portrait" r:id="rId1"/>
  <colBreaks count="1" manualBreakCount="1">
    <brk id="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workbookViewId="0">
      <selection activeCell="C211" sqref="C211"/>
    </sheetView>
  </sheetViews>
  <sheetFormatPr defaultRowHeight="15" x14ac:dyDescent="0.25"/>
  <cols>
    <col min="1" max="1" width="12.42578125" customWidth="1"/>
    <col min="2" max="2" width="15.42578125" bestFit="1" customWidth="1"/>
    <col min="3" max="4" width="18.42578125" bestFit="1" customWidth="1"/>
    <col min="5" max="5" width="14.28515625" bestFit="1" customWidth="1"/>
  </cols>
  <sheetData>
    <row r="1" spans="2:4" ht="15.75" thickBot="1" x14ac:dyDescent="0.3"/>
    <row r="2" spans="2:4" x14ac:dyDescent="0.25">
      <c r="B2" s="164" t="s">
        <v>205</v>
      </c>
      <c r="C2" s="165"/>
      <c r="D2" s="166"/>
    </row>
    <row r="3" spans="2:4" ht="15.75" thickBot="1" x14ac:dyDescent="0.3">
      <c r="B3" s="167"/>
      <c r="C3" s="168"/>
      <c r="D3" s="169"/>
    </row>
    <row r="4" spans="2:4" ht="15.75" thickBot="1" x14ac:dyDescent="0.3"/>
    <row r="5" spans="2:4" ht="16.5" thickBot="1" x14ac:dyDescent="0.3">
      <c r="B5" s="83" t="s">
        <v>0</v>
      </c>
      <c r="C5" s="80" t="s">
        <v>127</v>
      </c>
      <c r="D5" s="81" t="s">
        <v>128</v>
      </c>
    </row>
    <row r="6" spans="2:4" ht="15.75" x14ac:dyDescent="0.25">
      <c r="B6" s="82">
        <v>0</v>
      </c>
      <c r="C6" s="77">
        <v>-0.82928571428802966</v>
      </c>
      <c r="D6" s="78"/>
    </row>
    <row r="7" spans="2:4" ht="15.75" x14ac:dyDescent="0.25">
      <c r="B7" s="59">
        <v>100</v>
      </c>
      <c r="C7" s="3">
        <v>2.841428571419117</v>
      </c>
      <c r="D7" s="58">
        <v>100.60714285655436</v>
      </c>
    </row>
    <row r="8" spans="2:4" ht="15.75" x14ac:dyDescent="0.25">
      <c r="B8" s="59">
        <v>200</v>
      </c>
      <c r="C8" s="3">
        <v>2.0378571428389187</v>
      </c>
      <c r="D8" s="58">
        <v>243.96428571290176</v>
      </c>
    </row>
    <row r="9" spans="2:4" ht="15.75" x14ac:dyDescent="0.25">
      <c r="B9" s="59">
        <v>300</v>
      </c>
      <c r="C9" s="3">
        <v>2.7064285714025766</v>
      </c>
      <c r="D9" s="58">
        <v>237.2142857120748</v>
      </c>
    </row>
    <row r="10" spans="2:4" ht="15.75" x14ac:dyDescent="0.25">
      <c r="B10" s="59">
        <v>400</v>
      </c>
      <c r="C10" s="3">
        <v>-0.45000000000616835</v>
      </c>
      <c r="D10" s="58">
        <v>112.8214285698204</v>
      </c>
    </row>
    <row r="11" spans="2:4" ht="15.75" x14ac:dyDescent="0.25">
      <c r="B11" s="59">
        <v>500</v>
      </c>
      <c r="C11" s="3">
        <v>1.1378571428433912</v>
      </c>
      <c r="D11" s="58">
        <v>34.392857141861143</v>
      </c>
    </row>
    <row r="12" spans="2:4" ht="15.75" x14ac:dyDescent="0.25">
      <c r="B12" s="59">
        <v>600</v>
      </c>
      <c r="C12" s="3">
        <v>0.9514285714053422</v>
      </c>
      <c r="D12" s="58">
        <v>104.46428571243666</v>
      </c>
    </row>
    <row r="13" spans="2:4" ht="15.75" x14ac:dyDescent="0.25">
      <c r="B13" s="59">
        <v>700</v>
      </c>
      <c r="C13" s="3">
        <v>2.7899999999647207</v>
      </c>
      <c r="D13" s="58">
        <v>187.07142856850314</v>
      </c>
    </row>
    <row r="14" spans="2:4" ht="15.75" x14ac:dyDescent="0.25">
      <c r="B14" s="59">
        <v>800</v>
      </c>
      <c r="C14" s="3">
        <v>6.2807142856717384</v>
      </c>
      <c r="D14" s="58">
        <v>453.53571428182295</v>
      </c>
    </row>
    <row r="15" spans="2:4" ht="15.75" x14ac:dyDescent="0.25">
      <c r="B15" s="59">
        <v>900</v>
      </c>
      <c r="C15" s="3">
        <v>4.1207142856709265</v>
      </c>
      <c r="D15" s="58">
        <v>520.07142856713324</v>
      </c>
    </row>
    <row r="16" spans="2:4" ht="15.75" x14ac:dyDescent="0.25">
      <c r="B16" s="59">
        <v>1000</v>
      </c>
      <c r="C16" s="3">
        <v>3.066428571380909</v>
      </c>
      <c r="D16" s="58">
        <v>359.35714285259178</v>
      </c>
    </row>
    <row r="17" spans="2:4" ht="15.75" x14ac:dyDescent="0.25">
      <c r="B17" s="59">
        <v>1100</v>
      </c>
      <c r="C17" s="3">
        <v>-0.23142857148229723</v>
      </c>
      <c r="D17" s="58">
        <v>141.74999999493059</v>
      </c>
    </row>
    <row r="18" spans="2:4" ht="15.75" x14ac:dyDescent="0.25">
      <c r="B18" s="59">
        <v>1200</v>
      </c>
      <c r="C18" s="3">
        <v>2.0828571428020433</v>
      </c>
      <c r="D18" s="58">
        <v>92.571428565987304</v>
      </c>
    </row>
    <row r="19" spans="2:4" ht="15.75" x14ac:dyDescent="0.25">
      <c r="B19" s="59">
        <v>1300</v>
      </c>
      <c r="C19" s="3">
        <v>4.9757142856616712</v>
      </c>
      <c r="D19" s="58">
        <v>352.92857142318576</v>
      </c>
    </row>
    <row r="20" spans="2:4" ht="15.75" x14ac:dyDescent="0.25">
      <c r="B20" s="59">
        <v>1400</v>
      </c>
      <c r="C20" s="3">
        <v>4.8278571428109478</v>
      </c>
      <c r="D20" s="58">
        <v>490.17857142363096</v>
      </c>
    </row>
    <row r="21" spans="2:4" ht="15.75" x14ac:dyDescent="0.25">
      <c r="B21" s="59">
        <v>1500</v>
      </c>
      <c r="C21" s="3">
        <v>4.7314285713985429</v>
      </c>
      <c r="D21" s="58">
        <v>477.96428571047454</v>
      </c>
    </row>
    <row r="22" spans="2:4" ht="15.75" x14ac:dyDescent="0.25">
      <c r="B22" s="59">
        <v>1600</v>
      </c>
      <c r="C22" s="3">
        <v>10.439999999978227</v>
      </c>
      <c r="D22" s="58">
        <v>758.57142856883843</v>
      </c>
    </row>
    <row r="23" spans="2:4" ht="15.75" x14ac:dyDescent="0.25">
      <c r="B23" s="59">
        <v>1700</v>
      </c>
      <c r="C23" s="3">
        <v>14.28428571427243</v>
      </c>
      <c r="D23" s="58">
        <v>1236.2142857125327</v>
      </c>
    </row>
    <row r="24" spans="2:4" ht="15.75" x14ac:dyDescent="0.25">
      <c r="B24" s="59">
        <v>1800</v>
      </c>
      <c r="C24" s="3">
        <v>14.541428571424554</v>
      </c>
      <c r="D24" s="58">
        <v>1441.2857142848491</v>
      </c>
    </row>
    <row r="25" spans="2:4" ht="15.75" x14ac:dyDescent="0.25">
      <c r="B25" s="59">
        <v>1900</v>
      </c>
      <c r="C25" s="3">
        <v>11.687142857144943</v>
      </c>
      <c r="D25" s="58">
        <v>1311.4285714284747</v>
      </c>
    </row>
    <row r="26" spans="2:4" ht="15.75" x14ac:dyDescent="0.25">
      <c r="B26" s="59">
        <v>2000</v>
      </c>
      <c r="C26" s="3">
        <v>11.095714285724512</v>
      </c>
      <c r="D26" s="58">
        <v>1139.1428571434726</v>
      </c>
    </row>
    <row r="27" spans="2:4" ht="15.75" x14ac:dyDescent="0.25">
      <c r="B27" s="59">
        <v>2100</v>
      </c>
      <c r="C27" s="3">
        <v>10.665000000018219</v>
      </c>
      <c r="D27" s="58">
        <v>1088.0357142871364</v>
      </c>
    </row>
    <row r="28" spans="2:4" ht="15.75" x14ac:dyDescent="0.25">
      <c r="B28" s="59">
        <v>2200</v>
      </c>
      <c r="C28" s="3">
        <v>7.4764285714542211</v>
      </c>
      <c r="D28" s="58">
        <v>907.07142857362192</v>
      </c>
    </row>
    <row r="29" spans="2:4" ht="15.75" x14ac:dyDescent="0.25">
      <c r="B29" s="59">
        <v>2300</v>
      </c>
      <c r="C29" s="3">
        <v>5.7278571428861369</v>
      </c>
      <c r="D29" s="58">
        <v>660.2142857170179</v>
      </c>
    </row>
    <row r="30" spans="2:4" ht="15.75" x14ac:dyDescent="0.25">
      <c r="B30" s="59">
        <v>2400</v>
      </c>
      <c r="C30" s="3">
        <v>6.0750000000302862</v>
      </c>
      <c r="D30" s="58">
        <v>590.14285714582115</v>
      </c>
    </row>
    <row r="31" spans="2:4" ht="15.75" x14ac:dyDescent="0.25">
      <c r="B31" s="59">
        <v>2500</v>
      </c>
      <c r="C31" s="3">
        <v>3.9407142857468056</v>
      </c>
      <c r="D31" s="58">
        <v>500.78571428885459</v>
      </c>
    </row>
    <row r="32" spans="2:4" ht="15.75" x14ac:dyDescent="0.25">
      <c r="B32" s="59">
        <v>2600</v>
      </c>
      <c r="C32" s="3">
        <v>5.0142857143213506</v>
      </c>
      <c r="D32" s="58">
        <v>447.75000000340788</v>
      </c>
    </row>
    <row r="33" spans="2:4" ht="15.75" x14ac:dyDescent="0.25">
      <c r="B33" s="59">
        <v>2700</v>
      </c>
      <c r="C33" s="3">
        <v>4.3521428571831882</v>
      </c>
      <c r="D33" s="58">
        <v>468.32142857522695</v>
      </c>
    </row>
    <row r="34" spans="2:4" ht="15.75" x14ac:dyDescent="0.25">
      <c r="B34" s="59">
        <v>2800</v>
      </c>
      <c r="C34" s="3">
        <v>3.522857142897351</v>
      </c>
      <c r="D34" s="58">
        <v>393.75000000402696</v>
      </c>
    </row>
    <row r="35" spans="2:4" ht="15.75" x14ac:dyDescent="0.25">
      <c r="B35" s="59">
        <v>2900</v>
      </c>
      <c r="C35" s="3">
        <v>4.120714285754242</v>
      </c>
      <c r="D35" s="58">
        <v>382.17857143257964</v>
      </c>
    </row>
    <row r="36" spans="2:4" ht="16.5" thickBot="1" x14ac:dyDescent="0.3">
      <c r="B36" s="97">
        <v>3000</v>
      </c>
      <c r="C36" s="88">
        <v>1.9800000000445346</v>
      </c>
      <c r="D36" s="89">
        <v>305.03571428993882</v>
      </c>
    </row>
    <row r="37" spans="2:4" ht="16.5" thickBot="1" x14ac:dyDescent="0.3">
      <c r="B37" s="98"/>
      <c r="C37" s="94" t="s">
        <v>174</v>
      </c>
      <c r="D37" s="95">
        <v>7839.642857133168</v>
      </c>
    </row>
    <row r="38" spans="2:4" ht="15.75" x14ac:dyDescent="0.25">
      <c r="B38" s="71"/>
      <c r="C38" s="71"/>
      <c r="D38" s="71"/>
    </row>
    <row r="39" spans="2:4" ht="15.75" x14ac:dyDescent="0.25">
      <c r="B39" s="70"/>
      <c r="C39" s="70"/>
      <c r="D39" s="70"/>
    </row>
    <row r="40" spans="2:4" ht="18.75" x14ac:dyDescent="0.3">
      <c r="B40" s="170" t="s">
        <v>206</v>
      </c>
      <c r="C40" s="170"/>
      <c r="D40" s="86" t="s">
        <v>215</v>
      </c>
    </row>
    <row r="41" spans="2:4" ht="18.75" x14ac:dyDescent="0.3">
      <c r="B41" s="86"/>
      <c r="C41" s="86"/>
      <c r="D41" s="86"/>
    </row>
    <row r="42" spans="2:4" ht="18.75" x14ac:dyDescent="0.3">
      <c r="B42" s="170" t="s">
        <v>207</v>
      </c>
      <c r="C42" s="170"/>
      <c r="D42" s="86" t="s">
        <v>208</v>
      </c>
    </row>
    <row r="43" spans="2:4" ht="15.75" x14ac:dyDescent="0.25">
      <c r="B43" s="70"/>
      <c r="C43" s="70"/>
      <c r="D43" s="70"/>
    </row>
    <row r="44" spans="2:4" ht="15.75" x14ac:dyDescent="0.25">
      <c r="B44" s="70"/>
      <c r="C44" s="70"/>
      <c r="D44" s="70"/>
    </row>
    <row r="45" spans="2:4" ht="15.75" x14ac:dyDescent="0.25">
      <c r="B45" s="70"/>
      <c r="C45" s="70"/>
      <c r="D45" s="70"/>
    </row>
    <row r="47" spans="2:4" ht="15.75" thickBot="1" x14ac:dyDescent="0.3"/>
    <row r="48" spans="2:4" ht="14.25" customHeight="1" x14ac:dyDescent="0.25">
      <c r="B48" s="172" t="s">
        <v>216</v>
      </c>
      <c r="C48" s="173"/>
      <c r="D48" s="174"/>
    </row>
    <row r="49" spans="2:4" ht="14.25" customHeight="1" thickBot="1" x14ac:dyDescent="0.3">
      <c r="B49" s="175"/>
      <c r="C49" s="176"/>
      <c r="D49" s="177"/>
    </row>
    <row r="50" spans="2:4" ht="15.75" thickBot="1" x14ac:dyDescent="0.3"/>
    <row r="51" spans="2:4" ht="16.5" thickBot="1" x14ac:dyDescent="0.3">
      <c r="B51" s="79" t="s">
        <v>193</v>
      </c>
      <c r="C51" s="80" t="s">
        <v>200</v>
      </c>
      <c r="D51" s="80" t="s">
        <v>201</v>
      </c>
    </row>
    <row r="52" spans="2:4" ht="15.75" x14ac:dyDescent="0.25">
      <c r="B52" s="76">
        <v>0</v>
      </c>
      <c r="C52" s="77">
        <v>-1.3612499999993588</v>
      </c>
      <c r="D52" s="77"/>
    </row>
    <row r="53" spans="2:4" ht="15.75" x14ac:dyDescent="0.25">
      <c r="B53" s="75">
        <v>100</v>
      </c>
      <c r="C53" s="3">
        <v>0.75375000000008185</v>
      </c>
      <c r="D53" s="3">
        <v>-30.374999999963848</v>
      </c>
    </row>
    <row r="54" spans="2:4" ht="15.75" x14ac:dyDescent="0.25">
      <c r="B54" s="75">
        <v>200</v>
      </c>
      <c r="C54" s="3">
        <v>2.2349999999995873</v>
      </c>
      <c r="D54" s="3">
        <v>149.43749999998346</v>
      </c>
    </row>
    <row r="55" spans="2:4" ht="15.75" x14ac:dyDescent="0.25">
      <c r="B55" s="75">
        <v>300</v>
      </c>
      <c r="C55" s="3">
        <v>1.4887499999989018</v>
      </c>
      <c r="D55" s="3">
        <v>186.18749999992446</v>
      </c>
    </row>
    <row r="56" spans="2:4" ht="15.75" x14ac:dyDescent="0.25">
      <c r="B56" s="75">
        <v>400</v>
      </c>
      <c r="C56" s="3">
        <v>0.43499999999909278</v>
      </c>
      <c r="D56" s="3">
        <v>96.187499999899728</v>
      </c>
    </row>
    <row r="57" spans="2:4" ht="15.75" x14ac:dyDescent="0.25">
      <c r="B57" s="75">
        <v>500</v>
      </c>
      <c r="C57" s="3">
        <v>1.3349999999995532</v>
      </c>
      <c r="D57" s="3">
        <v>88.499999999932299</v>
      </c>
    </row>
    <row r="58" spans="2:4" ht="15.75" x14ac:dyDescent="0.25">
      <c r="B58" s="75">
        <v>600</v>
      </c>
      <c r="C58" s="3">
        <v>1.3312500000004945</v>
      </c>
      <c r="D58" s="3">
        <v>133.31250000000239</v>
      </c>
    </row>
    <row r="59" spans="2:4" ht="15.75" x14ac:dyDescent="0.25">
      <c r="B59" s="75">
        <v>700</v>
      </c>
      <c r="C59" s="3">
        <v>1.2037500000009516</v>
      </c>
      <c r="D59" s="3">
        <v>126.7500000000723</v>
      </c>
    </row>
    <row r="60" spans="2:4" ht="15.75" x14ac:dyDescent="0.25">
      <c r="B60" s="75">
        <v>800</v>
      </c>
      <c r="C60" s="3">
        <v>1.7550000000011323</v>
      </c>
      <c r="D60" s="3">
        <v>147.93750000010419</v>
      </c>
    </row>
    <row r="61" spans="2:4" ht="15.75" x14ac:dyDescent="0.25">
      <c r="B61" s="75">
        <v>900</v>
      </c>
      <c r="C61" s="3">
        <v>2.0850000000022817</v>
      </c>
      <c r="D61" s="3">
        <v>192.0000000001707</v>
      </c>
    </row>
    <row r="62" spans="2:4" ht="15.75" x14ac:dyDescent="0.25">
      <c r="B62" s="75">
        <v>1000</v>
      </c>
      <c r="C62" s="3">
        <v>1.6462500000028513</v>
      </c>
      <c r="D62" s="3">
        <v>186.56250000025665</v>
      </c>
    </row>
    <row r="63" spans="2:4" ht="15.75" x14ac:dyDescent="0.25">
      <c r="B63" s="75">
        <v>1100</v>
      </c>
      <c r="C63" s="3">
        <v>1.5450000000035402</v>
      </c>
      <c r="D63" s="3">
        <v>159.56250000031957</v>
      </c>
    </row>
    <row r="64" spans="2:4" ht="15.75" x14ac:dyDescent="0.25">
      <c r="B64" s="75">
        <v>1200</v>
      </c>
      <c r="C64" s="3">
        <v>2.4300000000043553</v>
      </c>
      <c r="D64" s="3">
        <v>198.75000000039478</v>
      </c>
    </row>
    <row r="65" spans="2:4" ht="15.75" x14ac:dyDescent="0.25">
      <c r="B65" s="75">
        <v>1300</v>
      </c>
      <c r="C65" s="3">
        <v>2.1450000000059788</v>
      </c>
      <c r="D65" s="3">
        <v>228.75000000051671</v>
      </c>
    </row>
    <row r="66" spans="2:4" ht="15.75" x14ac:dyDescent="0.25">
      <c r="B66" s="75">
        <v>1400</v>
      </c>
      <c r="C66" s="3">
        <v>2.1262500000077011</v>
      </c>
      <c r="D66" s="3">
        <v>213.562500000684</v>
      </c>
    </row>
    <row r="67" spans="2:4" ht="15.75" x14ac:dyDescent="0.25">
      <c r="B67" s="75">
        <v>1500</v>
      </c>
      <c r="C67" s="3">
        <v>2.5012500000090654</v>
      </c>
      <c r="D67" s="3">
        <v>231.37500000083833</v>
      </c>
    </row>
    <row r="68" spans="2:4" ht="15.75" x14ac:dyDescent="0.25">
      <c r="B68" s="75">
        <v>1600</v>
      </c>
      <c r="C68" s="3">
        <v>2.5575000000107195</v>
      </c>
      <c r="D68" s="3">
        <v>252.93750000098925</v>
      </c>
    </row>
    <row r="69" spans="2:4" ht="15.75" x14ac:dyDescent="0.25">
      <c r="B69" s="75">
        <v>1700</v>
      </c>
      <c r="C69" s="3">
        <v>2.4900000000123157</v>
      </c>
      <c r="D69" s="3">
        <v>252.37500000115176</v>
      </c>
    </row>
    <row r="70" spans="2:4" ht="15.75" x14ac:dyDescent="0.25">
      <c r="B70" s="75">
        <v>1800</v>
      </c>
      <c r="C70" s="3">
        <v>3.3487500000137516</v>
      </c>
      <c r="D70" s="3">
        <v>291.93750000130336</v>
      </c>
    </row>
    <row r="71" spans="2:4" ht="15.75" x14ac:dyDescent="0.25">
      <c r="B71" s="75">
        <v>1900</v>
      </c>
      <c r="C71" s="3">
        <v>2.5387500000154262</v>
      </c>
      <c r="D71" s="3">
        <v>294.37500000145889</v>
      </c>
    </row>
    <row r="72" spans="2:4" ht="15.75" x14ac:dyDescent="0.25">
      <c r="B72" s="75">
        <v>2000</v>
      </c>
      <c r="C72" s="3">
        <v>2.3775000000166813</v>
      </c>
      <c r="D72" s="3">
        <v>245.81250000160537</v>
      </c>
    </row>
    <row r="73" spans="2:4" ht="15.75" x14ac:dyDescent="0.25">
      <c r="B73" s="75">
        <v>2100</v>
      </c>
      <c r="C73" s="3">
        <v>2.4187500000182638</v>
      </c>
      <c r="D73" s="3">
        <v>239.81250000174725</v>
      </c>
    </row>
    <row r="74" spans="2:4" ht="15.75" x14ac:dyDescent="0.25">
      <c r="B74" s="75">
        <v>2200</v>
      </c>
      <c r="C74" s="3">
        <v>2.2762500000195018</v>
      </c>
      <c r="D74" s="3">
        <v>234.75000000188828</v>
      </c>
    </row>
    <row r="75" spans="2:4" ht="15.75" x14ac:dyDescent="0.25">
      <c r="B75" s="75">
        <v>2300</v>
      </c>
      <c r="C75" s="3">
        <v>2.0325000000205762</v>
      </c>
      <c r="D75" s="3">
        <v>215.4375000020039</v>
      </c>
    </row>
    <row r="76" spans="2:4" ht="15.75" x14ac:dyDescent="0.25">
      <c r="B76" s="75">
        <v>2400</v>
      </c>
      <c r="C76" s="3">
        <v>0.80625000002186198</v>
      </c>
      <c r="D76" s="3">
        <v>141.93750000212191</v>
      </c>
    </row>
    <row r="77" spans="2:4" ht="15.75" x14ac:dyDescent="0.25">
      <c r="B77" s="75">
        <v>2500</v>
      </c>
      <c r="C77" s="3">
        <v>-0.15374999997675332</v>
      </c>
      <c r="D77" s="3">
        <v>32.625000002255433</v>
      </c>
    </row>
    <row r="78" spans="2:4" ht="15.75" x14ac:dyDescent="0.25">
      <c r="B78" s="75">
        <v>2600</v>
      </c>
      <c r="C78" s="3">
        <v>1.4212500000243722</v>
      </c>
      <c r="D78" s="3">
        <v>63.375000002380943</v>
      </c>
    </row>
    <row r="79" spans="2:4" ht="15.75" x14ac:dyDescent="0.25">
      <c r="B79" s="75">
        <v>2700</v>
      </c>
      <c r="C79" s="3">
        <v>0.76500000002539537</v>
      </c>
      <c r="D79" s="3">
        <v>109.31250000248838</v>
      </c>
    </row>
    <row r="80" spans="2:4" ht="15.75" x14ac:dyDescent="0.25">
      <c r="B80" s="75">
        <v>2800</v>
      </c>
      <c r="C80" s="3">
        <v>1.2750000000269779</v>
      </c>
      <c r="D80" s="3">
        <v>102.00000000261866</v>
      </c>
    </row>
    <row r="81" spans="1:5" ht="15.75" x14ac:dyDescent="0.25">
      <c r="B81" s="75">
        <v>2900</v>
      </c>
      <c r="C81" s="3">
        <v>0.43875000002799425</v>
      </c>
      <c r="D81" s="3">
        <v>85.687500002748607</v>
      </c>
    </row>
    <row r="82" spans="1:5" ht="16.5" thickBot="1" x14ac:dyDescent="0.3">
      <c r="B82" s="87">
        <v>3000</v>
      </c>
      <c r="C82" s="88">
        <v>0.26250000002917773</v>
      </c>
      <c r="D82" s="88">
        <v>35.062500002858599</v>
      </c>
    </row>
    <row r="83" spans="1:5" ht="16.5" thickBot="1" x14ac:dyDescent="0.3">
      <c r="B83" s="93"/>
      <c r="C83" s="94" t="s">
        <v>174</v>
      </c>
      <c r="D83" s="95">
        <v>4905.9375000327555</v>
      </c>
    </row>
    <row r="84" spans="1:5" ht="15.75" x14ac:dyDescent="0.25">
      <c r="A84" s="7"/>
      <c r="B84" s="71"/>
      <c r="C84" s="71"/>
      <c r="D84" s="71"/>
      <c r="E84" s="71"/>
    </row>
    <row r="85" spans="1:5" ht="15.75" x14ac:dyDescent="0.25">
      <c r="A85" s="7"/>
      <c r="B85" s="70"/>
      <c r="C85" s="70"/>
      <c r="D85" s="70"/>
      <c r="E85" s="70"/>
    </row>
    <row r="86" spans="1:5" ht="15.75" thickBot="1" x14ac:dyDescent="0.3"/>
    <row r="87" spans="1:5" x14ac:dyDescent="0.25">
      <c r="B87" s="172" t="s">
        <v>219</v>
      </c>
      <c r="C87" s="173"/>
      <c r="D87" s="174"/>
    </row>
    <row r="88" spans="1:5" ht="15.75" thickBot="1" x14ac:dyDescent="0.3">
      <c r="B88" s="175"/>
      <c r="C88" s="176"/>
      <c r="D88" s="177"/>
    </row>
    <row r="89" spans="1:5" ht="15.75" thickBot="1" x14ac:dyDescent="0.3"/>
    <row r="90" spans="1:5" ht="16.5" thickBot="1" x14ac:dyDescent="0.3">
      <c r="B90" s="79" t="s">
        <v>193</v>
      </c>
      <c r="C90" s="80" t="s">
        <v>200</v>
      </c>
      <c r="D90" s="81" t="s">
        <v>201</v>
      </c>
    </row>
    <row r="91" spans="1:5" ht="15.75" x14ac:dyDescent="0.25">
      <c r="B91" s="76">
        <v>0</v>
      </c>
      <c r="C91" s="77">
        <v>0.35625000000052864</v>
      </c>
      <c r="D91" s="78"/>
    </row>
    <row r="92" spans="1:5" ht="15.75" x14ac:dyDescent="0.25">
      <c r="B92" s="75">
        <v>100</v>
      </c>
      <c r="C92" s="3">
        <v>0.2849999999992292</v>
      </c>
      <c r="D92" s="58">
        <v>32.062499999987892</v>
      </c>
    </row>
    <row r="93" spans="1:5" ht="15.75" x14ac:dyDescent="0.25">
      <c r="B93" s="75">
        <v>200</v>
      </c>
      <c r="C93" s="3">
        <v>0.60374999999808665</v>
      </c>
      <c r="D93" s="58">
        <v>44.437499999865793</v>
      </c>
    </row>
    <row r="94" spans="1:5" ht="15.75" x14ac:dyDescent="0.25">
      <c r="B94" s="75">
        <v>300</v>
      </c>
      <c r="C94" s="3">
        <v>1.3424999999968179</v>
      </c>
      <c r="D94" s="58">
        <v>97.312499999745228</v>
      </c>
    </row>
    <row r="95" spans="1:5" ht="15.75" x14ac:dyDescent="0.25">
      <c r="B95" s="75">
        <v>400</v>
      </c>
      <c r="C95" s="3">
        <v>-0.4349999999995191</v>
      </c>
      <c r="D95" s="58">
        <v>45.37499999986494</v>
      </c>
    </row>
    <row r="96" spans="1:5" ht="15.75" x14ac:dyDescent="0.25">
      <c r="B96" s="75">
        <v>500</v>
      </c>
      <c r="C96" s="3">
        <v>0.37499999999880629</v>
      </c>
      <c r="D96" s="58">
        <v>-3.0000000000356408</v>
      </c>
    </row>
    <row r="97" spans="2:4" ht="15.75" x14ac:dyDescent="0.25">
      <c r="B97" s="75">
        <v>600</v>
      </c>
      <c r="C97" s="3">
        <v>1.2674999999973124</v>
      </c>
      <c r="D97" s="58">
        <v>82.124999999805937</v>
      </c>
    </row>
    <row r="98" spans="2:4" ht="15.75" x14ac:dyDescent="0.25">
      <c r="B98" s="75">
        <v>700</v>
      </c>
      <c r="C98" s="3">
        <v>1.2824999999956788</v>
      </c>
      <c r="D98" s="58">
        <v>127.49999999964956</v>
      </c>
    </row>
    <row r="99" spans="2:4" ht="15.75" x14ac:dyDescent="0.25">
      <c r="B99" s="75">
        <v>800</v>
      </c>
      <c r="C99" s="3">
        <v>1.3537499999939939</v>
      </c>
      <c r="D99" s="58">
        <v>131.81249999948363</v>
      </c>
    </row>
    <row r="100" spans="2:4" ht="15.75" x14ac:dyDescent="0.25">
      <c r="B100" s="75">
        <v>900</v>
      </c>
      <c r="C100" s="3">
        <v>0.85124999999351303</v>
      </c>
      <c r="D100" s="58">
        <v>110.24999999937535</v>
      </c>
    </row>
    <row r="101" spans="2:4" ht="15.75" x14ac:dyDescent="0.25">
      <c r="B101" s="75">
        <v>1000</v>
      </c>
      <c r="C101" s="3">
        <v>1.5862499999927593</v>
      </c>
      <c r="D101" s="58">
        <v>121.87499999931362</v>
      </c>
    </row>
    <row r="102" spans="2:4" ht="15.75" x14ac:dyDescent="0.25">
      <c r="B102" s="75">
        <v>1100</v>
      </c>
      <c r="C102" s="3">
        <v>1.6612499999922647</v>
      </c>
      <c r="D102" s="58">
        <v>162.3749999992512</v>
      </c>
    </row>
    <row r="103" spans="2:4" ht="15.75" x14ac:dyDescent="0.25">
      <c r="B103" s="75">
        <v>1200</v>
      </c>
      <c r="C103" s="3">
        <v>1.8862499999920601</v>
      </c>
      <c r="D103" s="58">
        <v>177.37499999921624</v>
      </c>
    </row>
    <row r="104" spans="2:4" ht="15.75" x14ac:dyDescent="0.25">
      <c r="B104" s="75">
        <v>1300</v>
      </c>
      <c r="C104" s="3">
        <v>1.9162499999934823</v>
      </c>
      <c r="D104" s="58">
        <v>190.12499999927712</v>
      </c>
    </row>
    <row r="105" spans="2:4" ht="15.75" x14ac:dyDescent="0.25">
      <c r="B105" s="75">
        <v>1400</v>
      </c>
      <c r="C105" s="3">
        <v>1.8749999999948841</v>
      </c>
      <c r="D105" s="58">
        <v>189.56249999941832</v>
      </c>
    </row>
    <row r="106" spans="2:4" ht="15.75" x14ac:dyDescent="0.25">
      <c r="B106" s="75">
        <v>1500</v>
      </c>
      <c r="C106" s="3">
        <v>1.2449999999961392</v>
      </c>
      <c r="D106" s="58">
        <v>155.99999999955116</v>
      </c>
    </row>
    <row r="107" spans="2:4" ht="15.75" x14ac:dyDescent="0.25">
      <c r="B107" s="75">
        <v>1600</v>
      </c>
      <c r="C107" s="3">
        <v>2.6137499999974523</v>
      </c>
      <c r="D107" s="58">
        <v>192.93749999967957</v>
      </c>
    </row>
    <row r="108" spans="2:4" ht="15.75" x14ac:dyDescent="0.25">
      <c r="B108" s="75">
        <v>1700</v>
      </c>
      <c r="C108" s="3">
        <v>3.3487499999988302</v>
      </c>
      <c r="D108" s="58">
        <v>298.12499999981412</v>
      </c>
    </row>
    <row r="109" spans="2:4" ht="15.75" x14ac:dyDescent="0.25">
      <c r="B109" s="75">
        <v>1800</v>
      </c>
      <c r="C109" s="3">
        <v>3.1162500000000648</v>
      </c>
      <c r="D109" s="58">
        <v>323.24999999994475</v>
      </c>
    </row>
    <row r="110" spans="2:4" ht="15.75" x14ac:dyDescent="0.25">
      <c r="B110" s="75">
        <v>1900</v>
      </c>
      <c r="C110" s="3">
        <v>2.6587500000015041</v>
      </c>
      <c r="D110" s="58">
        <v>288.75000000007844</v>
      </c>
    </row>
    <row r="111" spans="2:4" ht="15.75" x14ac:dyDescent="0.25">
      <c r="B111" s="75">
        <v>2000</v>
      </c>
      <c r="C111" s="3">
        <v>2.9437500000028649</v>
      </c>
      <c r="D111" s="58">
        <v>280.12500000021845</v>
      </c>
    </row>
    <row r="112" spans="2:4" ht="15.75" x14ac:dyDescent="0.25">
      <c r="B112" s="75">
        <v>2100</v>
      </c>
      <c r="C112" s="3">
        <v>2.4525000000042496</v>
      </c>
      <c r="D112" s="58">
        <v>269.81250000035573</v>
      </c>
    </row>
    <row r="113" spans="2:10" ht="15.75" x14ac:dyDescent="0.25">
      <c r="B113" s="75">
        <v>2200</v>
      </c>
      <c r="C113" s="3">
        <v>2.4937500000054058</v>
      </c>
      <c r="D113" s="58">
        <v>247.31250000048277</v>
      </c>
    </row>
    <row r="114" spans="2:10" ht="15.75" x14ac:dyDescent="0.25">
      <c r="B114" s="75">
        <v>2300</v>
      </c>
      <c r="C114" s="3">
        <v>1.4962500000063983</v>
      </c>
      <c r="D114" s="58">
        <v>199.50000000059021</v>
      </c>
    </row>
    <row r="115" spans="2:10" ht="15.75" x14ac:dyDescent="0.25">
      <c r="B115" s="75">
        <v>2400</v>
      </c>
      <c r="C115" s="3">
        <v>1.6162500000069713</v>
      </c>
      <c r="D115" s="58">
        <v>155.62500000066848</v>
      </c>
    </row>
    <row r="116" spans="2:10" ht="15.75" x14ac:dyDescent="0.25">
      <c r="B116" s="75">
        <v>2500</v>
      </c>
      <c r="C116" s="3">
        <v>0.33375000000745558</v>
      </c>
      <c r="D116" s="58">
        <v>97.500000000721343</v>
      </c>
    </row>
    <row r="117" spans="2:10" ht="15.75" x14ac:dyDescent="0.25">
      <c r="B117" s="75">
        <v>2600</v>
      </c>
      <c r="C117" s="3">
        <v>1.1100000000082844</v>
      </c>
      <c r="D117" s="58">
        <v>72.187500000786997</v>
      </c>
    </row>
    <row r="118" spans="2:10" ht="15.75" x14ac:dyDescent="0.25">
      <c r="B118" s="75">
        <v>2700</v>
      </c>
      <c r="C118" s="3">
        <v>1.4625000000084754</v>
      </c>
      <c r="D118" s="58">
        <v>128.62500000083799</v>
      </c>
    </row>
    <row r="119" spans="2:10" ht="15.75" x14ac:dyDescent="0.25">
      <c r="B119" s="75">
        <v>2800</v>
      </c>
      <c r="C119" s="3">
        <v>1.0650000000093485</v>
      </c>
      <c r="D119" s="58">
        <v>126.37500000089119</v>
      </c>
    </row>
    <row r="120" spans="2:10" ht="15.75" x14ac:dyDescent="0.25">
      <c r="B120" s="75">
        <v>2900</v>
      </c>
      <c r="C120" s="3">
        <v>1.1062500000100783</v>
      </c>
      <c r="D120" s="58">
        <v>108.56250000097134</v>
      </c>
    </row>
    <row r="121" spans="2:10" ht="16.5" thickBot="1" x14ac:dyDescent="0.3">
      <c r="B121" s="90">
        <v>3000</v>
      </c>
      <c r="C121" s="63">
        <v>1.5450000000107877</v>
      </c>
      <c r="D121" s="64">
        <v>132.5625000010433</v>
      </c>
    </row>
    <row r="122" spans="2:10" ht="16.5" thickBot="1" x14ac:dyDescent="0.3">
      <c r="B122" s="93"/>
      <c r="C122" s="94" t="s">
        <v>174</v>
      </c>
      <c r="D122" s="95">
        <v>4586.4375000008549</v>
      </c>
    </row>
    <row r="125" spans="2:10" ht="18.75" x14ac:dyDescent="0.3">
      <c r="B125" s="171" t="s">
        <v>209</v>
      </c>
      <c r="C125" s="171"/>
      <c r="D125" s="84" t="s">
        <v>213</v>
      </c>
      <c r="J125" s="84"/>
    </row>
    <row r="126" spans="2:10" ht="18.75" x14ac:dyDescent="0.3">
      <c r="B126" s="85"/>
      <c r="C126" s="85"/>
      <c r="D126" s="85"/>
    </row>
    <row r="127" spans="2:10" ht="18.75" x14ac:dyDescent="0.3">
      <c r="B127" s="171" t="s">
        <v>210</v>
      </c>
      <c r="C127" s="171"/>
      <c r="D127" s="84" t="s">
        <v>211</v>
      </c>
    </row>
    <row r="128" spans="2:10" ht="18.75" x14ac:dyDescent="0.3">
      <c r="B128" s="85"/>
      <c r="C128" s="85"/>
      <c r="D128" s="85"/>
    </row>
    <row r="129" spans="2:4" ht="15.75" thickBot="1" x14ac:dyDescent="0.3"/>
    <row r="130" spans="2:4" x14ac:dyDescent="0.25">
      <c r="B130" s="172" t="s">
        <v>217</v>
      </c>
      <c r="C130" s="173"/>
      <c r="D130" s="174"/>
    </row>
    <row r="131" spans="2:4" ht="15.75" thickBot="1" x14ac:dyDescent="0.3">
      <c r="B131" s="175"/>
      <c r="C131" s="176"/>
      <c r="D131" s="177"/>
    </row>
    <row r="132" spans="2:4" ht="15.75" thickBot="1" x14ac:dyDescent="0.3"/>
    <row r="133" spans="2:4" ht="16.5" thickBot="1" x14ac:dyDescent="0.3">
      <c r="B133" s="79" t="s">
        <v>193</v>
      </c>
      <c r="C133" s="80" t="s">
        <v>202</v>
      </c>
      <c r="D133" s="81" t="s">
        <v>203</v>
      </c>
    </row>
    <row r="134" spans="2:4" ht="15.75" x14ac:dyDescent="0.25">
      <c r="B134" s="76">
        <v>0</v>
      </c>
      <c r="C134" s="77">
        <v>-0.28999999999768988</v>
      </c>
      <c r="D134" s="78"/>
    </row>
    <row r="135" spans="2:4" ht="15.75" x14ac:dyDescent="0.25">
      <c r="B135" s="75">
        <v>100</v>
      </c>
      <c r="C135" s="3">
        <v>5.7200000000000273</v>
      </c>
      <c r="D135" s="58">
        <v>271.50000000011687</v>
      </c>
    </row>
    <row r="136" spans="2:4" ht="15.75" x14ac:dyDescent="0.25">
      <c r="B136" s="75">
        <v>200</v>
      </c>
      <c r="C136" s="3">
        <v>9.9499999999977717</v>
      </c>
      <c r="D136" s="58">
        <v>783.49999999988995</v>
      </c>
    </row>
    <row r="137" spans="2:4" ht="15.75" x14ac:dyDescent="0.25">
      <c r="B137" s="75">
        <v>300</v>
      </c>
      <c r="C137" s="3">
        <v>9.3199999999956162</v>
      </c>
      <c r="D137" s="58">
        <v>963.4999999996694</v>
      </c>
    </row>
    <row r="138" spans="2:4" ht="15.75" x14ac:dyDescent="0.25">
      <c r="B138" s="75">
        <v>400</v>
      </c>
      <c r="C138" s="3">
        <v>2.4099999999998545</v>
      </c>
      <c r="D138" s="58">
        <v>586.49999999977354</v>
      </c>
    </row>
    <row r="139" spans="2:4" ht="15.75" x14ac:dyDescent="0.25">
      <c r="B139" s="75">
        <v>500</v>
      </c>
      <c r="C139" s="3">
        <v>8.0999999999983174</v>
      </c>
      <c r="D139" s="58">
        <v>525.4999999999086</v>
      </c>
    </row>
    <row r="140" spans="2:4" ht="15.75" x14ac:dyDescent="0.25">
      <c r="B140" s="75">
        <v>600</v>
      </c>
      <c r="C140" s="3">
        <v>10.609999999998081</v>
      </c>
      <c r="D140" s="58">
        <v>935.49999999981992</v>
      </c>
    </row>
    <row r="141" spans="2:4" ht="15.75" x14ac:dyDescent="0.25">
      <c r="B141" s="75">
        <v>700</v>
      </c>
      <c r="C141" s="3">
        <v>9.7299999999961528</v>
      </c>
      <c r="D141" s="58">
        <v>1016.9999999997117</v>
      </c>
    </row>
    <row r="142" spans="2:4" ht="15.75" x14ac:dyDescent="0.25">
      <c r="B142" s="75">
        <v>800</v>
      </c>
      <c r="C142" s="3">
        <v>10.129999999993515</v>
      </c>
      <c r="D142" s="58">
        <v>992.99999999948341</v>
      </c>
    </row>
    <row r="143" spans="2:4" ht="15.75" x14ac:dyDescent="0.25">
      <c r="B143" s="75">
        <v>900</v>
      </c>
      <c r="C143" s="3">
        <v>10.869999999995343</v>
      </c>
      <c r="D143" s="58">
        <v>1049.9999999994429</v>
      </c>
    </row>
    <row r="144" spans="2:4" ht="15.75" x14ac:dyDescent="0.25">
      <c r="B144" s="75">
        <v>1000</v>
      </c>
      <c r="C144" s="3">
        <v>8.7199999999950251</v>
      </c>
      <c r="D144" s="58">
        <v>979.49999999951842</v>
      </c>
    </row>
    <row r="145" spans="2:4" ht="15.75" x14ac:dyDescent="0.25">
      <c r="B145" s="75">
        <v>1100</v>
      </c>
      <c r="C145" s="3">
        <v>9.8599999999953525</v>
      </c>
      <c r="D145" s="58">
        <v>928.99999999951888</v>
      </c>
    </row>
    <row r="146" spans="2:4" ht="15.75" x14ac:dyDescent="0.25">
      <c r="B146" s="75">
        <v>1200</v>
      </c>
      <c r="C146" s="3">
        <v>11.079999999994925</v>
      </c>
      <c r="D146" s="58">
        <v>1046.9999999995139</v>
      </c>
    </row>
    <row r="147" spans="2:4" ht="15.75" x14ac:dyDescent="0.25">
      <c r="B147" s="75">
        <v>1300</v>
      </c>
      <c r="C147" s="3">
        <v>10.230000000000246</v>
      </c>
      <c r="D147" s="58">
        <v>1065.4999999997585</v>
      </c>
    </row>
    <row r="148" spans="2:4" ht="15.75" x14ac:dyDescent="0.25">
      <c r="B148" s="75">
        <v>1400</v>
      </c>
      <c r="C148" s="3">
        <v>11.040000000003829</v>
      </c>
      <c r="D148" s="58">
        <v>1063.5000000002037</v>
      </c>
    </row>
    <row r="149" spans="2:4" ht="15.75" x14ac:dyDescent="0.25">
      <c r="B149" s="75">
        <v>1500</v>
      </c>
      <c r="C149" s="3">
        <v>12.590000000006967</v>
      </c>
      <c r="D149" s="58">
        <v>1181.5000000005398</v>
      </c>
    </row>
    <row r="150" spans="2:4" ht="15.75" x14ac:dyDescent="0.25">
      <c r="B150" s="75">
        <v>1600</v>
      </c>
      <c r="C150" s="3">
        <v>11.640000000011241</v>
      </c>
      <c r="D150" s="58">
        <v>1211.5000000009104</v>
      </c>
    </row>
    <row r="151" spans="2:4" ht="15.75" x14ac:dyDescent="0.25">
      <c r="B151" s="75">
        <v>1700</v>
      </c>
      <c r="C151" s="3">
        <v>11.620000000015125</v>
      </c>
      <c r="D151" s="58">
        <v>1163.0000000013183</v>
      </c>
    </row>
    <row r="152" spans="2:4" ht="15.75" x14ac:dyDescent="0.25">
      <c r="B152" s="75">
        <v>1800</v>
      </c>
      <c r="C152" s="3">
        <v>13.720000000018899</v>
      </c>
      <c r="D152" s="58">
        <v>1267.0000000017012</v>
      </c>
    </row>
    <row r="153" spans="2:4" ht="15.75" x14ac:dyDescent="0.25">
      <c r="B153" s="75">
        <v>1900</v>
      </c>
      <c r="C153" s="3">
        <v>11.670000000023038</v>
      </c>
      <c r="D153" s="58">
        <v>1269.5000000020968</v>
      </c>
    </row>
    <row r="154" spans="2:4" ht="15.75" x14ac:dyDescent="0.25">
      <c r="B154" s="75">
        <v>2000</v>
      </c>
      <c r="C154" s="3">
        <v>11.490000000027294</v>
      </c>
      <c r="D154" s="58">
        <v>1158.0000000025166</v>
      </c>
    </row>
    <row r="155" spans="2:4" ht="15.75" x14ac:dyDescent="0.25">
      <c r="B155" s="75">
        <v>2100</v>
      </c>
      <c r="C155" s="3">
        <v>10.250000000030468</v>
      </c>
      <c r="D155" s="58">
        <v>1087.0000000028881</v>
      </c>
    </row>
    <row r="156" spans="2:4" ht="15.75" x14ac:dyDescent="0.25">
      <c r="B156" s="75">
        <v>2200</v>
      </c>
      <c r="C156" s="3">
        <v>8.830000000034488</v>
      </c>
      <c r="D156" s="58">
        <v>954.00000000324781</v>
      </c>
    </row>
    <row r="157" spans="2:4" ht="15.75" x14ac:dyDescent="0.25">
      <c r="B157" s="75">
        <v>2300</v>
      </c>
      <c r="C157" s="3">
        <v>9.270000000036589</v>
      </c>
      <c r="D157" s="58">
        <v>905.00000000355385</v>
      </c>
    </row>
    <row r="158" spans="2:4" ht="15.75" x14ac:dyDescent="0.25">
      <c r="B158" s="75">
        <v>2400</v>
      </c>
      <c r="C158" s="3">
        <v>6.1700000000382715</v>
      </c>
      <c r="D158" s="58">
        <v>772.00000000374303</v>
      </c>
    </row>
    <row r="159" spans="2:4" ht="15.75" x14ac:dyDescent="0.25">
      <c r="B159" s="75">
        <v>2500</v>
      </c>
      <c r="C159" s="3">
        <v>-0.23999999995908183</v>
      </c>
      <c r="D159" s="58">
        <v>296.50000000395949</v>
      </c>
    </row>
    <row r="160" spans="2:4" ht="15.75" x14ac:dyDescent="0.25">
      <c r="B160" s="75">
        <v>2600</v>
      </c>
      <c r="C160" s="3">
        <v>5.160000000043965</v>
      </c>
      <c r="D160" s="58">
        <v>246.00000000424416</v>
      </c>
    </row>
    <row r="161" spans="2:4" ht="15.75" x14ac:dyDescent="0.25">
      <c r="B161" s="75">
        <v>2700</v>
      </c>
      <c r="C161" s="3">
        <v>3.3200000000465479</v>
      </c>
      <c r="D161" s="58">
        <v>424.00000000452565</v>
      </c>
    </row>
    <row r="162" spans="2:4" ht="15.75" x14ac:dyDescent="0.25">
      <c r="B162" s="75">
        <v>2800</v>
      </c>
      <c r="C162" s="3">
        <v>4.0300000000490854</v>
      </c>
      <c r="D162" s="58">
        <v>367.50000000478167</v>
      </c>
    </row>
    <row r="163" spans="2:4" ht="15.75" x14ac:dyDescent="0.25">
      <c r="B163" s="75">
        <v>2900</v>
      </c>
      <c r="C163" s="3">
        <v>0.18000000005145012</v>
      </c>
      <c r="D163" s="58">
        <v>210.50000000502678</v>
      </c>
    </row>
    <row r="164" spans="2:4" ht="16.5" thickBot="1" x14ac:dyDescent="0.3">
      <c r="B164" s="90">
        <v>3000</v>
      </c>
      <c r="C164" s="63">
        <v>-0.40999999994596692</v>
      </c>
      <c r="D164" s="64">
        <v>-11.49999999472584</v>
      </c>
    </row>
    <row r="165" spans="2:4" ht="16.5" thickBot="1" x14ac:dyDescent="0.3">
      <c r="B165" s="91"/>
      <c r="C165" s="92" t="s">
        <v>174</v>
      </c>
      <c r="D165" s="92">
        <v>24712.000000046661</v>
      </c>
    </row>
    <row r="168" spans="2:4" ht="15.75" thickBot="1" x14ac:dyDescent="0.3"/>
    <row r="169" spans="2:4" x14ac:dyDescent="0.25">
      <c r="B169" s="172" t="s">
        <v>218</v>
      </c>
      <c r="C169" s="173"/>
      <c r="D169" s="174"/>
    </row>
    <row r="170" spans="2:4" ht="15.75" thickBot="1" x14ac:dyDescent="0.3">
      <c r="B170" s="175"/>
      <c r="C170" s="176"/>
      <c r="D170" s="177"/>
    </row>
    <row r="171" spans="2:4" ht="16.5" thickBot="1" x14ac:dyDescent="0.3">
      <c r="B171" s="79" t="s">
        <v>193</v>
      </c>
      <c r="C171" s="80" t="s">
        <v>202</v>
      </c>
      <c r="D171" s="81" t="s">
        <v>203</v>
      </c>
    </row>
    <row r="172" spans="2:4" ht="15.75" x14ac:dyDescent="0.25">
      <c r="B172" s="76">
        <v>0</v>
      </c>
      <c r="C172" s="77">
        <v>1.8200000000024374</v>
      </c>
      <c r="D172" s="78"/>
    </row>
    <row r="173" spans="2:4" ht="15.75" x14ac:dyDescent="0.25">
      <c r="B173" s="75">
        <v>100</v>
      </c>
      <c r="C173" s="3">
        <v>2.5299999999992906</v>
      </c>
      <c r="D173" s="58">
        <v>217.5000000000864</v>
      </c>
    </row>
    <row r="174" spans="2:4" ht="15.75" x14ac:dyDescent="0.25">
      <c r="B174" s="75">
        <v>200</v>
      </c>
      <c r="C174" s="3">
        <v>4.1299999999955617</v>
      </c>
      <c r="D174" s="58">
        <v>332.99999999974261</v>
      </c>
    </row>
    <row r="175" spans="2:4" ht="15.75" x14ac:dyDescent="0.25">
      <c r="B175" s="75">
        <v>300</v>
      </c>
      <c r="C175" s="3">
        <v>5.8399999999926422</v>
      </c>
      <c r="D175" s="58">
        <v>498.49999999941019</v>
      </c>
    </row>
    <row r="176" spans="2:4" ht="15.75" x14ac:dyDescent="0.25">
      <c r="B176" s="75">
        <v>400</v>
      </c>
      <c r="C176" s="3">
        <v>-0.56999999999788997</v>
      </c>
      <c r="D176" s="58">
        <v>263.49999999973761</v>
      </c>
    </row>
    <row r="177" spans="2:4" ht="15.75" x14ac:dyDescent="0.25">
      <c r="B177" s="75">
        <v>500</v>
      </c>
      <c r="C177" s="3">
        <v>1.4099999999973534</v>
      </c>
      <c r="D177" s="58">
        <v>41.99999999997317</v>
      </c>
    </row>
    <row r="178" spans="2:4" ht="15.75" x14ac:dyDescent="0.25">
      <c r="B178" s="75">
        <v>600</v>
      </c>
      <c r="C178" s="3">
        <v>4.4599999999934425</v>
      </c>
      <c r="D178" s="58">
        <v>293.4999999995398</v>
      </c>
    </row>
    <row r="179" spans="2:4" ht="15.75" x14ac:dyDescent="0.25">
      <c r="B179" s="75">
        <v>700</v>
      </c>
      <c r="C179" s="3">
        <v>6.6199999999889769</v>
      </c>
      <c r="D179" s="58">
        <v>553.99999999912097</v>
      </c>
    </row>
    <row r="180" spans="2:4" ht="15.75" x14ac:dyDescent="0.25">
      <c r="B180" s="75">
        <v>800</v>
      </c>
      <c r="C180" s="3">
        <v>3.9399999999841384</v>
      </c>
      <c r="D180" s="58">
        <v>527.99999999865577</v>
      </c>
    </row>
    <row r="181" spans="2:4" ht="15.75" x14ac:dyDescent="0.25">
      <c r="B181" s="75">
        <v>900</v>
      </c>
      <c r="C181" s="3">
        <v>3.929999999983238</v>
      </c>
      <c r="D181" s="58">
        <v>393.49999999836882</v>
      </c>
    </row>
    <row r="182" spans="2:4" ht="15.75" x14ac:dyDescent="0.25">
      <c r="B182" s="75">
        <v>1000</v>
      </c>
      <c r="C182" s="3">
        <v>7.039999999981319</v>
      </c>
      <c r="D182" s="58">
        <v>548.49999999822785</v>
      </c>
    </row>
    <row r="183" spans="2:4" ht="15.75" x14ac:dyDescent="0.25">
      <c r="B183" s="75">
        <v>1100</v>
      </c>
      <c r="C183" s="3">
        <v>7.4899999999797728</v>
      </c>
      <c r="D183" s="58">
        <v>726.49999999805459</v>
      </c>
    </row>
    <row r="184" spans="2:4" ht="15.75" x14ac:dyDescent="0.25">
      <c r="B184" s="75">
        <v>1200</v>
      </c>
      <c r="C184" s="3">
        <v>7.1899999999789088</v>
      </c>
      <c r="D184" s="58">
        <v>733.99999999793408</v>
      </c>
    </row>
    <row r="185" spans="2:4" ht="15.75" x14ac:dyDescent="0.25">
      <c r="B185" s="75">
        <v>1300</v>
      </c>
      <c r="C185" s="3">
        <v>6.36999999998352</v>
      </c>
      <c r="D185" s="58">
        <v>677.99999999812144</v>
      </c>
    </row>
    <row r="186" spans="2:4" ht="15.75" x14ac:dyDescent="0.25">
      <c r="B186" s="75">
        <v>1400</v>
      </c>
      <c r="C186" s="3">
        <v>8.0799999999862848</v>
      </c>
      <c r="D186" s="58">
        <v>722.49999999849024</v>
      </c>
    </row>
    <row r="187" spans="2:4" ht="15.75" x14ac:dyDescent="0.25">
      <c r="B187" s="75">
        <v>1500</v>
      </c>
      <c r="C187" s="3">
        <v>6.9899999999904594</v>
      </c>
      <c r="D187" s="58">
        <v>753.49999999883721</v>
      </c>
    </row>
    <row r="188" spans="2:4" ht="15.75" x14ac:dyDescent="0.25">
      <c r="B188" s="75">
        <v>1600</v>
      </c>
      <c r="C188" s="3">
        <v>8.1399999999928241</v>
      </c>
      <c r="D188" s="58">
        <v>756.49999999916417</v>
      </c>
    </row>
    <row r="189" spans="2:4" ht="15.75" x14ac:dyDescent="0.25">
      <c r="B189" s="75">
        <v>1700</v>
      </c>
      <c r="C189" s="3">
        <v>10.479999999996608</v>
      </c>
      <c r="D189" s="58">
        <v>930.99999999947158</v>
      </c>
    </row>
    <row r="190" spans="2:4" ht="15.75" x14ac:dyDescent="0.25">
      <c r="B190" s="75">
        <v>1800</v>
      </c>
      <c r="C190" s="3">
        <v>9.3400000000008276</v>
      </c>
      <c r="D190" s="58">
        <v>990.99999999987176</v>
      </c>
    </row>
    <row r="191" spans="2:4" ht="15.75" x14ac:dyDescent="0.25">
      <c r="B191" s="75">
        <v>1900</v>
      </c>
      <c r="C191" s="3">
        <v>6.5300000000047476</v>
      </c>
      <c r="D191" s="58">
        <v>793.50000000027876</v>
      </c>
    </row>
    <row r="192" spans="2:4" ht="15.75" x14ac:dyDescent="0.25">
      <c r="B192" s="75">
        <v>2000</v>
      </c>
      <c r="C192" s="3">
        <v>7.400000000008049</v>
      </c>
      <c r="D192" s="58">
        <v>696.50000000063983</v>
      </c>
    </row>
    <row r="193" spans="2:4" ht="15.75" x14ac:dyDescent="0.25">
      <c r="B193" s="75">
        <v>2100</v>
      </c>
      <c r="C193" s="3">
        <v>6.7900000000122418</v>
      </c>
      <c r="D193" s="58">
        <v>709.50000000101454</v>
      </c>
    </row>
    <row r="194" spans="2:4" ht="15.75" x14ac:dyDescent="0.25">
      <c r="B194" s="75">
        <v>2200</v>
      </c>
      <c r="C194" s="3">
        <v>6.0000000000150067</v>
      </c>
      <c r="D194" s="58">
        <v>639.50000000136242</v>
      </c>
    </row>
    <row r="195" spans="2:4" ht="15.75" x14ac:dyDescent="0.25">
      <c r="B195" s="75">
        <v>2300</v>
      </c>
      <c r="C195" s="3">
        <v>3.2700000000170348</v>
      </c>
      <c r="D195" s="58">
        <v>463.50000000160207</v>
      </c>
    </row>
    <row r="196" spans="2:4" ht="15.75" x14ac:dyDescent="0.25">
      <c r="B196" s="75">
        <v>2400</v>
      </c>
      <c r="C196" s="3">
        <v>1.9300000000191631</v>
      </c>
      <c r="D196" s="58">
        <v>260.00000000180989</v>
      </c>
    </row>
    <row r="197" spans="2:4" ht="15.75" x14ac:dyDescent="0.25">
      <c r="B197" s="75">
        <v>2500</v>
      </c>
      <c r="C197" s="3">
        <v>-2.2599999999795273</v>
      </c>
      <c r="D197" s="58">
        <v>-16.499999998018211</v>
      </c>
    </row>
    <row r="198" spans="2:4" ht="15.75" x14ac:dyDescent="0.25">
      <c r="B198" s="75">
        <v>2600</v>
      </c>
      <c r="C198" s="3">
        <v>0.40000000002237357</v>
      </c>
      <c r="D198" s="58">
        <v>-92.999999997857685</v>
      </c>
    </row>
    <row r="199" spans="2:4" ht="15.75" x14ac:dyDescent="0.25">
      <c r="B199" s="75">
        <v>2700</v>
      </c>
      <c r="C199" s="3">
        <v>1.7900000000236105</v>
      </c>
      <c r="D199" s="58">
        <v>109.5000000022992</v>
      </c>
    </row>
    <row r="200" spans="2:4" ht="15.75" x14ac:dyDescent="0.25">
      <c r="B200" s="75">
        <v>2800</v>
      </c>
      <c r="C200" s="3">
        <v>-0.37999999997396117</v>
      </c>
      <c r="D200" s="58">
        <v>70.500000002482466</v>
      </c>
    </row>
    <row r="201" spans="2:4" ht="15.75" x14ac:dyDescent="0.25">
      <c r="B201" s="75">
        <v>2900</v>
      </c>
      <c r="C201" s="3">
        <v>0.59000000002811248</v>
      </c>
      <c r="D201" s="58">
        <v>10.500000002707566</v>
      </c>
    </row>
    <row r="202" spans="2:4" ht="16.5" thickBot="1" x14ac:dyDescent="0.3">
      <c r="B202" s="87">
        <v>3000</v>
      </c>
      <c r="C202" s="88">
        <v>1.6700000000287218</v>
      </c>
      <c r="D202" s="89">
        <v>113.00000000284172</v>
      </c>
    </row>
    <row r="203" spans="2:4" ht="16.5" thickBot="1" x14ac:dyDescent="0.3">
      <c r="B203" s="96"/>
      <c r="C203" s="94" t="s">
        <v>174</v>
      </c>
      <c r="D203" s="95">
        <v>13721.500000003973</v>
      </c>
    </row>
    <row r="206" spans="2:4" ht="18.75" x14ac:dyDescent="0.3">
      <c r="B206" s="171" t="s">
        <v>212</v>
      </c>
      <c r="C206" s="171"/>
      <c r="D206" s="84" t="s">
        <v>214</v>
      </c>
    </row>
  </sheetData>
  <mergeCells count="10">
    <mergeCell ref="B206:C206"/>
    <mergeCell ref="B130:D131"/>
    <mergeCell ref="B87:D88"/>
    <mergeCell ref="B48:D49"/>
    <mergeCell ref="B169:D170"/>
    <mergeCell ref="B2:D3"/>
    <mergeCell ref="B40:C40"/>
    <mergeCell ref="B42:C42"/>
    <mergeCell ref="B125:C125"/>
    <mergeCell ref="B127:C127"/>
  </mergeCells>
  <pageMargins left="0.90625" right="0.60416666666666663" top="0.75" bottom="0.75" header="0.3" footer="0.3"/>
  <pageSetup paperSize="9" orientation="portrait" r:id="rId1"/>
  <rowBreaks count="4" manualBreakCount="4">
    <brk id="46" max="16383" man="1"/>
    <brk id="85" max="16383" man="1"/>
    <brk id="128" max="16383" man="1"/>
    <brk id="16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opLeftCell="A28" workbookViewId="0">
      <selection activeCell="A2" sqref="A2:B9"/>
    </sheetView>
  </sheetViews>
  <sheetFormatPr defaultRowHeight="15" x14ac:dyDescent="0.25"/>
  <sheetData>
    <row r="2" spans="1:7" x14ac:dyDescent="0.25">
      <c r="A2" s="1" t="s">
        <v>0</v>
      </c>
      <c r="B2" s="1" t="s">
        <v>220</v>
      </c>
    </row>
    <row r="3" spans="1:7" x14ac:dyDescent="0.25">
      <c r="A3" s="1">
        <v>0</v>
      </c>
      <c r="B3" s="1">
        <v>99.287000000000006</v>
      </c>
    </row>
    <row r="4" spans="1:7" x14ac:dyDescent="0.25">
      <c r="A4" s="1">
        <v>20</v>
      </c>
      <c r="B4" s="1">
        <v>99.587000000000003</v>
      </c>
    </row>
    <row r="5" spans="1:7" x14ac:dyDescent="0.25">
      <c r="A5" s="1">
        <v>27.5</v>
      </c>
      <c r="B5" s="1">
        <v>99.775000000000006</v>
      </c>
      <c r="G5">
        <f>27.5+22.5</f>
        <v>50</v>
      </c>
    </row>
    <row r="6" spans="1:7" x14ac:dyDescent="0.25">
      <c r="A6" s="1">
        <v>50</v>
      </c>
      <c r="B6" s="1">
        <v>100</v>
      </c>
    </row>
    <row r="7" spans="1:7" x14ac:dyDescent="0.25">
      <c r="A7" s="1">
        <v>72.5</v>
      </c>
      <c r="B7" s="1">
        <f>B6-0.225</f>
        <v>99.775000000000006</v>
      </c>
    </row>
    <row r="8" spans="1:7" x14ac:dyDescent="0.25">
      <c r="A8" s="1">
        <v>80</v>
      </c>
      <c r="B8" s="1">
        <f>B7-0.188</f>
        <v>99.587000000000003</v>
      </c>
    </row>
    <row r="9" spans="1:7" x14ac:dyDescent="0.25">
      <c r="A9" s="1">
        <v>100</v>
      </c>
      <c r="B9" s="1">
        <f>B8-0.3</f>
        <v>99.287000000000006</v>
      </c>
    </row>
    <row r="13" spans="1:7" x14ac:dyDescent="0.25">
      <c r="A13" s="1" t="s">
        <v>0</v>
      </c>
      <c r="B13" t="s">
        <v>220</v>
      </c>
    </row>
    <row r="14" spans="1:7" x14ac:dyDescent="0.25">
      <c r="A14" s="1">
        <v>0</v>
      </c>
      <c r="B14">
        <v>97</v>
      </c>
    </row>
    <row r="15" spans="1:7" x14ac:dyDescent="0.25">
      <c r="A15" s="1">
        <v>20</v>
      </c>
      <c r="B15">
        <v>98</v>
      </c>
    </row>
    <row r="16" spans="1:7" x14ac:dyDescent="0.25">
      <c r="A16" s="1">
        <v>27.5</v>
      </c>
      <c r="B16">
        <v>99</v>
      </c>
    </row>
    <row r="17" spans="1:2" x14ac:dyDescent="0.25">
      <c r="A17" s="1">
        <v>50</v>
      </c>
      <c r="B17">
        <v>100</v>
      </c>
    </row>
    <row r="18" spans="1:2" x14ac:dyDescent="0.25">
      <c r="A18" s="1">
        <v>72.5</v>
      </c>
      <c r="B18">
        <v>99</v>
      </c>
    </row>
    <row r="19" spans="1:2" x14ac:dyDescent="0.25">
      <c r="A19" s="1">
        <v>80</v>
      </c>
      <c r="B19">
        <v>98</v>
      </c>
    </row>
    <row r="20" spans="1:2" x14ac:dyDescent="0.25">
      <c r="A20" s="1">
        <v>100</v>
      </c>
      <c r="B20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6"/>
  <sheetViews>
    <sheetView view="pageLayout" topLeftCell="A163" workbookViewId="0">
      <selection activeCell="E87" sqref="E87"/>
    </sheetView>
  </sheetViews>
  <sheetFormatPr defaultRowHeight="15" x14ac:dyDescent="0.25"/>
  <cols>
    <col min="1" max="1" width="7.28515625" customWidth="1"/>
    <col min="3" max="3" width="12.28515625" customWidth="1"/>
    <col min="4" max="4" width="12" customWidth="1"/>
    <col min="5" max="5" width="16.28515625" customWidth="1"/>
  </cols>
  <sheetData>
    <row r="1" spans="2:10" ht="28.5" x14ac:dyDescent="0.25">
      <c r="B1" s="178" t="s">
        <v>222</v>
      </c>
      <c r="C1" s="178"/>
      <c r="D1" s="178"/>
      <c r="E1" s="178"/>
    </row>
    <row r="2" spans="2:10" ht="15" customHeight="1" x14ac:dyDescent="0.25">
      <c r="B2" s="104"/>
      <c r="C2" s="104"/>
      <c r="D2" s="104"/>
      <c r="E2" s="104"/>
    </row>
    <row r="3" spans="2:10" ht="15" customHeight="1" x14ac:dyDescent="0.25">
      <c r="B3" s="179" t="s">
        <v>223</v>
      </c>
      <c r="C3" s="179"/>
      <c r="D3" s="179"/>
      <c r="E3" s="179"/>
      <c r="G3" s="100"/>
      <c r="H3" s="100"/>
      <c r="I3" s="100"/>
      <c r="J3" s="100"/>
    </row>
    <row r="4" spans="2:10" ht="15.75" customHeight="1" thickBot="1" x14ac:dyDescent="0.3">
      <c r="B4" s="100"/>
      <c r="C4" s="100"/>
      <c r="D4" s="100"/>
      <c r="E4" s="100"/>
      <c r="G4" s="100"/>
      <c r="H4" s="100"/>
      <c r="I4" s="100"/>
      <c r="J4" s="100"/>
    </row>
    <row r="5" spans="2:10" ht="15.75" thickBot="1" x14ac:dyDescent="0.3">
      <c r="B5" s="101" t="s">
        <v>0</v>
      </c>
      <c r="C5" s="102" t="s">
        <v>88</v>
      </c>
      <c r="D5" s="102" t="s">
        <v>120</v>
      </c>
      <c r="E5" s="103" t="s">
        <v>121</v>
      </c>
      <c r="G5" s="18"/>
      <c r="H5" s="18"/>
      <c r="I5" s="18"/>
      <c r="J5" s="18"/>
    </row>
    <row r="6" spans="2:10" x14ac:dyDescent="0.25">
      <c r="B6" s="44">
        <v>0</v>
      </c>
      <c r="C6" s="45">
        <v>578.71799999999996</v>
      </c>
      <c r="D6" s="45">
        <v>578.71199999999999</v>
      </c>
      <c r="E6" s="46">
        <f t="shared" ref="E6:E25" si="0">D6+0.05</f>
        <v>578.76199999999994</v>
      </c>
      <c r="G6" s="11"/>
      <c r="H6" s="11"/>
      <c r="I6" s="11"/>
      <c r="J6" s="11"/>
    </row>
    <row r="7" spans="2:10" x14ac:dyDescent="0.25">
      <c r="B7" s="21">
        <v>25</v>
      </c>
      <c r="C7" s="1">
        <v>578.71400000000006</v>
      </c>
      <c r="D7" s="1">
        <f t="shared" ref="D7:D21" si="1">D6+0.045</f>
        <v>578.75699999999995</v>
      </c>
      <c r="E7" s="22">
        <f t="shared" si="0"/>
        <v>578.8069999999999</v>
      </c>
    </row>
    <row r="8" spans="2:10" x14ac:dyDescent="0.25">
      <c r="B8" s="21">
        <v>50</v>
      </c>
      <c r="C8" s="1">
        <v>578.80100000000004</v>
      </c>
      <c r="D8" s="1">
        <f t="shared" si="1"/>
        <v>578.80199999999991</v>
      </c>
      <c r="E8" s="22">
        <f t="shared" si="0"/>
        <v>578.85199999999986</v>
      </c>
    </row>
    <row r="9" spans="2:10" x14ac:dyDescent="0.25">
      <c r="B9" s="21">
        <v>75</v>
      </c>
      <c r="C9" s="1">
        <v>578.76700000000005</v>
      </c>
      <c r="D9" s="1">
        <f t="shared" si="1"/>
        <v>578.84699999999987</v>
      </c>
      <c r="E9" s="22">
        <f t="shared" si="0"/>
        <v>578.89699999999982</v>
      </c>
    </row>
    <row r="10" spans="2:10" x14ac:dyDescent="0.25">
      <c r="B10" s="21">
        <v>100</v>
      </c>
      <c r="C10" s="1">
        <v>578.76499999999999</v>
      </c>
      <c r="D10" s="1">
        <f t="shared" si="1"/>
        <v>578.89199999999983</v>
      </c>
      <c r="E10" s="22">
        <f t="shared" si="0"/>
        <v>578.94199999999978</v>
      </c>
    </row>
    <row r="11" spans="2:10" x14ac:dyDescent="0.25">
      <c r="B11" s="21">
        <v>125</v>
      </c>
      <c r="C11" s="1">
        <v>578.84400000000005</v>
      </c>
      <c r="D11" s="1">
        <f t="shared" si="1"/>
        <v>578.93699999999978</v>
      </c>
      <c r="E11" s="22">
        <f t="shared" si="0"/>
        <v>578.98699999999974</v>
      </c>
    </row>
    <row r="12" spans="2:10" x14ac:dyDescent="0.25">
      <c r="B12" s="21">
        <v>150</v>
      </c>
      <c r="C12" s="1">
        <v>578.92600000000004</v>
      </c>
      <c r="D12" s="1">
        <f t="shared" si="1"/>
        <v>578.98199999999974</v>
      </c>
      <c r="E12" s="22">
        <f t="shared" si="0"/>
        <v>579.0319999999997</v>
      </c>
    </row>
    <row r="13" spans="2:10" x14ac:dyDescent="0.25">
      <c r="B13" s="21">
        <v>175</v>
      </c>
      <c r="C13" s="1">
        <v>578.98300000000006</v>
      </c>
      <c r="D13" s="1">
        <f t="shared" si="1"/>
        <v>579.0269999999997</v>
      </c>
      <c r="E13" s="22">
        <f t="shared" si="0"/>
        <v>579.07699999999966</v>
      </c>
    </row>
    <row r="14" spans="2:10" x14ac:dyDescent="0.25">
      <c r="B14" s="21">
        <v>200</v>
      </c>
      <c r="C14" s="1">
        <v>578.97500000000002</v>
      </c>
      <c r="D14" s="1">
        <f t="shared" si="1"/>
        <v>579.07199999999966</v>
      </c>
      <c r="E14" s="22">
        <f t="shared" si="0"/>
        <v>579.12199999999962</v>
      </c>
    </row>
    <row r="15" spans="2:10" x14ac:dyDescent="0.25">
      <c r="B15" s="21">
        <v>225</v>
      </c>
      <c r="C15" s="1">
        <v>579.05799999999999</v>
      </c>
      <c r="D15" s="1">
        <f t="shared" si="1"/>
        <v>579.11699999999962</v>
      </c>
      <c r="E15" s="22">
        <f t="shared" si="0"/>
        <v>579.16699999999958</v>
      </c>
    </row>
    <row r="16" spans="2:10" x14ac:dyDescent="0.25">
      <c r="B16" s="21">
        <v>250</v>
      </c>
      <c r="C16" s="1">
        <v>579.09500000000003</v>
      </c>
      <c r="D16" s="1">
        <f t="shared" si="1"/>
        <v>579.16199999999958</v>
      </c>
      <c r="E16" s="22">
        <f t="shared" si="0"/>
        <v>579.21199999999953</v>
      </c>
    </row>
    <row r="17" spans="2:17" x14ac:dyDescent="0.25">
      <c r="B17" s="21">
        <v>275</v>
      </c>
      <c r="C17" s="1">
        <v>579.14300000000003</v>
      </c>
      <c r="D17" s="1">
        <f t="shared" si="1"/>
        <v>579.20699999999954</v>
      </c>
      <c r="E17" s="22">
        <f t="shared" si="0"/>
        <v>579.25699999999949</v>
      </c>
    </row>
    <row r="18" spans="2:17" x14ac:dyDescent="0.25">
      <c r="B18" s="21">
        <v>300</v>
      </c>
      <c r="C18" s="1">
        <v>579.18799999999999</v>
      </c>
      <c r="D18" s="1">
        <f t="shared" si="1"/>
        <v>579.2519999999995</v>
      </c>
      <c r="E18" s="22">
        <f t="shared" si="0"/>
        <v>579.30199999999945</v>
      </c>
    </row>
    <row r="19" spans="2:17" x14ac:dyDescent="0.25">
      <c r="B19" s="21">
        <v>325</v>
      </c>
      <c r="C19" s="1">
        <v>579.27599999999995</v>
      </c>
      <c r="D19" s="1">
        <f t="shared" si="1"/>
        <v>579.29699999999946</v>
      </c>
      <c r="E19" s="22">
        <f t="shared" si="0"/>
        <v>579.34699999999941</v>
      </c>
    </row>
    <row r="20" spans="2:17" x14ac:dyDescent="0.25">
      <c r="B20" s="21">
        <v>350</v>
      </c>
      <c r="C20" s="1">
        <v>579.35199999999998</v>
      </c>
      <c r="D20" s="1">
        <f t="shared" si="1"/>
        <v>579.34199999999942</v>
      </c>
      <c r="E20" s="22">
        <f t="shared" si="0"/>
        <v>579.39199999999937</v>
      </c>
    </row>
    <row r="21" spans="2:17" x14ac:dyDescent="0.25">
      <c r="B21" s="21">
        <v>375</v>
      </c>
      <c r="C21" s="1">
        <v>579.40199999999993</v>
      </c>
      <c r="D21" s="1">
        <f t="shared" si="1"/>
        <v>579.38699999999938</v>
      </c>
      <c r="E21" s="22">
        <f t="shared" si="0"/>
        <v>579.43699999999933</v>
      </c>
    </row>
    <row r="22" spans="2:17" x14ac:dyDescent="0.25">
      <c r="B22" s="21">
        <v>400</v>
      </c>
      <c r="C22" s="1">
        <v>579.43200000000002</v>
      </c>
      <c r="D22" s="1">
        <v>579.42499999999995</v>
      </c>
      <c r="E22" s="22">
        <f t="shared" si="0"/>
        <v>579.47499999999991</v>
      </c>
    </row>
    <row r="23" spans="2:17" x14ac:dyDescent="0.25">
      <c r="B23" s="21">
        <v>425</v>
      </c>
      <c r="C23" s="1">
        <v>579.52</v>
      </c>
      <c r="D23" s="1">
        <f>D22+0.084</f>
        <v>579.5089999999999</v>
      </c>
      <c r="E23" s="22">
        <f t="shared" si="0"/>
        <v>579.55899999999986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2:17" x14ac:dyDescent="0.25">
      <c r="B24" s="21">
        <v>450</v>
      </c>
      <c r="C24" s="1">
        <v>579.62800000000004</v>
      </c>
      <c r="D24" s="1">
        <f>D23+0.084</f>
        <v>579.59299999999985</v>
      </c>
      <c r="E24" s="22">
        <f t="shared" si="0"/>
        <v>579.6429999999998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2:17" ht="15" customHeight="1" x14ac:dyDescent="0.25">
      <c r="B25" s="21">
        <v>475</v>
      </c>
      <c r="C25" s="1">
        <v>579.69200000000001</v>
      </c>
      <c r="D25" s="1">
        <f>D24+0.084</f>
        <v>579.67699999999979</v>
      </c>
      <c r="E25" s="22">
        <f t="shared" si="0"/>
        <v>579.72699999999975</v>
      </c>
      <c r="G25" s="11"/>
      <c r="H25" s="11"/>
      <c r="I25" s="11"/>
      <c r="J25" s="11"/>
      <c r="K25" s="11"/>
      <c r="L25" s="11"/>
      <c r="M25" s="100"/>
      <c r="N25" s="100"/>
      <c r="O25" s="100"/>
      <c r="P25" s="100"/>
      <c r="Q25" s="11"/>
    </row>
    <row r="26" spans="2:17" ht="15.75" customHeight="1" x14ac:dyDescent="0.25">
      <c r="B26" s="29">
        <v>500</v>
      </c>
      <c r="C26" s="1">
        <v>579.74299999999994</v>
      </c>
      <c r="D26" s="1">
        <v>579.76099999999974</v>
      </c>
      <c r="E26" s="22">
        <v>579.81099999999969</v>
      </c>
      <c r="G26" s="11"/>
      <c r="H26" s="11"/>
      <c r="I26" s="11"/>
      <c r="J26" s="11"/>
      <c r="K26" s="11"/>
      <c r="L26" s="11"/>
      <c r="M26" s="100"/>
      <c r="N26" s="100"/>
      <c r="O26" s="100"/>
      <c r="P26" s="100"/>
      <c r="Q26" s="11"/>
    </row>
    <row r="27" spans="2:17" ht="15" customHeight="1" x14ac:dyDescent="0.25">
      <c r="B27" s="29">
        <v>525</v>
      </c>
      <c r="C27" s="1">
        <v>579.779</v>
      </c>
      <c r="D27" s="1">
        <v>579.84499999999969</v>
      </c>
      <c r="E27" s="22">
        <v>579.89499999999964</v>
      </c>
      <c r="G27" s="100"/>
      <c r="H27" s="100"/>
      <c r="I27" s="100"/>
      <c r="J27" s="100"/>
      <c r="K27" s="11"/>
      <c r="L27" s="11"/>
      <c r="M27" s="18"/>
      <c r="N27" s="18"/>
      <c r="O27" s="18"/>
      <c r="P27" s="18"/>
      <c r="Q27" s="11"/>
    </row>
    <row r="28" spans="2:17" ht="15.75" customHeight="1" x14ac:dyDescent="0.25">
      <c r="B28" s="29">
        <v>550</v>
      </c>
      <c r="C28" s="1">
        <v>579.81600000000003</v>
      </c>
      <c r="D28" s="1">
        <v>579.92899999999963</v>
      </c>
      <c r="E28" s="22">
        <v>579.97899999999959</v>
      </c>
      <c r="G28" s="100"/>
      <c r="H28" s="100"/>
      <c r="I28" s="100"/>
      <c r="J28" s="100"/>
      <c r="K28" s="11"/>
      <c r="L28" s="11"/>
      <c r="M28" s="18"/>
      <c r="N28" s="18"/>
      <c r="O28" s="18"/>
      <c r="P28" s="18"/>
      <c r="Q28" s="11"/>
    </row>
    <row r="29" spans="2:17" x14ac:dyDescent="0.25">
      <c r="B29" s="29">
        <v>575</v>
      </c>
      <c r="C29" s="1">
        <v>579.94799999999998</v>
      </c>
      <c r="D29" s="1">
        <v>580.01299999999958</v>
      </c>
      <c r="E29" s="22">
        <v>580.06299999999953</v>
      </c>
      <c r="G29" s="18"/>
      <c r="H29" s="18"/>
      <c r="I29" s="18"/>
      <c r="J29" s="18"/>
      <c r="K29" s="11"/>
      <c r="L29" s="11"/>
      <c r="M29" s="11"/>
      <c r="N29" s="11"/>
      <c r="O29" s="11"/>
      <c r="P29" s="11"/>
      <c r="Q29" s="11"/>
    </row>
    <row r="30" spans="2:17" x14ac:dyDescent="0.25">
      <c r="B30" s="29">
        <v>600</v>
      </c>
      <c r="C30" s="1">
        <v>580.08899999999994</v>
      </c>
      <c r="D30" s="1">
        <v>580.09699999999953</v>
      </c>
      <c r="E30" s="22">
        <v>580.14699999999948</v>
      </c>
      <c r="G30" s="18"/>
      <c r="H30" s="18"/>
      <c r="I30" s="18"/>
      <c r="J30" s="18"/>
      <c r="K30" s="11"/>
      <c r="L30" s="11"/>
      <c r="M30" s="11"/>
      <c r="N30" s="11"/>
      <c r="O30" s="11"/>
      <c r="P30" s="11"/>
      <c r="Q30" s="11"/>
    </row>
    <row r="31" spans="2:17" x14ac:dyDescent="0.25">
      <c r="B31" s="21">
        <v>625</v>
      </c>
      <c r="C31" s="1">
        <v>580.16200000000003</v>
      </c>
      <c r="D31" s="1">
        <v>580.18099999999947</v>
      </c>
      <c r="E31" s="22">
        <v>580.23099999999943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2:17" x14ac:dyDescent="0.25">
      <c r="B32" s="21">
        <v>650</v>
      </c>
      <c r="C32" s="1">
        <v>580.24900000000002</v>
      </c>
      <c r="D32" s="1">
        <v>580.26499999999942</v>
      </c>
      <c r="E32" s="22">
        <v>580.31499999999937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2:17" x14ac:dyDescent="0.25">
      <c r="B33" s="21">
        <v>675</v>
      </c>
      <c r="C33" s="1">
        <v>580.26400000000001</v>
      </c>
      <c r="D33" s="1">
        <v>580.34899999999936</v>
      </c>
      <c r="E33" s="22">
        <v>580.39899999999932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x14ac:dyDescent="0.25">
      <c r="B34" s="21">
        <v>700</v>
      </c>
      <c r="C34" s="1">
        <v>580.33000000000004</v>
      </c>
      <c r="D34" s="1">
        <v>580.43299999999931</v>
      </c>
      <c r="E34" s="22">
        <v>580.48299999999927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2:17" x14ac:dyDescent="0.25">
      <c r="B35" s="21">
        <v>725</v>
      </c>
      <c r="C35" s="1">
        <v>580.44200000000001</v>
      </c>
      <c r="D35" s="1">
        <v>580.51699999999926</v>
      </c>
      <c r="E35" s="22">
        <v>580.56699999999921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2:17" x14ac:dyDescent="0.25">
      <c r="B36" s="21">
        <v>750</v>
      </c>
      <c r="C36" s="1">
        <v>580.46600000000001</v>
      </c>
      <c r="D36" s="1">
        <v>580.6009999999992</v>
      </c>
      <c r="E36" s="22">
        <v>580.65099999999916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17" x14ac:dyDescent="0.25">
      <c r="B37" s="21">
        <v>775</v>
      </c>
      <c r="C37" s="1">
        <v>580.53199999999993</v>
      </c>
      <c r="D37" s="1">
        <v>580.68499999999915</v>
      </c>
      <c r="E37" s="22">
        <v>580.7349999999991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2:17" x14ac:dyDescent="0.25">
      <c r="B38" s="21">
        <v>800</v>
      </c>
      <c r="C38" s="1">
        <v>580.649</v>
      </c>
      <c r="D38" s="1">
        <v>580.7689999999991</v>
      </c>
      <c r="E38" s="22">
        <v>580.81899999999905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2:17" x14ac:dyDescent="0.25">
      <c r="B39" s="21">
        <v>825</v>
      </c>
      <c r="C39" s="1">
        <v>580.68899999999996</v>
      </c>
      <c r="D39" s="1">
        <v>580.83699999999908</v>
      </c>
      <c r="E39" s="22">
        <v>580.88699999999903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2:17" x14ac:dyDescent="0.25">
      <c r="B40" s="21">
        <v>850</v>
      </c>
      <c r="C40" s="1">
        <v>580.78099999999995</v>
      </c>
      <c r="D40" s="1">
        <v>580.90499999999906</v>
      </c>
      <c r="E40" s="22">
        <v>580.95499999999902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2:17" x14ac:dyDescent="0.25">
      <c r="B41" s="21">
        <v>875</v>
      </c>
      <c r="C41" s="1">
        <v>580.87299999999993</v>
      </c>
      <c r="D41" s="1">
        <v>580.97299999999905</v>
      </c>
      <c r="E41" s="22">
        <v>581.022999999999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7" x14ac:dyDescent="0.25">
      <c r="B42" s="21">
        <v>900</v>
      </c>
      <c r="C42" s="1">
        <v>580.96399999999994</v>
      </c>
      <c r="D42" s="1">
        <v>581.04099999999903</v>
      </c>
      <c r="E42" s="22">
        <v>581.09099999999899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2:17" x14ac:dyDescent="0.25">
      <c r="B43" s="21">
        <v>925</v>
      </c>
      <c r="C43" s="1">
        <v>581.05799999999999</v>
      </c>
      <c r="D43" s="1">
        <v>581.10899999999901</v>
      </c>
      <c r="E43" s="22">
        <v>581.15899999999897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2:17" x14ac:dyDescent="0.25">
      <c r="B44" s="21">
        <v>950</v>
      </c>
      <c r="C44" s="1">
        <v>581.08399999999995</v>
      </c>
      <c r="D44" s="1">
        <v>581.176999999999</v>
      </c>
      <c r="E44" s="22">
        <v>581.22699999999895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2:17" x14ac:dyDescent="0.25">
      <c r="B45" s="21">
        <v>975</v>
      </c>
      <c r="C45" s="1">
        <v>581.17599999999993</v>
      </c>
      <c r="D45" s="1">
        <v>581.24499999999898</v>
      </c>
      <c r="E45" s="22">
        <v>581.29499999999894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2:17" ht="15.75" thickBot="1" x14ac:dyDescent="0.3">
      <c r="B46" s="23">
        <v>1000</v>
      </c>
      <c r="C46" s="24">
        <v>581.24599999999998</v>
      </c>
      <c r="D46" s="24">
        <v>581.31299999999896</v>
      </c>
      <c r="E46" s="25">
        <v>581.36299999999892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17" x14ac:dyDescent="0.25">
      <c r="B47" s="19">
        <v>1025</v>
      </c>
      <c r="C47" s="20">
        <v>581.35800000000006</v>
      </c>
      <c r="D47" s="20">
        <v>581.38099999999895</v>
      </c>
      <c r="E47" s="109">
        <v>581.4309999999989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7" x14ac:dyDescent="0.25">
      <c r="B48" s="21">
        <v>1050</v>
      </c>
      <c r="C48" s="1">
        <v>581.43000000000006</v>
      </c>
      <c r="D48" s="1">
        <v>581.44899999999893</v>
      </c>
      <c r="E48" s="22">
        <v>581.49899999999889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25">
      <c r="B49" s="21">
        <v>1075</v>
      </c>
      <c r="C49" s="1">
        <v>581.50199999999995</v>
      </c>
      <c r="D49" s="1">
        <v>581.51699999999892</v>
      </c>
      <c r="E49" s="22">
        <v>581.56699999999887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ht="15" customHeight="1" x14ac:dyDescent="0.25">
      <c r="B50" s="21">
        <v>1100</v>
      </c>
      <c r="C50" s="1">
        <v>581.58400000000006</v>
      </c>
      <c r="D50" s="1">
        <v>581.5849999999989</v>
      </c>
      <c r="E50" s="22">
        <v>581.63499999999885</v>
      </c>
      <c r="G50" s="11"/>
      <c r="H50" s="11"/>
      <c r="I50" s="11"/>
      <c r="J50" s="11"/>
      <c r="K50" s="11"/>
      <c r="L50" s="11"/>
      <c r="M50" s="100"/>
      <c r="N50" s="100"/>
      <c r="O50" s="100"/>
      <c r="P50" s="100"/>
      <c r="Q50" s="11"/>
    </row>
    <row r="51" spans="2:17" ht="15.75" customHeight="1" x14ac:dyDescent="0.25">
      <c r="B51" s="21">
        <v>1125</v>
      </c>
      <c r="C51" s="1">
        <v>581.64599999999996</v>
      </c>
      <c r="D51" s="1">
        <v>581.65299999999888</v>
      </c>
      <c r="E51" s="22">
        <v>581.70299999999884</v>
      </c>
      <c r="G51" s="11"/>
      <c r="H51" s="11"/>
      <c r="I51" s="11"/>
      <c r="J51" s="11"/>
      <c r="K51" s="11"/>
      <c r="L51" s="11"/>
      <c r="M51" s="100"/>
      <c r="N51" s="100"/>
      <c r="O51" s="100"/>
      <c r="P51" s="100"/>
      <c r="Q51" s="11"/>
    </row>
    <row r="52" spans="2:17" x14ac:dyDescent="0.25">
      <c r="B52" s="21">
        <v>1150</v>
      </c>
      <c r="C52" s="1">
        <v>581.71600000000001</v>
      </c>
      <c r="D52" s="1">
        <v>581.72099999999887</v>
      </c>
      <c r="E52" s="22">
        <v>581.77099999999882</v>
      </c>
      <c r="G52" s="11"/>
      <c r="H52" s="11"/>
      <c r="I52" s="11"/>
      <c r="J52" s="11"/>
      <c r="K52" s="11"/>
      <c r="L52" s="11"/>
      <c r="M52" s="18"/>
      <c r="N52" s="18"/>
      <c r="O52" s="18"/>
      <c r="P52" s="18"/>
      <c r="Q52" s="11"/>
    </row>
    <row r="53" spans="2:17" x14ac:dyDescent="0.25">
      <c r="B53" s="21">
        <v>1175</v>
      </c>
      <c r="C53" s="1">
        <v>581.81000000000006</v>
      </c>
      <c r="D53" s="1">
        <v>581.78899999999885</v>
      </c>
      <c r="E53" s="22">
        <v>581.8389999999988</v>
      </c>
      <c r="G53" s="11"/>
      <c r="H53" s="11"/>
      <c r="I53" s="11"/>
      <c r="J53" s="11"/>
      <c r="K53" s="11"/>
      <c r="L53" s="11"/>
      <c r="M53" s="18"/>
      <c r="N53" s="18"/>
      <c r="O53" s="18"/>
      <c r="P53" s="18"/>
      <c r="Q53" s="11"/>
    </row>
    <row r="54" spans="2:17" ht="15" customHeight="1" x14ac:dyDescent="0.25">
      <c r="B54" s="21">
        <v>1200</v>
      </c>
      <c r="C54" s="1">
        <v>581.82399999999996</v>
      </c>
      <c r="D54" s="1">
        <v>581.85699999999883</v>
      </c>
      <c r="E54" s="22">
        <v>581.90699999999879</v>
      </c>
      <c r="G54" s="11"/>
      <c r="H54" s="100"/>
      <c r="I54" s="100"/>
      <c r="J54" s="100"/>
      <c r="K54" s="100"/>
      <c r="L54" s="11"/>
      <c r="M54" s="11"/>
      <c r="N54" s="11"/>
      <c r="O54" s="11"/>
      <c r="P54" s="11"/>
      <c r="Q54" s="11"/>
    </row>
    <row r="55" spans="2:17" ht="15.75" customHeight="1" x14ac:dyDescent="0.25">
      <c r="B55" s="21">
        <v>1225</v>
      </c>
      <c r="C55" s="1">
        <v>581.88300000000015</v>
      </c>
      <c r="D55" s="1">
        <v>581.93199999999888</v>
      </c>
      <c r="E55" s="22">
        <v>581.98199999999883</v>
      </c>
      <c r="G55" s="11"/>
      <c r="H55" s="100"/>
      <c r="I55" s="100"/>
      <c r="J55" s="100"/>
      <c r="K55" s="100"/>
      <c r="L55" s="11"/>
      <c r="M55" s="11"/>
      <c r="N55" s="11"/>
      <c r="O55" s="11"/>
      <c r="P55" s="11"/>
      <c r="Q55" s="11"/>
    </row>
    <row r="56" spans="2:17" x14ac:dyDescent="0.25">
      <c r="B56" s="21">
        <v>1250</v>
      </c>
      <c r="C56" s="1">
        <v>581.93200000000013</v>
      </c>
      <c r="D56" s="1">
        <v>582.00699999999892</v>
      </c>
      <c r="E56" s="22">
        <v>582.05699999999888</v>
      </c>
      <c r="G56" s="11"/>
      <c r="H56" s="18"/>
      <c r="I56" s="18"/>
      <c r="J56" s="18"/>
      <c r="K56" s="18"/>
      <c r="L56" s="11"/>
      <c r="M56" s="11"/>
      <c r="N56" s="11"/>
      <c r="O56" s="11"/>
      <c r="P56" s="11"/>
      <c r="Q56" s="11"/>
    </row>
    <row r="57" spans="2:17" x14ac:dyDescent="0.25">
      <c r="B57" s="21">
        <v>1275</v>
      </c>
      <c r="C57" s="1">
        <v>582.02700000000016</v>
      </c>
      <c r="D57" s="1">
        <v>582.08199999999897</v>
      </c>
      <c r="E57" s="22">
        <v>582.13199999999892</v>
      </c>
      <c r="G57" s="11"/>
      <c r="H57" s="18"/>
      <c r="I57" s="18"/>
      <c r="J57" s="18"/>
      <c r="K57" s="18"/>
      <c r="L57" s="11"/>
      <c r="M57" s="11"/>
      <c r="N57" s="11"/>
      <c r="O57" s="11"/>
      <c r="P57" s="11"/>
      <c r="Q57" s="11"/>
    </row>
    <row r="58" spans="2:17" x14ac:dyDescent="0.25">
      <c r="B58" s="21">
        <v>1300</v>
      </c>
      <c r="C58" s="1">
        <v>582.04000000000008</v>
      </c>
      <c r="D58" s="1">
        <v>582.15699999999902</v>
      </c>
      <c r="E58" s="22">
        <v>582.20699999999897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2:17" x14ac:dyDescent="0.25">
      <c r="B59" s="21">
        <v>1325</v>
      </c>
      <c r="C59" s="1">
        <v>582.03700000000015</v>
      </c>
      <c r="D59" s="1">
        <v>582.23199999999906</v>
      </c>
      <c r="E59" s="22">
        <v>582.28199999999902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2:17" x14ac:dyDescent="0.25">
      <c r="B60" s="105">
        <v>1350</v>
      </c>
      <c r="C60" s="106">
        <v>582.12800000000016</v>
      </c>
      <c r="D60" s="106">
        <v>582.30699999999911</v>
      </c>
      <c r="E60" s="107">
        <v>582.35699999999906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2:17" x14ac:dyDescent="0.25">
      <c r="B61" s="21">
        <v>1375</v>
      </c>
      <c r="C61" s="1">
        <v>582.22200000000009</v>
      </c>
      <c r="D61" s="1">
        <v>582.38199999999915</v>
      </c>
      <c r="E61" s="22">
        <v>582.43199999999911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2:17" x14ac:dyDescent="0.25">
      <c r="B62" s="21">
        <v>1400</v>
      </c>
      <c r="C62" s="1">
        <v>582.32900000000018</v>
      </c>
      <c r="D62" s="1">
        <v>582.4569999999992</v>
      </c>
      <c r="E62" s="22">
        <v>582.50699999999915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2:17" x14ac:dyDescent="0.25">
      <c r="B63" s="29">
        <v>1425</v>
      </c>
      <c r="C63" s="1">
        <v>582.42600000000027</v>
      </c>
      <c r="D63" s="1">
        <v>582.53199999999924</v>
      </c>
      <c r="E63" s="22">
        <v>582.5819999999992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2:17" x14ac:dyDescent="0.25">
      <c r="B64" s="29">
        <v>1450</v>
      </c>
      <c r="C64" s="1">
        <v>582.56300000000022</v>
      </c>
      <c r="D64" s="1">
        <v>582.60699999999929</v>
      </c>
      <c r="E64" s="22">
        <v>582.65699999999924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2:17" x14ac:dyDescent="0.25">
      <c r="B65" s="29">
        <v>1475</v>
      </c>
      <c r="C65" s="1">
        <v>582.61700000000019</v>
      </c>
      <c r="D65" s="1">
        <v>582.68199999999933</v>
      </c>
      <c r="E65" s="22">
        <v>582.73199999999929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2:17" x14ac:dyDescent="0.25">
      <c r="B66" s="29">
        <v>1500</v>
      </c>
      <c r="C66" s="1">
        <v>582.64199999999994</v>
      </c>
      <c r="D66" s="1">
        <v>582.64199999999994</v>
      </c>
      <c r="E66" s="22">
        <f>D66+0.05</f>
        <v>582.69199999999989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2:17" x14ac:dyDescent="0.25">
      <c r="B67" s="29">
        <v>1525</v>
      </c>
      <c r="C67" s="1">
        <v>582.71100000000001</v>
      </c>
      <c r="D67" s="1">
        <v>582.83199999999943</v>
      </c>
      <c r="E67" s="22">
        <v>582.88199999999938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2:17" x14ac:dyDescent="0.25">
      <c r="B68" s="29">
        <v>1550</v>
      </c>
      <c r="C68" s="1">
        <v>582.70899999999995</v>
      </c>
      <c r="D68" s="1">
        <v>582.90699999999947</v>
      </c>
      <c r="E68" s="22">
        <v>582.95699999999943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2:17" x14ac:dyDescent="0.25">
      <c r="B69" s="29">
        <v>1575</v>
      </c>
      <c r="C69" s="1">
        <v>582.76699999999994</v>
      </c>
      <c r="D69" s="1">
        <v>582.98199999999952</v>
      </c>
      <c r="E69" s="22">
        <v>583.03199999999947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2:17" x14ac:dyDescent="0.25">
      <c r="B70" s="29">
        <v>1600</v>
      </c>
      <c r="C70" s="1">
        <v>582.82799999999997</v>
      </c>
      <c r="D70" s="1">
        <v>583.05699999999956</v>
      </c>
      <c r="E70" s="22">
        <v>583.10699999999952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2:17" x14ac:dyDescent="0.25">
      <c r="B71" s="29">
        <v>1625</v>
      </c>
      <c r="C71" s="1">
        <v>582.83199999999999</v>
      </c>
      <c r="D71" s="1">
        <v>583.13199999999961</v>
      </c>
      <c r="E71" s="22">
        <v>583.18199999999956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2:17" x14ac:dyDescent="0.25">
      <c r="B72" s="29">
        <v>1650</v>
      </c>
      <c r="C72" s="1">
        <v>582.87699999999995</v>
      </c>
      <c r="D72" s="1">
        <v>583.20699999999965</v>
      </c>
      <c r="E72" s="22">
        <v>583.25699999999961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2:17" x14ac:dyDescent="0.25">
      <c r="B73" s="108">
        <v>1675</v>
      </c>
      <c r="C73" s="45">
        <v>582.94099999999992</v>
      </c>
      <c r="D73" s="45">
        <v>583.2819999999997</v>
      </c>
      <c r="E73" s="46">
        <v>583.33199999999965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2:17" x14ac:dyDescent="0.25">
      <c r="B74" s="29">
        <v>1700</v>
      </c>
      <c r="C74" s="1">
        <v>583.05799999999999</v>
      </c>
      <c r="D74" s="1">
        <v>583.35699999999974</v>
      </c>
      <c r="E74" s="22">
        <v>583.4069999999997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2:17" x14ac:dyDescent="0.25">
      <c r="B75" s="29">
        <v>1725</v>
      </c>
      <c r="C75" s="1">
        <v>583.04099999999994</v>
      </c>
      <c r="D75" s="1">
        <v>583.43199999999979</v>
      </c>
      <c r="E75" s="22">
        <v>583.48199999999974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25">
      <c r="B76" s="29">
        <v>1750</v>
      </c>
      <c r="C76" s="1">
        <v>583.10699999999997</v>
      </c>
      <c r="D76" s="1">
        <v>583.50699999999983</v>
      </c>
      <c r="E76" s="22">
        <v>583.55699999999979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2:17" x14ac:dyDescent="0.25">
      <c r="B77" s="29">
        <v>1775</v>
      </c>
      <c r="C77" s="1">
        <v>583.24599999999998</v>
      </c>
      <c r="D77" s="1">
        <v>583.58199999999988</v>
      </c>
      <c r="E77" s="22">
        <v>583.63199999999983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2:17" x14ac:dyDescent="0.25">
      <c r="B78" s="29">
        <v>1800</v>
      </c>
      <c r="C78" s="1">
        <v>583.34499999999991</v>
      </c>
      <c r="D78" s="1">
        <v>583.65699999999993</v>
      </c>
      <c r="E78" s="22">
        <v>583.70699999999988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2:17" x14ac:dyDescent="0.25">
      <c r="B79" s="29">
        <v>1825</v>
      </c>
      <c r="C79" s="1">
        <v>583.41099999999994</v>
      </c>
      <c r="D79" s="1">
        <v>583.73199999999997</v>
      </c>
      <c r="E79" s="22">
        <v>583.78199999999993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2:17" x14ac:dyDescent="0.25">
      <c r="B80" s="29">
        <v>1850</v>
      </c>
      <c r="C80" s="1">
        <v>583.524</v>
      </c>
      <c r="D80" s="1">
        <v>583.80700000000002</v>
      </c>
      <c r="E80" s="22">
        <v>583.85699999999997</v>
      </c>
    </row>
    <row r="81" spans="2:5" x14ac:dyDescent="0.25">
      <c r="B81" s="29">
        <v>1875</v>
      </c>
      <c r="C81" s="1">
        <v>583.61</v>
      </c>
      <c r="D81" s="1">
        <v>583.88200000000006</v>
      </c>
      <c r="E81" s="22">
        <v>583.93200000000002</v>
      </c>
    </row>
    <row r="82" spans="2:5" x14ac:dyDescent="0.25">
      <c r="B82" s="29">
        <v>1900</v>
      </c>
      <c r="C82" s="1">
        <v>583.68399999999997</v>
      </c>
      <c r="D82" s="1">
        <v>583.95700000000011</v>
      </c>
      <c r="E82" s="22">
        <v>584.00700000000006</v>
      </c>
    </row>
    <row r="83" spans="2:5" x14ac:dyDescent="0.25">
      <c r="B83" s="29">
        <v>1925</v>
      </c>
      <c r="C83" s="1">
        <v>583.72900000000004</v>
      </c>
      <c r="D83" s="1">
        <v>584.03200000000015</v>
      </c>
      <c r="E83" s="22">
        <v>584.08200000000011</v>
      </c>
    </row>
    <row r="84" spans="2:5" x14ac:dyDescent="0.25">
      <c r="B84" s="29">
        <v>1950</v>
      </c>
      <c r="C84" s="1">
        <v>583.76099999999997</v>
      </c>
      <c r="D84" s="1">
        <v>584.1070000000002</v>
      </c>
      <c r="E84" s="22">
        <v>584.15700000000015</v>
      </c>
    </row>
    <row r="85" spans="2:5" ht="15.75" thickBot="1" x14ac:dyDescent="0.3">
      <c r="B85" s="28">
        <v>1975</v>
      </c>
      <c r="C85" s="24">
        <v>583.88900000000001</v>
      </c>
      <c r="D85" s="24">
        <v>584.18200000000024</v>
      </c>
      <c r="E85" s="25">
        <v>584.2320000000002</v>
      </c>
    </row>
    <row r="86" spans="2:5" x14ac:dyDescent="0.25">
      <c r="B86" s="99">
        <v>2000</v>
      </c>
      <c r="C86" s="20">
        <v>583.99400000000003</v>
      </c>
      <c r="D86" s="20">
        <v>583.99400000000003</v>
      </c>
      <c r="E86" s="109">
        <f>D86+0.05</f>
        <v>584.04399999999998</v>
      </c>
    </row>
    <row r="87" spans="2:5" x14ac:dyDescent="0.25">
      <c r="B87" s="29">
        <v>2025</v>
      </c>
      <c r="C87" s="1">
        <v>584.11</v>
      </c>
      <c r="D87" s="1">
        <v>584.33200000000033</v>
      </c>
      <c r="E87" s="22">
        <v>584.38200000000029</v>
      </c>
    </row>
    <row r="88" spans="2:5" x14ac:dyDescent="0.25">
      <c r="B88" s="29">
        <v>2050</v>
      </c>
      <c r="C88" s="1">
        <v>584.19999999999993</v>
      </c>
      <c r="D88" s="1">
        <v>584.40700000000038</v>
      </c>
      <c r="E88" s="22">
        <v>584.45700000000033</v>
      </c>
    </row>
    <row r="89" spans="2:5" x14ac:dyDescent="0.25">
      <c r="B89" s="29">
        <v>2075</v>
      </c>
      <c r="C89" s="1">
        <v>584.303</v>
      </c>
      <c r="D89" s="1">
        <v>584.48200000000043</v>
      </c>
      <c r="E89" s="22">
        <v>584.53200000000038</v>
      </c>
    </row>
    <row r="90" spans="2:5" x14ac:dyDescent="0.25">
      <c r="B90" s="29">
        <v>2100</v>
      </c>
      <c r="C90" s="1">
        <v>584.322</v>
      </c>
      <c r="D90" s="1">
        <v>584.55700000000047</v>
      </c>
      <c r="E90" s="22">
        <v>584.60700000000043</v>
      </c>
    </row>
    <row r="91" spans="2:5" x14ac:dyDescent="0.25">
      <c r="B91" s="29">
        <v>2125</v>
      </c>
      <c r="C91" s="1">
        <v>584.44299999999998</v>
      </c>
      <c r="D91" s="1">
        <v>584.63200000000052</v>
      </c>
      <c r="E91" s="22">
        <v>584.68200000000047</v>
      </c>
    </row>
    <row r="92" spans="2:5" x14ac:dyDescent="0.25">
      <c r="B92" s="29">
        <v>2150</v>
      </c>
      <c r="C92" s="1">
        <v>584.53599999999994</v>
      </c>
      <c r="D92" s="1">
        <v>584.70700000000056</v>
      </c>
      <c r="E92" s="22">
        <v>584.75700000000052</v>
      </c>
    </row>
    <row r="93" spans="2:5" x14ac:dyDescent="0.25">
      <c r="B93" s="29">
        <v>2175</v>
      </c>
      <c r="C93" s="1">
        <v>584.78200000000004</v>
      </c>
      <c r="D93" s="1">
        <v>584.78200000000061</v>
      </c>
      <c r="E93" s="22">
        <v>584.83200000000056</v>
      </c>
    </row>
    <row r="94" spans="2:5" x14ac:dyDescent="0.25">
      <c r="B94" s="29">
        <v>2200</v>
      </c>
      <c r="C94" s="1">
        <v>584.72299999999996</v>
      </c>
      <c r="D94" s="1">
        <v>584.85800000000063</v>
      </c>
      <c r="E94" s="22">
        <v>584.90800000000058</v>
      </c>
    </row>
    <row r="95" spans="2:5" x14ac:dyDescent="0.25">
      <c r="B95" s="29">
        <v>2225</v>
      </c>
      <c r="C95" s="1">
        <v>584.81399999999996</v>
      </c>
      <c r="D95" s="1">
        <v>584.93400000000065</v>
      </c>
      <c r="E95" s="22">
        <v>584.98400000000061</v>
      </c>
    </row>
    <row r="96" spans="2:5" x14ac:dyDescent="0.25">
      <c r="B96" s="29">
        <v>2250</v>
      </c>
      <c r="C96" s="1">
        <v>584.93499999999995</v>
      </c>
      <c r="D96" s="1">
        <v>585.01000000000067</v>
      </c>
      <c r="E96" s="22">
        <v>585.06000000000063</v>
      </c>
    </row>
    <row r="97" spans="2:5" x14ac:dyDescent="0.25">
      <c r="B97" s="29">
        <v>2275</v>
      </c>
      <c r="C97" s="1">
        <v>584.99900000000002</v>
      </c>
      <c r="D97" s="1">
        <v>585.08600000000069</v>
      </c>
      <c r="E97" s="22">
        <v>585.13600000000065</v>
      </c>
    </row>
    <row r="98" spans="2:5" x14ac:dyDescent="0.25">
      <c r="B98" s="29">
        <v>2300</v>
      </c>
      <c r="C98" s="1">
        <v>585.03800000000001</v>
      </c>
      <c r="D98" s="1">
        <v>585.16200000000072</v>
      </c>
      <c r="E98" s="22">
        <v>585.21200000000067</v>
      </c>
    </row>
    <row r="99" spans="2:5" x14ac:dyDescent="0.25">
      <c r="B99" s="29">
        <v>2325</v>
      </c>
      <c r="C99" s="1">
        <v>585.11400000000003</v>
      </c>
      <c r="D99" s="1">
        <v>585.23800000000074</v>
      </c>
      <c r="E99" s="22">
        <v>585.28800000000069</v>
      </c>
    </row>
    <row r="100" spans="2:5" x14ac:dyDescent="0.25">
      <c r="B100" s="29">
        <v>2350</v>
      </c>
      <c r="C100" s="1">
        <v>585.21600000000001</v>
      </c>
      <c r="D100" s="1">
        <v>585.31400000000076</v>
      </c>
      <c r="E100" s="22">
        <v>585.36400000000071</v>
      </c>
    </row>
    <row r="101" spans="2:5" x14ac:dyDescent="0.25">
      <c r="B101" s="29">
        <v>2375</v>
      </c>
      <c r="C101" s="1">
        <v>585.30200000000002</v>
      </c>
      <c r="D101" s="1">
        <v>585.39000000000078</v>
      </c>
      <c r="E101" s="22">
        <v>585.44000000000074</v>
      </c>
    </row>
    <row r="102" spans="2:5" x14ac:dyDescent="0.25">
      <c r="B102" s="29">
        <v>2400</v>
      </c>
      <c r="C102" s="1">
        <v>585.24200000000008</v>
      </c>
      <c r="D102" s="1">
        <v>585.4660000000008</v>
      </c>
      <c r="E102" s="22">
        <v>585.51600000000076</v>
      </c>
    </row>
    <row r="103" spans="2:5" x14ac:dyDescent="0.25">
      <c r="B103" s="29">
        <v>2425</v>
      </c>
      <c r="C103" s="1">
        <v>585.38800000000003</v>
      </c>
      <c r="D103" s="1">
        <v>585.54200000000083</v>
      </c>
      <c r="E103" s="22">
        <v>585.59200000000078</v>
      </c>
    </row>
    <row r="104" spans="2:5" x14ac:dyDescent="0.25">
      <c r="B104" s="29">
        <v>2450</v>
      </c>
      <c r="C104" s="1">
        <v>585.46500000000015</v>
      </c>
      <c r="D104" s="1">
        <v>585.61800000000085</v>
      </c>
      <c r="E104" s="22">
        <v>585.6680000000008</v>
      </c>
    </row>
    <row r="105" spans="2:5" x14ac:dyDescent="0.25">
      <c r="B105" s="29">
        <v>2475</v>
      </c>
      <c r="C105" s="1">
        <v>585.56200000000013</v>
      </c>
      <c r="D105" s="1">
        <v>585.69400000000087</v>
      </c>
      <c r="E105" s="22">
        <v>585.74400000000082</v>
      </c>
    </row>
    <row r="106" spans="2:5" x14ac:dyDescent="0.25">
      <c r="B106" s="29">
        <v>2500</v>
      </c>
      <c r="C106" s="1">
        <v>585.62200000000007</v>
      </c>
      <c r="D106" s="1">
        <v>585.77000000000089</v>
      </c>
      <c r="E106" s="22">
        <v>585.82000000000085</v>
      </c>
    </row>
    <row r="107" spans="2:5" x14ac:dyDescent="0.25">
      <c r="B107" s="29">
        <v>2525</v>
      </c>
      <c r="C107" s="1">
        <v>585.74000000000012</v>
      </c>
      <c r="D107" s="1">
        <v>585.84600000000091</v>
      </c>
      <c r="E107" s="22">
        <v>585.89600000000087</v>
      </c>
    </row>
    <row r="108" spans="2:5" x14ac:dyDescent="0.25">
      <c r="B108" s="29">
        <v>2550</v>
      </c>
      <c r="C108" s="1">
        <v>585.8370000000001</v>
      </c>
      <c r="D108" s="1">
        <v>585.92200000000093</v>
      </c>
      <c r="E108" s="22">
        <v>585.97200000000089</v>
      </c>
    </row>
    <row r="109" spans="2:5" x14ac:dyDescent="0.25">
      <c r="B109" s="29">
        <v>2575</v>
      </c>
      <c r="C109" s="1">
        <v>585.90200000000004</v>
      </c>
      <c r="D109" s="1">
        <v>585.99800000000096</v>
      </c>
      <c r="E109" s="22">
        <v>586.04800000000091</v>
      </c>
    </row>
    <row r="110" spans="2:5" x14ac:dyDescent="0.25">
      <c r="B110" s="29">
        <v>2600</v>
      </c>
      <c r="C110" s="1">
        <v>586.00900000000013</v>
      </c>
      <c r="D110" s="1">
        <v>586.07400000000098</v>
      </c>
      <c r="E110" s="22">
        <v>586.12400000000093</v>
      </c>
    </row>
    <row r="111" spans="2:5" x14ac:dyDescent="0.25">
      <c r="B111" s="29">
        <v>2625</v>
      </c>
      <c r="C111" s="1">
        <v>586.05400000000009</v>
      </c>
      <c r="D111" s="1">
        <v>586.150000000001</v>
      </c>
      <c r="E111" s="22">
        <v>586.20000000000095</v>
      </c>
    </row>
    <row r="112" spans="2:5" x14ac:dyDescent="0.25">
      <c r="B112" s="29">
        <v>2650</v>
      </c>
      <c r="C112" s="1">
        <v>586.13200000000006</v>
      </c>
      <c r="D112" s="1">
        <v>586.22600000000102</v>
      </c>
      <c r="E112" s="22">
        <v>586.27600000000098</v>
      </c>
    </row>
    <row r="113" spans="2:5" x14ac:dyDescent="0.25">
      <c r="B113" s="29">
        <v>2675</v>
      </c>
      <c r="C113" s="1">
        <v>586.23500000000013</v>
      </c>
      <c r="D113" s="1">
        <v>586.30200000000104</v>
      </c>
      <c r="E113" s="22">
        <v>586.352000000001</v>
      </c>
    </row>
    <row r="114" spans="2:5" x14ac:dyDescent="0.25">
      <c r="B114" s="29">
        <v>2700</v>
      </c>
      <c r="C114" s="1">
        <v>586.32700000000011</v>
      </c>
      <c r="D114" s="1">
        <v>586.37800000000107</v>
      </c>
      <c r="E114" s="22">
        <v>586.42800000000102</v>
      </c>
    </row>
    <row r="115" spans="2:5" x14ac:dyDescent="0.25">
      <c r="B115" s="29">
        <v>2725</v>
      </c>
      <c r="C115" s="1">
        <v>586.42400000000021</v>
      </c>
      <c r="D115" s="1">
        <v>586.45400000000109</v>
      </c>
      <c r="E115" s="22">
        <v>586.50400000000104</v>
      </c>
    </row>
    <row r="116" spans="2:5" x14ac:dyDescent="0.25">
      <c r="B116" s="29">
        <v>2750</v>
      </c>
      <c r="C116" s="1">
        <v>586.48800000000017</v>
      </c>
      <c r="D116" s="1">
        <v>586.53000000000111</v>
      </c>
      <c r="E116" s="22">
        <v>586.58000000000106</v>
      </c>
    </row>
    <row r="117" spans="2:5" x14ac:dyDescent="0.25">
      <c r="B117" s="29">
        <v>2775</v>
      </c>
      <c r="C117" s="1">
        <v>586.56000000000017</v>
      </c>
      <c r="D117" s="1">
        <v>586.60600000000113</v>
      </c>
      <c r="E117" s="22">
        <v>586.65600000000109</v>
      </c>
    </row>
    <row r="118" spans="2:5" x14ac:dyDescent="0.25">
      <c r="B118" s="29">
        <v>2800</v>
      </c>
      <c r="C118" s="1">
        <v>586.66500000000019</v>
      </c>
      <c r="D118" s="1">
        <v>586.68200000000115</v>
      </c>
      <c r="E118" s="22">
        <v>586.73200000000111</v>
      </c>
    </row>
    <row r="119" spans="2:5" x14ac:dyDescent="0.25">
      <c r="B119" s="29">
        <v>2825</v>
      </c>
      <c r="C119" s="1">
        <v>586.71100000000024</v>
      </c>
      <c r="D119" s="1">
        <v>586.75800000000118</v>
      </c>
      <c r="E119" s="22">
        <v>586.80800000000113</v>
      </c>
    </row>
    <row r="120" spans="2:5" x14ac:dyDescent="0.25">
      <c r="B120" s="29">
        <v>2850</v>
      </c>
      <c r="C120" s="1">
        <v>586.79400000000021</v>
      </c>
      <c r="D120" s="1">
        <v>586.8340000000012</v>
      </c>
      <c r="E120" s="22">
        <v>586.88400000000115</v>
      </c>
    </row>
    <row r="121" spans="2:5" x14ac:dyDescent="0.25">
      <c r="B121" s="29">
        <v>2875</v>
      </c>
      <c r="C121" s="1">
        <v>586.87300000000027</v>
      </c>
      <c r="D121" s="1">
        <v>586.91000000000122</v>
      </c>
      <c r="E121" s="22">
        <v>586.96000000000117</v>
      </c>
    </row>
    <row r="122" spans="2:5" x14ac:dyDescent="0.25">
      <c r="B122" s="29">
        <v>2900</v>
      </c>
      <c r="C122" s="1">
        <v>586.92800000000022</v>
      </c>
      <c r="D122" s="1">
        <v>586.98600000000124</v>
      </c>
      <c r="E122" s="22">
        <v>587.0360000000012</v>
      </c>
    </row>
    <row r="123" spans="2:5" x14ac:dyDescent="0.25">
      <c r="B123" s="29">
        <v>2925</v>
      </c>
      <c r="C123" s="1">
        <v>586.78300000000024</v>
      </c>
      <c r="D123" s="1">
        <v>587.06200000000126</v>
      </c>
      <c r="E123" s="22">
        <v>587.11200000000122</v>
      </c>
    </row>
    <row r="124" spans="2:5" x14ac:dyDescent="0.25">
      <c r="B124" s="29">
        <v>2950</v>
      </c>
      <c r="C124" s="1">
        <v>587.07100000000025</v>
      </c>
      <c r="D124" s="1">
        <v>587.13800000000128</v>
      </c>
      <c r="E124" s="22">
        <v>587.18800000000124</v>
      </c>
    </row>
    <row r="125" spans="2:5" x14ac:dyDescent="0.25">
      <c r="B125" s="29">
        <v>2975</v>
      </c>
      <c r="C125" s="1">
        <v>587.17100000000028</v>
      </c>
      <c r="D125" s="1">
        <v>587.21400000000131</v>
      </c>
      <c r="E125" s="22">
        <v>587.26400000000126</v>
      </c>
    </row>
    <row r="126" spans="2:5" ht="15.75" thickBot="1" x14ac:dyDescent="0.3">
      <c r="B126" s="28">
        <v>3000</v>
      </c>
      <c r="C126" s="24">
        <v>587.26100000000031</v>
      </c>
      <c r="D126" s="24">
        <v>587.29000000000133</v>
      </c>
      <c r="E126" s="25">
        <v>587.34000000000128</v>
      </c>
    </row>
  </sheetData>
  <mergeCells count="2">
    <mergeCell ref="B1:E1"/>
    <mergeCell ref="B3:E3"/>
  </mergeCells>
  <pageMargins left="1.2604166666666667" right="0.7" top="0.75" bottom="0.75" header="0.3" footer="0.3"/>
  <pageSetup paperSize="9" orientation="portrait" horizontalDpi="4294967293" verticalDpi="4294967293" r:id="rId1"/>
  <rowBreaks count="2" manualBreakCount="2">
    <brk id="46" max="16383" man="1"/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0"/>
  <sheetViews>
    <sheetView topLeftCell="A233" workbookViewId="0">
      <selection activeCell="D153" sqref="D153"/>
    </sheetView>
  </sheetViews>
  <sheetFormatPr defaultRowHeight="15" x14ac:dyDescent="0.25"/>
  <cols>
    <col min="10" max="10" width="8" bestFit="1" customWidth="1"/>
    <col min="12" max="12" width="9.8554687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179</v>
      </c>
    </row>
    <row r="2" spans="1:27" x14ac:dyDescent="0.25">
      <c r="A2" s="1">
        <v>0</v>
      </c>
      <c r="B2" s="1">
        <v>2.4900000000000002</v>
      </c>
      <c r="C2" s="1"/>
      <c r="D2" s="1"/>
      <c r="E2" s="1">
        <f>F2+B2</f>
        <v>580.149</v>
      </c>
      <c r="F2" s="1">
        <v>577.65899999999999</v>
      </c>
      <c r="G2" s="1" t="s">
        <v>7</v>
      </c>
      <c r="T2" s="6"/>
    </row>
    <row r="3" spans="1:27" x14ac:dyDescent="0.25">
      <c r="A3" s="1">
        <v>0</v>
      </c>
      <c r="B3" s="1"/>
      <c r="C3" s="1">
        <v>1.554</v>
      </c>
      <c r="D3" s="1"/>
      <c r="E3" s="1"/>
      <c r="F3" s="1">
        <f>E2-C3</f>
        <v>578.59500000000003</v>
      </c>
      <c r="G3" s="1" t="s">
        <v>5</v>
      </c>
      <c r="J3" s="6"/>
      <c r="K3" s="1" t="s">
        <v>0</v>
      </c>
      <c r="L3" s="1" t="s">
        <v>29</v>
      </c>
      <c r="M3" s="1" t="s">
        <v>28</v>
      </c>
      <c r="N3" s="1" t="s">
        <v>27</v>
      </c>
      <c r="O3" s="1" t="s">
        <v>22</v>
      </c>
      <c r="P3" s="1" t="s">
        <v>30</v>
      </c>
      <c r="Q3" s="1" t="s">
        <v>31</v>
      </c>
      <c r="R3" s="1" t="s">
        <v>32</v>
      </c>
      <c r="T3" s="6"/>
    </row>
    <row r="4" spans="1:27" x14ac:dyDescent="0.25">
      <c r="A4" s="1">
        <v>0</v>
      </c>
      <c r="B4" s="1"/>
      <c r="C4" s="1">
        <v>1.532</v>
      </c>
      <c r="D4" s="1"/>
      <c r="E4" s="1"/>
      <c r="F4" s="1">
        <f>E2-C4</f>
        <v>578.61699999999996</v>
      </c>
      <c r="G4" s="1" t="s">
        <v>5</v>
      </c>
      <c r="K4" s="1">
        <v>0</v>
      </c>
      <c r="L4" s="1">
        <v>578.59500000000003</v>
      </c>
      <c r="M4" s="1">
        <v>578.61699999999996</v>
      </c>
      <c r="N4" s="1">
        <v>578.64700000000005</v>
      </c>
      <c r="O4" s="1">
        <v>578.71799999999996</v>
      </c>
      <c r="P4" s="1">
        <v>578.67899999999997</v>
      </c>
      <c r="Q4" s="1">
        <v>578.51400000000001</v>
      </c>
      <c r="R4" s="1">
        <v>578.47400000000005</v>
      </c>
      <c r="T4" s="6"/>
    </row>
    <row r="5" spans="1:27" x14ac:dyDescent="0.25">
      <c r="A5" s="1">
        <v>0</v>
      </c>
      <c r="B5" s="1"/>
      <c r="C5" s="1">
        <v>1.502</v>
      </c>
      <c r="D5" s="1"/>
      <c r="E5" s="1"/>
      <c r="F5" s="1">
        <f>E2-C5</f>
        <v>578.64700000000005</v>
      </c>
      <c r="G5" s="1" t="s">
        <v>5</v>
      </c>
      <c r="K5" s="1">
        <v>25</v>
      </c>
      <c r="L5" s="1"/>
      <c r="M5" s="1"/>
      <c r="N5" s="1"/>
      <c r="O5" s="16">
        <v>578.71400000000006</v>
      </c>
      <c r="P5" s="1"/>
      <c r="Q5" s="1"/>
      <c r="R5" s="1"/>
      <c r="T5" s="6"/>
    </row>
    <row r="6" spans="1:27" x14ac:dyDescent="0.25">
      <c r="A6" s="1">
        <v>0</v>
      </c>
      <c r="B6" s="1"/>
      <c r="C6" s="1">
        <v>1.431</v>
      </c>
      <c r="D6" s="1"/>
      <c r="E6" s="1"/>
      <c r="F6" s="1">
        <f>E2-C6</f>
        <v>578.71799999999996</v>
      </c>
      <c r="G6" s="5" t="s">
        <v>22</v>
      </c>
      <c r="K6" s="1">
        <v>50</v>
      </c>
      <c r="L6" s="1">
        <v>578.65099999999995</v>
      </c>
      <c r="M6" s="1">
        <v>578.67899999999997</v>
      </c>
      <c r="N6" s="1">
        <v>578.70799999999997</v>
      </c>
      <c r="O6" s="1">
        <v>578.80100000000004</v>
      </c>
      <c r="P6" s="1">
        <v>578.74199999999996</v>
      </c>
      <c r="Q6" s="1">
        <v>578.649</v>
      </c>
      <c r="R6" s="1">
        <v>578.65099999999995</v>
      </c>
      <c r="T6" s="6"/>
    </row>
    <row r="7" spans="1:27" x14ac:dyDescent="0.25">
      <c r="A7" s="1">
        <v>0</v>
      </c>
      <c r="B7" s="1"/>
      <c r="C7" s="1">
        <v>1.47</v>
      </c>
      <c r="D7" s="1"/>
      <c r="E7" s="1"/>
      <c r="F7" s="1">
        <f>E2-C7</f>
        <v>578.67899999999997</v>
      </c>
      <c r="G7" s="1" t="s">
        <v>23</v>
      </c>
      <c r="K7" s="1">
        <v>75</v>
      </c>
      <c r="L7" s="1"/>
      <c r="M7" s="1"/>
      <c r="N7" s="1"/>
      <c r="O7" s="1">
        <v>578.76700000000005</v>
      </c>
      <c r="P7" s="1"/>
      <c r="Q7" s="1"/>
      <c r="R7" s="1"/>
      <c r="T7" s="6"/>
    </row>
    <row r="8" spans="1:27" x14ac:dyDescent="0.25">
      <c r="A8" s="1">
        <v>0</v>
      </c>
      <c r="B8" s="1"/>
      <c r="C8" s="1">
        <v>1.635</v>
      </c>
      <c r="D8" s="1"/>
      <c r="E8" s="1"/>
      <c r="F8" s="1">
        <f>E2-C8</f>
        <v>578.51400000000001</v>
      </c>
      <c r="G8" s="1" t="s">
        <v>23</v>
      </c>
      <c r="K8" s="1">
        <v>100</v>
      </c>
      <c r="L8" s="1">
        <v>578.65200000000004</v>
      </c>
      <c r="M8" s="1">
        <v>578.68899999999996</v>
      </c>
      <c r="N8" s="1">
        <v>578.697</v>
      </c>
      <c r="O8" s="1">
        <v>578.76499999999999</v>
      </c>
      <c r="P8" s="1">
        <v>578.69000000000005</v>
      </c>
      <c r="Q8" s="1">
        <v>578.72400000000005</v>
      </c>
      <c r="R8" s="1">
        <v>578.68700000000001</v>
      </c>
      <c r="T8" s="6"/>
    </row>
    <row r="9" spans="1:27" x14ac:dyDescent="0.25">
      <c r="A9" s="1">
        <v>0</v>
      </c>
      <c r="B9" s="1"/>
      <c r="C9" s="1">
        <v>1.675</v>
      </c>
      <c r="D9" s="1"/>
      <c r="E9" s="1"/>
      <c r="F9" s="1">
        <f>E2-C9</f>
        <v>578.47400000000005</v>
      </c>
      <c r="G9" s="1" t="s">
        <v>23</v>
      </c>
      <c r="K9" s="1">
        <v>125</v>
      </c>
      <c r="L9" s="1"/>
      <c r="M9" s="1"/>
      <c r="N9" s="1"/>
      <c r="O9" s="1">
        <v>578.84400000000005</v>
      </c>
      <c r="P9" s="1"/>
      <c r="Q9" s="1"/>
      <c r="R9" s="1"/>
      <c r="T9" s="6"/>
    </row>
    <row r="10" spans="1:27" x14ac:dyDescent="0.25">
      <c r="A10" s="1">
        <v>25</v>
      </c>
      <c r="B10" s="1"/>
      <c r="C10" s="1">
        <v>1.4350000000000001</v>
      </c>
      <c r="D10" s="1"/>
      <c r="E10" s="1"/>
      <c r="F10" s="1">
        <f>E2-C10</f>
        <v>578.71400000000006</v>
      </c>
      <c r="G10" s="1" t="s">
        <v>22</v>
      </c>
      <c r="K10" s="1">
        <v>150</v>
      </c>
      <c r="L10" s="1"/>
      <c r="M10" s="1"/>
      <c r="N10" s="1"/>
      <c r="O10" s="1">
        <v>578.92600000000004</v>
      </c>
      <c r="P10" s="1"/>
      <c r="Q10" s="1"/>
      <c r="R10" s="1"/>
      <c r="T10" s="6"/>
    </row>
    <row r="11" spans="1:27" x14ac:dyDescent="0.25">
      <c r="A11" s="1">
        <v>50</v>
      </c>
      <c r="B11" s="1"/>
      <c r="C11" s="1">
        <v>1.5349999999999999</v>
      </c>
      <c r="D11" s="1"/>
      <c r="E11" s="1"/>
      <c r="F11" s="5">
        <f>E2-C11</f>
        <v>578.61400000000003</v>
      </c>
      <c r="G11" s="5" t="s">
        <v>5</v>
      </c>
      <c r="K11" s="1">
        <v>175</v>
      </c>
      <c r="L11" s="1"/>
      <c r="M11" s="1"/>
      <c r="N11" s="1"/>
      <c r="O11" s="1">
        <v>578.98300000000006</v>
      </c>
      <c r="P11" s="1"/>
      <c r="Q11" s="1"/>
      <c r="R11" s="1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1">
        <v>50</v>
      </c>
      <c r="B12" s="1"/>
      <c r="C12" s="1">
        <v>1.4930000000000001</v>
      </c>
      <c r="D12" s="1"/>
      <c r="E12" s="1"/>
      <c r="F12" s="5">
        <f>E2-C12</f>
        <v>578.65599999999995</v>
      </c>
      <c r="G12" s="5" t="s">
        <v>5</v>
      </c>
      <c r="K12" s="1">
        <v>200</v>
      </c>
      <c r="L12" s="1">
        <v>578.73599999999999</v>
      </c>
      <c r="M12" s="1">
        <v>578.88900000000001</v>
      </c>
      <c r="N12" s="1">
        <v>578.89300000000003</v>
      </c>
      <c r="O12" s="1">
        <v>578.97500000000002</v>
      </c>
      <c r="P12" s="1">
        <v>578.98400000000004</v>
      </c>
      <c r="Q12" s="1">
        <v>578.98400000000004</v>
      </c>
      <c r="R12" s="1">
        <v>578.89800000000002</v>
      </c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1">
        <v>50</v>
      </c>
      <c r="B13" s="1"/>
      <c r="C13" s="1">
        <v>1.4950000000000001</v>
      </c>
      <c r="D13" s="1"/>
      <c r="E13" s="1"/>
      <c r="F13" s="5">
        <f>E2-C13</f>
        <v>578.654</v>
      </c>
      <c r="G13" s="5" t="s">
        <v>5</v>
      </c>
      <c r="K13" s="1">
        <v>225</v>
      </c>
      <c r="L13" s="1"/>
      <c r="M13" s="1"/>
      <c r="N13" s="1"/>
      <c r="O13" s="1">
        <v>579.05799999999999</v>
      </c>
      <c r="P13" s="1"/>
      <c r="Q13" s="1"/>
      <c r="R13" s="1"/>
      <c r="T13" s="6"/>
    </row>
    <row r="14" spans="1:27" x14ac:dyDescent="0.25">
      <c r="A14" s="1">
        <v>50</v>
      </c>
      <c r="B14" s="1"/>
      <c r="C14" s="1">
        <v>1.498</v>
      </c>
      <c r="D14" s="1"/>
      <c r="E14" s="1"/>
      <c r="F14" s="5">
        <f>E2-C14</f>
        <v>578.65099999999995</v>
      </c>
      <c r="G14" s="5" t="s">
        <v>5</v>
      </c>
      <c r="H14" s="138" t="s">
        <v>86</v>
      </c>
      <c r="I14" s="139"/>
      <c r="J14" s="139"/>
      <c r="K14" s="1">
        <v>250</v>
      </c>
      <c r="L14" s="1"/>
      <c r="M14" s="1"/>
      <c r="N14" s="1"/>
      <c r="O14" s="1">
        <v>579.09500000000003</v>
      </c>
      <c r="P14" s="1"/>
      <c r="Q14" s="1"/>
      <c r="R14" s="1"/>
      <c r="T14" s="6"/>
    </row>
    <row r="15" spans="1:27" x14ac:dyDescent="0.25">
      <c r="A15" s="1">
        <v>50</v>
      </c>
      <c r="B15" s="1"/>
      <c r="C15" s="1">
        <v>1.47</v>
      </c>
      <c r="D15" s="1"/>
      <c r="E15" s="1"/>
      <c r="F15" s="5">
        <f>E2-C15</f>
        <v>578.67899999999997</v>
      </c>
      <c r="G15" s="5" t="s">
        <v>5</v>
      </c>
      <c r="H15" s="138"/>
      <c r="I15" s="139"/>
      <c r="J15" s="139"/>
      <c r="K15" s="1">
        <v>275</v>
      </c>
      <c r="L15" s="1"/>
      <c r="M15" s="1"/>
      <c r="N15" s="1"/>
      <c r="O15" s="1">
        <v>579.14300000000003</v>
      </c>
      <c r="P15" s="1"/>
      <c r="Q15" s="1"/>
      <c r="R15" s="1"/>
      <c r="T15" s="6"/>
    </row>
    <row r="16" spans="1:27" x14ac:dyDescent="0.25">
      <c r="A16" s="1">
        <v>50</v>
      </c>
      <c r="B16" s="1"/>
      <c r="C16" s="1">
        <v>1.4410000000000001</v>
      </c>
      <c r="D16" s="1"/>
      <c r="E16" s="1"/>
      <c r="F16" s="5">
        <f>E2-C16</f>
        <v>578.70799999999997</v>
      </c>
      <c r="G16" s="5" t="s">
        <v>5</v>
      </c>
      <c r="H16" s="138"/>
      <c r="I16" s="139"/>
      <c r="J16" s="139"/>
      <c r="K16" s="1">
        <v>300</v>
      </c>
      <c r="L16" s="1">
        <v>579.00299999999993</v>
      </c>
      <c r="M16" s="1">
        <v>579.07399999999996</v>
      </c>
      <c r="N16" s="1">
        <v>579.1</v>
      </c>
      <c r="O16" s="1">
        <v>579.18799999999999</v>
      </c>
      <c r="P16" s="1">
        <v>579.10599999999999</v>
      </c>
      <c r="Q16" s="1">
        <v>579.07799999999997</v>
      </c>
      <c r="R16" s="1">
        <v>578.99299999999994</v>
      </c>
      <c r="T16" s="6"/>
    </row>
    <row r="17" spans="1:20" x14ac:dyDescent="0.25">
      <c r="A17" s="1">
        <v>50</v>
      </c>
      <c r="B17" s="1"/>
      <c r="C17" s="1">
        <v>1.3480000000000001</v>
      </c>
      <c r="D17" s="1"/>
      <c r="E17" s="1"/>
      <c r="F17" s="5">
        <f>E2-C17</f>
        <v>578.80100000000004</v>
      </c>
      <c r="G17" s="5" t="s">
        <v>22</v>
      </c>
      <c r="K17" s="1">
        <v>325</v>
      </c>
      <c r="L17" s="1"/>
      <c r="M17" s="1"/>
      <c r="N17" s="1"/>
      <c r="O17" s="1">
        <v>579.27599999999995</v>
      </c>
      <c r="P17" s="1"/>
      <c r="Q17" s="1"/>
      <c r="R17" s="1"/>
      <c r="T17" s="6"/>
    </row>
    <row r="18" spans="1:20" x14ac:dyDescent="0.25">
      <c r="A18" s="1">
        <v>50</v>
      </c>
      <c r="B18" s="1"/>
      <c r="C18" s="1">
        <v>1.407</v>
      </c>
      <c r="D18" s="1"/>
      <c r="E18" s="1"/>
      <c r="F18" s="5">
        <f>E2-C18</f>
        <v>578.74199999999996</v>
      </c>
      <c r="G18" s="5" t="s">
        <v>23</v>
      </c>
      <c r="K18" s="1">
        <v>350</v>
      </c>
      <c r="L18" s="1"/>
      <c r="M18" s="1"/>
      <c r="N18" s="1"/>
      <c r="O18" s="1">
        <v>579.35199999999998</v>
      </c>
      <c r="P18" s="1"/>
      <c r="Q18" s="1"/>
      <c r="R18" s="1"/>
      <c r="T18" s="6"/>
    </row>
    <row r="19" spans="1:20" x14ac:dyDescent="0.25">
      <c r="A19" s="1">
        <v>50</v>
      </c>
      <c r="B19" s="1"/>
      <c r="C19" s="1">
        <v>1.5</v>
      </c>
      <c r="D19" s="1"/>
      <c r="E19" s="1"/>
      <c r="F19" s="5">
        <f>E2-C19</f>
        <v>578.649</v>
      </c>
      <c r="G19" s="30" t="s">
        <v>23</v>
      </c>
      <c r="H19" s="7"/>
      <c r="I19" s="7"/>
      <c r="J19" s="7"/>
      <c r="K19" s="1">
        <v>375</v>
      </c>
      <c r="L19" s="1"/>
      <c r="M19" s="1"/>
      <c r="N19" s="1"/>
      <c r="O19" s="1">
        <v>579.40199999999993</v>
      </c>
      <c r="P19" s="1"/>
      <c r="Q19" s="1"/>
      <c r="R19" s="1"/>
    </row>
    <row r="20" spans="1:20" x14ac:dyDescent="0.25">
      <c r="A20" s="1">
        <v>50</v>
      </c>
      <c r="B20" s="1"/>
      <c r="C20" s="1">
        <v>1.498</v>
      </c>
      <c r="D20" s="1"/>
      <c r="E20" s="1"/>
      <c r="F20" s="5">
        <f>E2-C20</f>
        <v>578.65099999999995</v>
      </c>
      <c r="G20" s="30" t="s">
        <v>23</v>
      </c>
      <c r="H20" s="7"/>
      <c r="I20" s="7"/>
      <c r="J20" s="7"/>
      <c r="K20" s="1">
        <v>400</v>
      </c>
      <c r="L20" s="1">
        <v>579.19499999999994</v>
      </c>
      <c r="M20" s="1">
        <v>579.31299999999999</v>
      </c>
      <c r="N20" s="1">
        <v>579.37299999999993</v>
      </c>
      <c r="O20" s="1">
        <v>579.43200000000002</v>
      </c>
      <c r="P20" s="1">
        <v>579.37099999999998</v>
      </c>
      <c r="Q20" s="1">
        <v>579.37799999999993</v>
      </c>
      <c r="R20" s="1">
        <v>579.28300000000002</v>
      </c>
    </row>
    <row r="21" spans="1:20" x14ac:dyDescent="0.25">
      <c r="A21" s="1">
        <v>75</v>
      </c>
      <c r="B21" s="1"/>
      <c r="C21" s="1">
        <v>1.3819999999999999</v>
      </c>
      <c r="D21" s="1"/>
      <c r="E21" s="1"/>
      <c r="F21" s="1">
        <f>E2-C21</f>
        <v>578.76700000000005</v>
      </c>
      <c r="G21" s="17" t="s">
        <v>22</v>
      </c>
      <c r="H21" s="8"/>
      <c r="I21" s="7"/>
      <c r="J21" s="7"/>
      <c r="K21" s="1">
        <v>425</v>
      </c>
      <c r="L21" s="1"/>
      <c r="M21" s="1"/>
      <c r="N21" s="1"/>
      <c r="O21" s="1">
        <v>579.52</v>
      </c>
      <c r="P21" s="1"/>
      <c r="Q21" s="1"/>
      <c r="R21" s="1"/>
    </row>
    <row r="22" spans="1:20" x14ac:dyDescent="0.25">
      <c r="A22" s="1">
        <v>100</v>
      </c>
      <c r="B22" s="1"/>
      <c r="C22" s="1">
        <v>1.4970000000000001</v>
      </c>
      <c r="D22" s="1"/>
      <c r="E22" s="1"/>
      <c r="F22" s="1">
        <f>E2-C22</f>
        <v>578.65200000000004</v>
      </c>
      <c r="G22" s="17" t="s">
        <v>5</v>
      </c>
      <c r="H22" s="7"/>
      <c r="I22" s="8"/>
      <c r="J22" s="7"/>
      <c r="K22" s="1">
        <v>450</v>
      </c>
      <c r="L22" s="1"/>
      <c r="M22" s="1"/>
      <c r="N22" s="1"/>
      <c r="O22" s="1">
        <v>579.62800000000004</v>
      </c>
      <c r="P22" s="1"/>
      <c r="Q22" s="1"/>
      <c r="R22" s="1"/>
    </row>
    <row r="23" spans="1:20" x14ac:dyDescent="0.25">
      <c r="A23" s="1">
        <v>100</v>
      </c>
      <c r="B23" s="1"/>
      <c r="C23" s="1">
        <v>1.46</v>
      </c>
      <c r="D23" s="1"/>
      <c r="E23" s="1"/>
      <c r="F23" s="1">
        <f>E2-C23</f>
        <v>578.68899999999996</v>
      </c>
      <c r="G23" s="17" t="s">
        <v>5</v>
      </c>
      <c r="H23" s="7"/>
      <c r="I23" s="8"/>
      <c r="J23" s="7"/>
      <c r="K23" s="1">
        <v>475</v>
      </c>
      <c r="L23" s="1"/>
      <c r="M23" s="1"/>
      <c r="N23" s="1"/>
      <c r="O23" s="1">
        <v>579.69200000000001</v>
      </c>
      <c r="P23" s="1"/>
      <c r="Q23" s="1"/>
      <c r="R23" s="1"/>
    </row>
    <row r="24" spans="1:20" x14ac:dyDescent="0.25">
      <c r="A24" s="1">
        <v>100</v>
      </c>
      <c r="B24" s="1"/>
      <c r="C24" s="1">
        <v>1.452</v>
      </c>
      <c r="D24" s="1"/>
      <c r="E24" s="1"/>
      <c r="F24" s="1">
        <f>E2-C24</f>
        <v>578.697</v>
      </c>
      <c r="G24" s="17" t="s">
        <v>5</v>
      </c>
      <c r="H24" s="7"/>
      <c r="I24" s="8"/>
      <c r="J24" s="7"/>
      <c r="K24" s="1">
        <v>500</v>
      </c>
      <c r="L24" s="1">
        <v>579.46600000000001</v>
      </c>
      <c r="M24" s="1">
        <v>579.55899999999997</v>
      </c>
      <c r="N24" s="1">
        <v>579.60199999999998</v>
      </c>
      <c r="O24" s="1">
        <v>579.74299999999994</v>
      </c>
      <c r="P24" s="1">
        <v>579.75599999999997</v>
      </c>
      <c r="Q24" s="1">
        <v>579.65499999999997</v>
      </c>
      <c r="R24" s="1">
        <v>579.46899999999994</v>
      </c>
    </row>
    <row r="25" spans="1:20" x14ac:dyDescent="0.25">
      <c r="A25" s="1">
        <v>100</v>
      </c>
      <c r="B25" s="1"/>
      <c r="C25" s="1">
        <v>1.3839999999999999</v>
      </c>
      <c r="D25" s="1"/>
      <c r="E25" s="1"/>
      <c r="F25" s="1">
        <f>E2-C25</f>
        <v>578.76499999999999</v>
      </c>
      <c r="G25" s="17" t="s">
        <v>22</v>
      </c>
      <c r="H25" s="7"/>
      <c r="I25" s="8"/>
      <c r="J25" s="7"/>
      <c r="K25" s="1">
        <v>525</v>
      </c>
      <c r="L25" s="1"/>
      <c r="M25" s="1"/>
      <c r="N25" s="1"/>
      <c r="O25" s="1">
        <v>579.779</v>
      </c>
      <c r="P25" s="1"/>
      <c r="Q25" s="1"/>
      <c r="R25" s="1"/>
    </row>
    <row r="26" spans="1:20" x14ac:dyDescent="0.25">
      <c r="A26" s="1">
        <v>100</v>
      </c>
      <c r="B26" s="1"/>
      <c r="C26" s="1">
        <v>1.4590000000000001</v>
      </c>
      <c r="D26" s="1"/>
      <c r="E26" s="1"/>
      <c r="F26" s="1">
        <f>E2-C26</f>
        <v>578.69000000000005</v>
      </c>
      <c r="G26" s="17" t="s">
        <v>23</v>
      </c>
      <c r="H26" s="7"/>
      <c r="I26" s="8"/>
      <c r="J26" s="7"/>
      <c r="K26" s="1">
        <v>550</v>
      </c>
      <c r="L26" s="1"/>
      <c r="M26" s="1"/>
      <c r="N26" s="1"/>
      <c r="O26" s="1">
        <v>579.81600000000003</v>
      </c>
      <c r="P26" s="1"/>
      <c r="Q26" s="1"/>
      <c r="R26" s="1"/>
    </row>
    <row r="27" spans="1:20" x14ac:dyDescent="0.25">
      <c r="A27" s="1">
        <v>100</v>
      </c>
      <c r="B27" s="1"/>
      <c r="C27" s="1">
        <v>1.425</v>
      </c>
      <c r="D27" s="1"/>
      <c r="E27" s="1"/>
      <c r="F27" s="1">
        <f>E2-C27</f>
        <v>578.72400000000005</v>
      </c>
      <c r="G27" s="17" t="s">
        <v>23</v>
      </c>
      <c r="H27" s="7"/>
      <c r="I27" s="8"/>
      <c r="J27" s="7"/>
      <c r="K27" s="1">
        <v>575</v>
      </c>
      <c r="L27" s="1"/>
      <c r="M27" s="1"/>
      <c r="N27" s="1"/>
      <c r="O27" s="1">
        <v>579.94799999999998</v>
      </c>
      <c r="P27" s="1"/>
      <c r="Q27" s="1"/>
      <c r="R27" s="1"/>
    </row>
    <row r="28" spans="1:20" x14ac:dyDescent="0.25">
      <c r="A28" s="1">
        <v>100</v>
      </c>
      <c r="B28" s="1">
        <v>1.581</v>
      </c>
      <c r="C28" s="1"/>
      <c r="D28" s="1">
        <v>1.462</v>
      </c>
      <c r="E28" s="1">
        <f>F28+B28</f>
        <v>580.26800000000003</v>
      </c>
      <c r="F28" s="1">
        <f>E2-D28</f>
        <v>578.68700000000001</v>
      </c>
      <c r="G28" s="17" t="s">
        <v>23</v>
      </c>
      <c r="H28" s="7"/>
      <c r="I28" s="8"/>
      <c r="J28" s="7"/>
      <c r="K28" s="1">
        <v>600</v>
      </c>
      <c r="L28" s="1">
        <v>579.851</v>
      </c>
      <c r="M28" s="1">
        <v>579.92499999999995</v>
      </c>
      <c r="N28" s="1">
        <v>579.94899999999996</v>
      </c>
      <c r="O28" s="1">
        <v>580.08899999999994</v>
      </c>
      <c r="P28" s="1">
        <v>580.09299999999996</v>
      </c>
      <c r="Q28" s="1">
        <v>579.97299999999996</v>
      </c>
      <c r="R28" s="1">
        <v>579.75099999999998</v>
      </c>
    </row>
    <row r="29" spans="1:20" x14ac:dyDescent="0.25">
      <c r="A29" s="1">
        <v>125</v>
      </c>
      <c r="B29" s="1"/>
      <c r="C29" s="1">
        <v>1.4239999999999999</v>
      </c>
      <c r="D29" s="1"/>
      <c r="E29" s="1"/>
      <c r="F29" s="1">
        <f>E28-C29</f>
        <v>578.84400000000005</v>
      </c>
      <c r="G29" s="17" t="s">
        <v>22</v>
      </c>
      <c r="H29" s="7"/>
      <c r="I29" s="7"/>
      <c r="J29" s="7"/>
      <c r="K29" s="1">
        <v>625</v>
      </c>
      <c r="L29" s="1"/>
      <c r="M29" s="1"/>
      <c r="N29" s="1"/>
      <c r="O29" s="1">
        <v>580.16200000000003</v>
      </c>
      <c r="P29" s="1"/>
      <c r="Q29" s="1"/>
      <c r="R29" s="1"/>
    </row>
    <row r="30" spans="1:20" x14ac:dyDescent="0.25">
      <c r="A30" s="1">
        <v>150</v>
      </c>
      <c r="B30" s="1"/>
      <c r="C30" s="1">
        <v>1.3420000000000001</v>
      </c>
      <c r="D30" s="1"/>
      <c r="E30" s="1"/>
      <c r="F30" s="1">
        <f>E28-C30</f>
        <v>578.92600000000004</v>
      </c>
      <c r="G30" s="1" t="s">
        <v>22</v>
      </c>
      <c r="K30" s="1">
        <v>650</v>
      </c>
      <c r="L30" s="1"/>
      <c r="M30" s="1"/>
      <c r="N30" s="1"/>
      <c r="O30" s="1">
        <v>580.24900000000002</v>
      </c>
      <c r="P30" s="1"/>
      <c r="Q30" s="1"/>
      <c r="R30" s="1"/>
    </row>
    <row r="31" spans="1:20" x14ac:dyDescent="0.25">
      <c r="A31" s="1">
        <v>175</v>
      </c>
      <c r="B31" s="1"/>
      <c r="C31" s="1">
        <v>1.2849999999999999</v>
      </c>
      <c r="D31" s="1"/>
      <c r="E31" s="1"/>
      <c r="F31" s="1">
        <f>E28-C31</f>
        <v>578.98300000000006</v>
      </c>
      <c r="G31" s="1" t="s">
        <v>22</v>
      </c>
      <c r="K31" s="1">
        <v>675</v>
      </c>
      <c r="L31" s="1"/>
      <c r="M31" s="1"/>
      <c r="N31" s="1"/>
      <c r="O31" s="1">
        <v>580.26400000000001</v>
      </c>
      <c r="P31" s="1"/>
      <c r="Q31" s="1"/>
      <c r="R31" s="1"/>
    </row>
    <row r="32" spans="1:20" x14ac:dyDescent="0.25">
      <c r="A32" s="1">
        <v>200</v>
      </c>
      <c r="B32" s="1"/>
      <c r="C32" s="1">
        <v>1.532</v>
      </c>
      <c r="D32" s="1"/>
      <c r="E32" s="1"/>
      <c r="F32" s="1">
        <f>E28-C32</f>
        <v>578.73599999999999</v>
      </c>
      <c r="G32" s="1" t="s">
        <v>5</v>
      </c>
      <c r="K32" s="1">
        <v>700</v>
      </c>
      <c r="L32" s="1">
        <v>580.13599999999997</v>
      </c>
      <c r="M32" s="1">
        <v>580.24300000000005</v>
      </c>
      <c r="N32" s="1">
        <v>580.24800000000005</v>
      </c>
      <c r="O32" s="1">
        <v>580.33000000000004</v>
      </c>
      <c r="P32" s="1">
        <v>580.28200000000004</v>
      </c>
      <c r="Q32" s="1">
        <v>580.26599999999996</v>
      </c>
      <c r="R32" s="1">
        <v>580.19200000000001</v>
      </c>
    </row>
    <row r="33" spans="1:18" x14ac:dyDescent="0.25">
      <c r="A33" s="1">
        <v>200</v>
      </c>
      <c r="B33" s="1"/>
      <c r="C33" s="1">
        <v>1.379</v>
      </c>
      <c r="D33" s="1"/>
      <c r="E33" s="1"/>
      <c r="F33" s="1">
        <f>E28-C33</f>
        <v>578.88900000000001</v>
      </c>
      <c r="G33" s="1" t="s">
        <v>5</v>
      </c>
      <c r="K33" s="1">
        <v>725</v>
      </c>
      <c r="L33" s="1"/>
      <c r="M33" s="1"/>
      <c r="N33" s="1"/>
      <c r="O33" s="1">
        <v>580.44200000000001</v>
      </c>
      <c r="P33" s="1"/>
      <c r="Q33" s="1"/>
      <c r="R33" s="1"/>
    </row>
    <row r="34" spans="1:18" x14ac:dyDescent="0.25">
      <c r="A34" s="1">
        <v>200</v>
      </c>
      <c r="B34" s="1"/>
      <c r="C34" s="1">
        <v>1.375</v>
      </c>
      <c r="D34" s="1"/>
      <c r="E34" s="1"/>
      <c r="F34" s="1">
        <f>E28-C34</f>
        <v>578.89300000000003</v>
      </c>
      <c r="G34" s="1" t="s">
        <v>5</v>
      </c>
      <c r="K34" s="1">
        <v>750</v>
      </c>
      <c r="L34" s="1"/>
      <c r="M34" s="1"/>
      <c r="N34" s="1"/>
      <c r="O34" s="1">
        <v>580.46600000000001</v>
      </c>
      <c r="P34" s="1"/>
      <c r="Q34" s="1"/>
      <c r="R34" s="1"/>
    </row>
    <row r="35" spans="1:18" x14ac:dyDescent="0.25">
      <c r="A35" s="1">
        <v>200</v>
      </c>
      <c r="B35" s="1"/>
      <c r="C35" s="1">
        <v>1.2929999999999999</v>
      </c>
      <c r="D35" s="1"/>
      <c r="E35" s="1"/>
      <c r="F35" s="1">
        <f>E28-C35</f>
        <v>578.97500000000002</v>
      </c>
      <c r="G35" s="1" t="s">
        <v>22</v>
      </c>
      <c r="K35" s="1">
        <v>775</v>
      </c>
      <c r="L35" s="1"/>
      <c r="M35" s="1"/>
      <c r="N35" s="1"/>
      <c r="O35" s="1">
        <v>580.53199999999993</v>
      </c>
      <c r="P35" s="1"/>
      <c r="Q35" s="1"/>
      <c r="R35" s="1"/>
    </row>
    <row r="36" spans="1:18" x14ac:dyDescent="0.25">
      <c r="A36" s="1">
        <v>200</v>
      </c>
      <c r="B36" s="1"/>
      <c r="C36" s="1">
        <v>1.284</v>
      </c>
      <c r="D36" s="1"/>
      <c r="E36" s="1"/>
      <c r="F36" s="1">
        <f>E28-C36</f>
        <v>578.98400000000004</v>
      </c>
      <c r="G36" s="1" t="s">
        <v>23</v>
      </c>
      <c r="K36" s="1">
        <v>800</v>
      </c>
      <c r="L36" s="1">
        <v>580.27699999999993</v>
      </c>
      <c r="M36" s="1">
        <v>580.46699999999998</v>
      </c>
      <c r="N36" s="1">
        <v>580.548</v>
      </c>
      <c r="O36" s="1">
        <v>580.649</v>
      </c>
      <c r="P36" s="1">
        <v>580.57999999999993</v>
      </c>
      <c r="Q36" s="1">
        <v>580.54899999999998</v>
      </c>
      <c r="R36" s="1">
        <v>580.43599999999992</v>
      </c>
    </row>
    <row r="37" spans="1:18" x14ac:dyDescent="0.25">
      <c r="A37" s="1">
        <v>200</v>
      </c>
      <c r="B37" s="1"/>
      <c r="C37" s="1">
        <v>1.284</v>
      </c>
      <c r="D37" s="1"/>
      <c r="E37" s="1"/>
      <c r="F37" s="1">
        <f>E28-C37</f>
        <v>578.98400000000004</v>
      </c>
      <c r="G37" s="1" t="s">
        <v>23</v>
      </c>
      <c r="K37" s="1">
        <v>825</v>
      </c>
      <c r="L37" s="1"/>
      <c r="M37" s="1"/>
      <c r="N37" s="1"/>
      <c r="O37" s="1">
        <v>580.68899999999996</v>
      </c>
      <c r="P37" s="1"/>
      <c r="Q37" s="1"/>
      <c r="R37" s="1"/>
    </row>
    <row r="38" spans="1:18" x14ac:dyDescent="0.25">
      <c r="A38" s="1">
        <v>200</v>
      </c>
      <c r="B38" s="1">
        <v>1.55</v>
      </c>
      <c r="C38" s="1"/>
      <c r="D38" s="1">
        <v>1.37</v>
      </c>
      <c r="E38" s="1">
        <f>F38+B38</f>
        <v>580.44799999999998</v>
      </c>
      <c r="F38" s="1">
        <f>E28-D38</f>
        <v>578.89800000000002</v>
      </c>
      <c r="G38" s="1" t="s">
        <v>23</v>
      </c>
      <c r="K38" s="1">
        <v>850</v>
      </c>
      <c r="L38" s="1"/>
      <c r="M38" s="1"/>
      <c r="N38" s="1"/>
      <c r="O38" s="1">
        <v>580.78099999999995</v>
      </c>
      <c r="P38" s="1"/>
      <c r="Q38" s="1"/>
      <c r="R38" s="1"/>
    </row>
    <row r="39" spans="1:18" x14ac:dyDescent="0.25">
      <c r="A39" s="1">
        <v>225</v>
      </c>
      <c r="B39" s="1"/>
      <c r="C39" s="1">
        <v>1.39</v>
      </c>
      <c r="D39" s="1"/>
      <c r="E39" s="1"/>
      <c r="F39" s="1">
        <f>E38-C39</f>
        <v>579.05799999999999</v>
      </c>
      <c r="G39" s="1" t="s">
        <v>22</v>
      </c>
      <c r="K39" s="1">
        <v>875</v>
      </c>
      <c r="L39" s="1"/>
      <c r="M39" s="1"/>
      <c r="N39" s="1"/>
      <c r="O39" s="1">
        <v>580.87299999999993</v>
      </c>
      <c r="P39" s="1"/>
      <c r="Q39" s="1"/>
      <c r="R39" s="1"/>
    </row>
    <row r="40" spans="1:18" x14ac:dyDescent="0.25">
      <c r="A40" s="1">
        <v>250</v>
      </c>
      <c r="B40" s="1"/>
      <c r="C40" s="1">
        <v>1.353</v>
      </c>
      <c r="D40" s="1"/>
      <c r="E40" s="1"/>
      <c r="F40" s="1">
        <f>E38-C40</f>
        <v>579.09500000000003</v>
      </c>
      <c r="G40" s="1" t="s">
        <v>22</v>
      </c>
      <c r="K40" s="1">
        <v>900</v>
      </c>
      <c r="L40" s="1">
        <v>580.6389999999999</v>
      </c>
      <c r="M40" s="1">
        <v>580.81999999999994</v>
      </c>
      <c r="N40" s="1">
        <v>580.89199999999994</v>
      </c>
      <c r="O40" s="1">
        <v>580.96399999999994</v>
      </c>
      <c r="P40" s="1">
        <v>580.89299999999992</v>
      </c>
      <c r="Q40" s="1">
        <v>580.82699999999988</v>
      </c>
      <c r="R40" s="1">
        <v>580.7109999999999</v>
      </c>
    </row>
    <row r="41" spans="1:18" x14ac:dyDescent="0.25">
      <c r="A41" s="1">
        <v>275</v>
      </c>
      <c r="B41" s="1"/>
      <c r="C41" s="1">
        <v>1.3049999999999999</v>
      </c>
      <c r="D41" s="1"/>
      <c r="E41" s="1"/>
      <c r="F41" s="1">
        <f>E38-C41</f>
        <v>579.14300000000003</v>
      </c>
      <c r="G41" s="1" t="s">
        <v>22</v>
      </c>
      <c r="K41" s="1">
        <v>925</v>
      </c>
      <c r="L41" s="1"/>
      <c r="M41" s="1"/>
      <c r="N41" s="1"/>
      <c r="O41" s="1">
        <v>581.05799999999999</v>
      </c>
      <c r="P41" s="1"/>
      <c r="Q41" s="1"/>
      <c r="R41" s="1"/>
    </row>
    <row r="42" spans="1:18" x14ac:dyDescent="0.25">
      <c r="A42" s="1">
        <v>300</v>
      </c>
      <c r="B42" s="1"/>
      <c r="C42" s="1">
        <v>1.4450000000000001</v>
      </c>
      <c r="D42" s="1"/>
      <c r="E42" s="1"/>
      <c r="F42" s="1">
        <f>E38-C42</f>
        <v>579.00299999999993</v>
      </c>
      <c r="G42" s="1" t="s">
        <v>5</v>
      </c>
      <c r="K42" s="1">
        <v>950</v>
      </c>
      <c r="L42" s="1"/>
      <c r="M42" s="1"/>
      <c r="N42" s="1"/>
      <c r="O42" s="1">
        <v>581.08399999999995</v>
      </c>
      <c r="P42" s="1"/>
      <c r="Q42" s="1"/>
      <c r="R42" s="1"/>
    </row>
    <row r="43" spans="1:18" x14ac:dyDescent="0.25">
      <c r="A43" s="1">
        <v>300</v>
      </c>
      <c r="B43" s="1"/>
      <c r="C43" s="1">
        <v>1.3740000000000001</v>
      </c>
      <c r="D43" s="1"/>
      <c r="E43" s="1"/>
      <c r="F43" s="1">
        <f>E38-C43</f>
        <v>579.07399999999996</v>
      </c>
      <c r="G43" s="1" t="s">
        <v>5</v>
      </c>
      <c r="K43" s="1">
        <v>975</v>
      </c>
      <c r="L43" s="1"/>
      <c r="M43" s="1"/>
      <c r="N43" s="1"/>
      <c r="O43" s="1">
        <v>581.17599999999993</v>
      </c>
      <c r="P43" s="1"/>
      <c r="Q43" s="1"/>
      <c r="R43" s="1"/>
    </row>
    <row r="44" spans="1:18" x14ac:dyDescent="0.25">
      <c r="A44" s="1">
        <v>300</v>
      </c>
      <c r="B44" s="1"/>
      <c r="C44" s="1">
        <v>1.3480000000000001</v>
      </c>
      <c r="D44" s="1"/>
      <c r="E44" s="1"/>
      <c r="F44" s="1">
        <f>E38-C44</f>
        <v>579.1</v>
      </c>
      <c r="G44" s="1" t="s">
        <v>5</v>
      </c>
      <c r="K44" s="1">
        <v>1000</v>
      </c>
      <c r="L44" s="1">
        <v>580.98299999999995</v>
      </c>
      <c r="M44" s="1">
        <v>581.14599999999996</v>
      </c>
      <c r="N44" s="1">
        <v>581.16699999999992</v>
      </c>
      <c r="O44" s="1">
        <v>581.24599999999998</v>
      </c>
      <c r="P44" s="1">
        <v>581.18999999999994</v>
      </c>
      <c r="Q44" s="1">
        <v>581.13299999999992</v>
      </c>
      <c r="R44" s="1">
        <v>580.94899999999996</v>
      </c>
    </row>
    <row r="45" spans="1:18" x14ac:dyDescent="0.25">
      <c r="A45" s="1">
        <v>300</v>
      </c>
      <c r="B45" s="1"/>
      <c r="C45" s="1">
        <v>1.26</v>
      </c>
      <c r="D45" s="1"/>
      <c r="E45" s="1"/>
      <c r="F45" s="1">
        <f>E38-C45</f>
        <v>579.18799999999999</v>
      </c>
      <c r="G45" s="1" t="s">
        <v>22</v>
      </c>
      <c r="K45" s="1">
        <v>1025</v>
      </c>
      <c r="L45" s="1"/>
      <c r="M45" s="1"/>
      <c r="N45" s="1"/>
      <c r="O45" s="1">
        <v>581.35800000000006</v>
      </c>
      <c r="P45" s="1"/>
      <c r="Q45" s="1"/>
      <c r="R45" s="1"/>
    </row>
    <row r="46" spans="1:18" x14ac:dyDescent="0.25">
      <c r="A46" s="1">
        <v>300</v>
      </c>
      <c r="B46" s="1"/>
      <c r="C46" s="1">
        <v>1.3420000000000001</v>
      </c>
      <c r="D46" s="1"/>
      <c r="E46" s="1"/>
      <c r="F46" s="1">
        <f>E38-C46</f>
        <v>579.10599999999999</v>
      </c>
      <c r="G46" s="1" t="s">
        <v>23</v>
      </c>
      <c r="K46" s="1">
        <v>1050</v>
      </c>
      <c r="L46" s="1"/>
      <c r="M46" s="1"/>
      <c r="N46" s="1"/>
      <c r="O46" s="1">
        <v>581.43000000000006</v>
      </c>
      <c r="P46" s="1"/>
      <c r="Q46" s="1"/>
      <c r="R46" s="1"/>
    </row>
    <row r="47" spans="1:18" x14ac:dyDescent="0.25">
      <c r="A47" s="1">
        <v>300</v>
      </c>
      <c r="B47" s="1"/>
      <c r="C47" s="1">
        <v>1.37</v>
      </c>
      <c r="D47" s="1"/>
      <c r="E47" s="1"/>
      <c r="F47" s="1">
        <f>E38-C47</f>
        <v>579.07799999999997</v>
      </c>
      <c r="G47" s="1" t="s">
        <v>23</v>
      </c>
      <c r="K47" s="1">
        <v>1075</v>
      </c>
      <c r="L47" s="1"/>
      <c r="M47" s="1"/>
      <c r="N47" s="1"/>
      <c r="O47" s="1">
        <v>581.50199999999995</v>
      </c>
      <c r="P47" s="1"/>
      <c r="Q47" s="1"/>
      <c r="R47" s="1"/>
    </row>
    <row r="48" spans="1:18" x14ac:dyDescent="0.25">
      <c r="A48" s="1">
        <v>300</v>
      </c>
      <c r="B48" s="1">
        <v>1.72</v>
      </c>
      <c r="C48" s="1"/>
      <c r="D48" s="1">
        <v>1.4550000000000001</v>
      </c>
      <c r="E48" s="1">
        <f>F48+B48</f>
        <v>580.71299999999997</v>
      </c>
      <c r="F48" s="1">
        <f>E38-D48</f>
        <v>578.99299999999994</v>
      </c>
      <c r="G48" s="1" t="s">
        <v>23</v>
      </c>
      <c r="K48" s="1">
        <v>1100</v>
      </c>
      <c r="L48" s="1">
        <v>581.34699999999998</v>
      </c>
      <c r="M48" s="1">
        <v>581.48900000000003</v>
      </c>
      <c r="N48" s="1">
        <v>581.51099999999997</v>
      </c>
      <c r="O48" s="1">
        <v>581.58400000000006</v>
      </c>
      <c r="P48" s="1">
        <v>581.49900000000002</v>
      </c>
      <c r="Q48" s="1">
        <v>581.48400000000004</v>
      </c>
      <c r="R48" s="1">
        <v>581.31700000000001</v>
      </c>
    </row>
    <row r="49" spans="1:18" x14ac:dyDescent="0.25">
      <c r="A49" s="1">
        <v>325</v>
      </c>
      <c r="B49" s="1"/>
      <c r="C49" s="1">
        <v>1.4370000000000001</v>
      </c>
      <c r="D49" s="1"/>
      <c r="E49" s="1"/>
      <c r="F49" s="1">
        <f>E48-C49</f>
        <v>579.27599999999995</v>
      </c>
      <c r="G49" s="1" t="s">
        <v>22</v>
      </c>
      <c r="K49" s="1">
        <v>1125</v>
      </c>
      <c r="L49" s="1"/>
      <c r="M49" s="1"/>
      <c r="N49" s="1"/>
      <c r="O49" s="1">
        <v>581.64599999999996</v>
      </c>
      <c r="P49" s="1"/>
      <c r="Q49" s="1"/>
      <c r="R49" s="1"/>
    </row>
    <row r="50" spans="1:18" x14ac:dyDescent="0.25">
      <c r="A50" s="1">
        <v>350</v>
      </c>
      <c r="B50" s="1"/>
      <c r="C50" s="1">
        <v>1.361</v>
      </c>
      <c r="D50" s="1"/>
      <c r="E50" s="1"/>
      <c r="F50" s="1">
        <f>E48-C50</f>
        <v>579.35199999999998</v>
      </c>
      <c r="G50" s="1" t="s">
        <v>22</v>
      </c>
      <c r="K50" s="1">
        <v>1150</v>
      </c>
      <c r="L50" s="1"/>
      <c r="M50" s="1"/>
      <c r="N50" s="1"/>
      <c r="O50" s="1">
        <v>581.71600000000001</v>
      </c>
      <c r="P50" s="1"/>
      <c r="Q50" s="1"/>
      <c r="R50" s="1"/>
    </row>
    <row r="51" spans="1:18" x14ac:dyDescent="0.25">
      <c r="A51" s="1">
        <v>375</v>
      </c>
      <c r="B51" s="1"/>
      <c r="C51" s="1">
        <v>1.3109999999999999</v>
      </c>
      <c r="D51" s="1"/>
      <c r="E51" s="1"/>
      <c r="F51" s="1">
        <f>E48-C51</f>
        <v>579.40199999999993</v>
      </c>
      <c r="G51" s="1" t="s">
        <v>22</v>
      </c>
      <c r="K51" s="1">
        <v>1175</v>
      </c>
      <c r="L51" s="1"/>
      <c r="M51" s="1"/>
      <c r="N51" s="1"/>
      <c r="O51" s="1">
        <v>581.81000000000006</v>
      </c>
      <c r="P51" s="1"/>
      <c r="Q51" s="1"/>
      <c r="R51" s="1"/>
    </row>
    <row r="52" spans="1:18" x14ac:dyDescent="0.25">
      <c r="A52" s="1">
        <v>400</v>
      </c>
      <c r="B52" s="1"/>
      <c r="C52" s="1">
        <v>1.518</v>
      </c>
      <c r="D52" s="1"/>
      <c r="E52" s="1"/>
      <c r="F52" s="1">
        <f>E48-C52</f>
        <v>579.19499999999994</v>
      </c>
      <c r="G52" s="1" t="s">
        <v>5</v>
      </c>
      <c r="K52" s="1">
        <v>1200</v>
      </c>
      <c r="L52" s="1">
        <v>581.52099999999996</v>
      </c>
      <c r="M52" s="1">
        <v>581.65099999999995</v>
      </c>
      <c r="N52" s="1">
        <v>581.726</v>
      </c>
      <c r="O52" s="1">
        <v>581.82399999999996</v>
      </c>
      <c r="P52" s="1">
        <v>581.76099999999997</v>
      </c>
      <c r="Q52" s="1">
        <v>581.75599999999997</v>
      </c>
      <c r="R52" s="1">
        <v>581.53600000000006</v>
      </c>
    </row>
    <row r="53" spans="1:18" x14ac:dyDescent="0.25">
      <c r="A53" s="1">
        <v>400</v>
      </c>
      <c r="B53" s="1"/>
      <c r="C53" s="1">
        <v>1.4</v>
      </c>
      <c r="D53" s="1"/>
      <c r="E53" s="1"/>
      <c r="F53" s="1">
        <f>E48-C53</f>
        <v>579.31299999999999</v>
      </c>
      <c r="G53" s="1" t="s">
        <v>5</v>
      </c>
      <c r="K53" s="1">
        <v>1225</v>
      </c>
      <c r="L53" s="1"/>
      <c r="M53" s="1"/>
      <c r="N53" s="1"/>
      <c r="O53" s="1">
        <v>581.88300000000015</v>
      </c>
      <c r="P53" s="1"/>
      <c r="Q53" s="1"/>
      <c r="R53" s="1"/>
    </row>
    <row r="54" spans="1:18" x14ac:dyDescent="0.25">
      <c r="A54" s="1">
        <v>400</v>
      </c>
      <c r="B54" s="1"/>
      <c r="C54" s="1">
        <v>1.34</v>
      </c>
      <c r="D54" s="1"/>
      <c r="E54" s="1"/>
      <c r="F54" s="1">
        <f>E48-C54</f>
        <v>579.37299999999993</v>
      </c>
      <c r="G54" s="1" t="s">
        <v>5</v>
      </c>
      <c r="K54" s="1">
        <v>1250</v>
      </c>
      <c r="L54" s="1"/>
      <c r="M54" s="1"/>
      <c r="N54" s="1"/>
      <c r="O54" s="1">
        <v>581.93200000000013</v>
      </c>
      <c r="P54" s="1"/>
      <c r="Q54" s="1"/>
      <c r="R54" s="1"/>
    </row>
    <row r="55" spans="1:18" x14ac:dyDescent="0.25">
      <c r="A55" s="1">
        <v>400</v>
      </c>
      <c r="B55" s="1"/>
      <c r="C55" s="1">
        <v>1.2809999999999999</v>
      </c>
      <c r="D55" s="1"/>
      <c r="E55" s="1"/>
      <c r="F55" s="1">
        <f>E48-C55</f>
        <v>579.43200000000002</v>
      </c>
      <c r="G55" s="1" t="s">
        <v>22</v>
      </c>
      <c r="K55" s="1">
        <v>1275</v>
      </c>
      <c r="L55" s="1"/>
      <c r="M55" s="1"/>
      <c r="N55" s="1"/>
      <c r="O55" s="1">
        <v>582.02700000000016</v>
      </c>
      <c r="P55" s="1"/>
      <c r="Q55" s="1"/>
      <c r="R55" s="1"/>
    </row>
    <row r="56" spans="1:18" x14ac:dyDescent="0.25">
      <c r="A56" s="1">
        <v>400</v>
      </c>
      <c r="B56" s="1"/>
      <c r="C56" s="1">
        <v>1.3420000000000001</v>
      </c>
      <c r="D56" s="1"/>
      <c r="E56" s="1"/>
      <c r="F56" s="1">
        <f>E48-C56</f>
        <v>579.37099999999998</v>
      </c>
      <c r="G56" s="1" t="s">
        <v>23</v>
      </c>
      <c r="K56" s="1">
        <v>1300</v>
      </c>
      <c r="L56" s="1">
        <v>581.80000000000007</v>
      </c>
      <c r="M56" s="1">
        <v>581.93500000000006</v>
      </c>
      <c r="N56" s="1">
        <v>581.96100000000013</v>
      </c>
      <c r="O56" s="1">
        <v>582.04000000000008</v>
      </c>
      <c r="P56" s="1">
        <v>581.96000000000015</v>
      </c>
      <c r="Q56" s="1">
        <v>581.95100000000014</v>
      </c>
      <c r="R56" s="1">
        <v>581.77800000000013</v>
      </c>
    </row>
    <row r="57" spans="1:18" x14ac:dyDescent="0.25">
      <c r="A57" s="1">
        <v>400</v>
      </c>
      <c r="B57" s="1"/>
      <c r="C57" s="1">
        <v>1.335</v>
      </c>
      <c r="D57" s="1"/>
      <c r="E57" s="1"/>
      <c r="F57" s="1">
        <f>E48-C57</f>
        <v>579.37799999999993</v>
      </c>
      <c r="G57" s="1" t="s">
        <v>23</v>
      </c>
      <c r="I57" s="11"/>
      <c r="J57" s="11"/>
      <c r="K57" s="1">
        <v>1325</v>
      </c>
      <c r="L57" s="1"/>
      <c r="M57" s="1"/>
      <c r="N57" s="1"/>
      <c r="O57" s="1">
        <v>582.03700000000015</v>
      </c>
      <c r="P57" s="1"/>
      <c r="Q57" s="1"/>
      <c r="R57" s="1"/>
    </row>
    <row r="58" spans="1:18" x14ac:dyDescent="0.25">
      <c r="A58" s="1">
        <v>400</v>
      </c>
      <c r="B58" s="1">
        <v>1.645</v>
      </c>
      <c r="C58" s="1"/>
      <c r="D58" s="1">
        <v>1.43</v>
      </c>
      <c r="E58" s="1">
        <f>F58+B58</f>
        <v>580.928</v>
      </c>
      <c r="F58" s="1">
        <f>E48-D58</f>
        <v>579.28300000000002</v>
      </c>
      <c r="G58" s="1" t="s">
        <v>23</v>
      </c>
      <c r="I58" s="11"/>
      <c r="J58" s="11"/>
      <c r="K58" s="1">
        <v>1350</v>
      </c>
      <c r="L58" s="1"/>
      <c r="M58" s="1"/>
      <c r="N58" s="1"/>
      <c r="O58" s="1">
        <v>582.12800000000016</v>
      </c>
      <c r="P58" s="1"/>
      <c r="Q58" s="1"/>
      <c r="R58" s="1"/>
    </row>
    <row r="59" spans="1:18" x14ac:dyDescent="0.25">
      <c r="A59" s="1">
        <v>425</v>
      </c>
      <c r="B59" s="1"/>
      <c r="C59" s="1">
        <v>1.4079999999999999</v>
      </c>
      <c r="D59" s="1"/>
      <c r="E59" s="1"/>
      <c r="F59" s="1">
        <f>E58-C59</f>
        <v>579.52</v>
      </c>
      <c r="G59" s="1" t="s">
        <v>22</v>
      </c>
      <c r="I59" s="11"/>
      <c r="J59" s="11"/>
      <c r="K59" s="1">
        <v>1375</v>
      </c>
      <c r="L59" s="1"/>
      <c r="M59" s="1"/>
      <c r="N59" s="1"/>
      <c r="O59" s="1">
        <v>582.22200000000009</v>
      </c>
      <c r="P59" s="1"/>
      <c r="Q59" s="1"/>
      <c r="R59" s="1"/>
    </row>
    <row r="60" spans="1:18" x14ac:dyDescent="0.25">
      <c r="A60" s="1">
        <v>450</v>
      </c>
      <c r="B60" s="1"/>
      <c r="C60" s="1">
        <v>1.3</v>
      </c>
      <c r="D60" s="1"/>
      <c r="E60" s="1"/>
      <c r="F60" s="1">
        <f>E58-C60</f>
        <v>579.62800000000004</v>
      </c>
      <c r="G60" s="1" t="s">
        <v>22</v>
      </c>
      <c r="I60" s="11"/>
      <c r="J60" s="11"/>
      <c r="K60" s="1">
        <v>1400</v>
      </c>
      <c r="L60" s="1">
        <v>582.11300000000017</v>
      </c>
      <c r="M60" s="1">
        <v>582.20800000000008</v>
      </c>
      <c r="N60" s="1">
        <v>582.26900000000012</v>
      </c>
      <c r="O60" s="1">
        <v>582.32900000000018</v>
      </c>
      <c r="P60" s="1">
        <v>582.28200000000015</v>
      </c>
      <c r="Q60" s="1">
        <v>582.21500000000015</v>
      </c>
      <c r="R60" s="1">
        <v>582.13200000000018</v>
      </c>
    </row>
    <row r="61" spans="1:18" x14ac:dyDescent="0.25">
      <c r="A61" s="1">
        <v>475</v>
      </c>
      <c r="B61" s="1"/>
      <c r="C61" s="1">
        <v>1.236</v>
      </c>
      <c r="D61" s="1"/>
      <c r="E61" s="1"/>
      <c r="F61" s="1">
        <f>E58-C61</f>
        <v>579.69200000000001</v>
      </c>
      <c r="G61" s="1" t="s">
        <v>22</v>
      </c>
      <c r="I61" s="11"/>
      <c r="J61" s="11"/>
      <c r="K61" s="1">
        <v>1425</v>
      </c>
      <c r="L61" s="1"/>
      <c r="M61" s="1"/>
      <c r="N61" s="1"/>
      <c r="O61" s="1">
        <v>582.42600000000027</v>
      </c>
      <c r="P61" s="1"/>
      <c r="Q61" s="1"/>
      <c r="R61" s="1"/>
    </row>
    <row r="62" spans="1:18" x14ac:dyDescent="0.25">
      <c r="A62" s="1">
        <v>500</v>
      </c>
      <c r="B62" s="1"/>
      <c r="C62" s="1">
        <v>1.1759999999999999</v>
      </c>
      <c r="D62" s="1"/>
      <c r="E62" s="1"/>
      <c r="F62" s="1">
        <f>E58-C62</f>
        <v>579.75199999999995</v>
      </c>
      <c r="G62" s="1" t="s">
        <v>22</v>
      </c>
      <c r="I62" s="11"/>
      <c r="J62" s="11"/>
      <c r="K62" s="1">
        <v>1450</v>
      </c>
      <c r="L62" s="1"/>
      <c r="M62" s="1"/>
      <c r="N62" s="1"/>
      <c r="O62" s="1">
        <v>582.56300000000022</v>
      </c>
      <c r="P62" s="1"/>
      <c r="Q62" s="1"/>
      <c r="R62" s="1"/>
    </row>
    <row r="63" spans="1:18" ht="15.75" x14ac:dyDescent="0.25">
      <c r="A63" s="1">
        <v>500</v>
      </c>
      <c r="B63" s="1">
        <v>2.8180000000000001</v>
      </c>
      <c r="D63" s="1">
        <v>2.3210000000000002</v>
      </c>
      <c r="E63" s="1">
        <f>578.596+B63</f>
        <v>581.41399999999999</v>
      </c>
      <c r="F63" s="1">
        <f>E58-D63</f>
        <v>578.60699999999997</v>
      </c>
      <c r="G63" s="1" t="s">
        <v>9</v>
      </c>
      <c r="I63" s="12">
        <f>J63-F63</f>
        <v>-1.1000000000080945E-2</v>
      </c>
      <c r="J63" s="11">
        <v>578.59599999999989</v>
      </c>
      <c r="K63" s="1">
        <v>1475</v>
      </c>
      <c r="L63" s="1"/>
      <c r="M63" s="1"/>
      <c r="N63" s="1"/>
      <c r="O63" s="1">
        <v>582.61700000000019</v>
      </c>
      <c r="P63" s="1"/>
      <c r="Q63" s="1"/>
      <c r="R63" s="1"/>
    </row>
    <row r="64" spans="1:18" x14ac:dyDescent="0.25">
      <c r="A64" s="1">
        <v>500</v>
      </c>
      <c r="B64" s="1"/>
      <c r="C64" s="1">
        <v>1.948</v>
      </c>
      <c r="E64" s="1"/>
      <c r="F64" s="1">
        <f>E63-C64</f>
        <v>579.46600000000001</v>
      </c>
      <c r="G64" s="1" t="s">
        <v>5</v>
      </c>
      <c r="I64" s="11"/>
      <c r="J64" s="11"/>
      <c r="K64" s="1">
        <v>1500</v>
      </c>
      <c r="L64" s="1">
        <v>582.33999999999992</v>
      </c>
      <c r="M64" s="1">
        <v>582.51799999999992</v>
      </c>
      <c r="N64" s="1">
        <v>582.52800000000002</v>
      </c>
      <c r="O64" s="1">
        <v>582.64199999999994</v>
      </c>
      <c r="P64" s="1">
        <v>582.58699999999999</v>
      </c>
      <c r="Q64" s="1">
        <v>582.58100000000002</v>
      </c>
      <c r="R64" s="1">
        <v>582.46699999999998</v>
      </c>
    </row>
    <row r="65" spans="1:18" ht="15.75" x14ac:dyDescent="0.25">
      <c r="A65" s="1">
        <v>500</v>
      </c>
      <c r="B65" s="1"/>
      <c r="C65" s="1">
        <v>1.855</v>
      </c>
      <c r="D65" s="1"/>
      <c r="E65" s="1"/>
      <c r="F65" s="1">
        <f>E63-C65</f>
        <v>579.55899999999997</v>
      </c>
      <c r="G65" s="1" t="s">
        <v>5</v>
      </c>
      <c r="I65" s="11"/>
      <c r="J65" s="13"/>
      <c r="K65" s="1">
        <v>1525</v>
      </c>
      <c r="L65" s="1"/>
      <c r="M65" s="1"/>
      <c r="N65" s="1"/>
      <c r="O65" s="1">
        <v>582.71100000000001</v>
      </c>
      <c r="P65" s="1"/>
      <c r="Q65" s="1"/>
      <c r="R65" s="1"/>
    </row>
    <row r="66" spans="1:18" x14ac:dyDescent="0.25">
      <c r="A66" s="1">
        <v>500</v>
      </c>
      <c r="B66" s="1"/>
      <c r="C66" s="1">
        <v>1.8120000000000001</v>
      </c>
      <c r="D66" s="1"/>
      <c r="E66" s="1"/>
      <c r="F66" s="1">
        <f>E63-C66</f>
        <v>579.60199999999998</v>
      </c>
      <c r="G66" s="1" t="s">
        <v>5</v>
      </c>
      <c r="I66" s="11"/>
      <c r="J66" s="11"/>
      <c r="K66" s="1">
        <v>1550</v>
      </c>
      <c r="L66" s="1"/>
      <c r="M66" s="1"/>
      <c r="N66" s="1"/>
      <c r="O66" s="1">
        <v>582.70899999999995</v>
      </c>
      <c r="P66" s="1"/>
      <c r="Q66" s="1"/>
      <c r="R66" s="1"/>
    </row>
    <row r="67" spans="1:18" x14ac:dyDescent="0.25">
      <c r="A67" s="1">
        <v>500</v>
      </c>
      <c r="B67" s="1"/>
      <c r="C67" s="1">
        <v>1.671</v>
      </c>
      <c r="D67" s="1"/>
      <c r="E67" s="1"/>
      <c r="F67" s="1">
        <f>E63-C67</f>
        <v>579.74299999999994</v>
      </c>
      <c r="G67" s="1" t="s">
        <v>22</v>
      </c>
      <c r="I67" s="11"/>
      <c r="J67" s="11"/>
      <c r="K67" s="1">
        <v>1575</v>
      </c>
      <c r="L67" s="1"/>
      <c r="M67" s="1"/>
      <c r="N67" s="1"/>
      <c r="O67" s="1">
        <v>582.76699999999994</v>
      </c>
      <c r="P67" s="1"/>
      <c r="Q67" s="1"/>
      <c r="R67" s="1"/>
    </row>
    <row r="68" spans="1:18" x14ac:dyDescent="0.25">
      <c r="A68" s="1">
        <v>500</v>
      </c>
      <c r="B68" s="1"/>
      <c r="C68" s="1">
        <v>1.6579999999999999</v>
      </c>
      <c r="D68" s="1"/>
      <c r="E68" s="1"/>
      <c r="F68" s="1">
        <f>E63-C68</f>
        <v>579.75599999999997</v>
      </c>
      <c r="G68" s="1" t="s">
        <v>23</v>
      </c>
      <c r="K68" s="1">
        <v>1600</v>
      </c>
      <c r="L68" s="1">
        <v>582.625</v>
      </c>
      <c r="M68" s="1">
        <v>582.63699999999994</v>
      </c>
      <c r="N68" s="1">
        <v>582.70499999999993</v>
      </c>
      <c r="O68" s="1">
        <v>582.82799999999997</v>
      </c>
      <c r="P68" s="1">
        <v>582.76</v>
      </c>
      <c r="Q68" s="1">
        <v>582.72299999999996</v>
      </c>
      <c r="R68" s="1">
        <v>582.59699999999998</v>
      </c>
    </row>
    <row r="69" spans="1:18" x14ac:dyDescent="0.25">
      <c r="A69" s="1">
        <v>500</v>
      </c>
      <c r="B69" s="1"/>
      <c r="C69" s="1">
        <v>1.7589999999999999</v>
      </c>
      <c r="D69" s="1"/>
      <c r="E69" s="1"/>
      <c r="F69" s="1">
        <f>E63-C69</f>
        <v>579.65499999999997</v>
      </c>
      <c r="G69" s="1" t="s">
        <v>23</v>
      </c>
      <c r="K69" s="1">
        <v>1625</v>
      </c>
      <c r="L69" s="1"/>
      <c r="M69" s="1"/>
      <c r="N69" s="1"/>
      <c r="O69" s="1">
        <v>582.83199999999999</v>
      </c>
      <c r="P69" s="1"/>
      <c r="Q69" s="1"/>
      <c r="R69" s="1"/>
    </row>
    <row r="70" spans="1:18" x14ac:dyDescent="0.25">
      <c r="A70" s="1">
        <v>500</v>
      </c>
      <c r="B70" s="1"/>
      <c r="C70" s="1">
        <v>1.9450000000000001</v>
      </c>
      <c r="D70" s="1"/>
      <c r="E70" s="1"/>
      <c r="F70" s="1">
        <f>E63-C70</f>
        <v>579.46899999999994</v>
      </c>
      <c r="G70" s="1" t="s">
        <v>23</v>
      </c>
      <c r="K70" s="1">
        <v>1650</v>
      </c>
      <c r="L70" s="1"/>
      <c r="M70" s="1"/>
      <c r="N70" s="1"/>
      <c r="O70" s="1">
        <v>582.87699999999995</v>
      </c>
      <c r="P70" s="1"/>
      <c r="Q70" s="1"/>
      <c r="R70" s="1"/>
    </row>
    <row r="71" spans="1:18" x14ac:dyDescent="0.25">
      <c r="A71" s="1">
        <v>525</v>
      </c>
      <c r="B71" s="1"/>
      <c r="C71" s="1">
        <v>1.635</v>
      </c>
      <c r="D71" s="1"/>
      <c r="E71" s="1"/>
      <c r="F71" s="1">
        <f>E63-C71</f>
        <v>579.779</v>
      </c>
      <c r="G71" s="1" t="s">
        <v>22</v>
      </c>
      <c r="K71" s="1">
        <v>1675</v>
      </c>
      <c r="L71" s="1"/>
      <c r="M71" s="1"/>
      <c r="N71" s="1"/>
      <c r="O71" s="1">
        <v>582.94099999999992</v>
      </c>
      <c r="P71" s="1"/>
      <c r="Q71" s="1"/>
      <c r="R71" s="1"/>
    </row>
    <row r="72" spans="1:18" x14ac:dyDescent="0.25">
      <c r="A72" s="1">
        <v>550</v>
      </c>
      <c r="B72" s="1"/>
      <c r="C72" s="1">
        <v>1.5980000000000001</v>
      </c>
      <c r="D72" s="1"/>
      <c r="E72" s="1"/>
      <c r="F72" s="1">
        <f>E63-C72</f>
        <v>579.81600000000003</v>
      </c>
      <c r="G72" s="1" t="s">
        <v>22</v>
      </c>
      <c r="K72" s="1">
        <v>1700</v>
      </c>
      <c r="L72" s="1">
        <v>582.79899999999998</v>
      </c>
      <c r="M72" s="1">
        <v>582.88099999999997</v>
      </c>
      <c r="N72" s="1">
        <v>582.94799999999998</v>
      </c>
      <c r="O72" s="1">
        <v>583.05799999999999</v>
      </c>
      <c r="P72" s="1">
        <v>582.95799999999997</v>
      </c>
      <c r="Q72" s="1">
        <v>582.94699999999989</v>
      </c>
      <c r="R72" s="1">
        <v>582.78599999999994</v>
      </c>
    </row>
    <row r="73" spans="1:18" x14ac:dyDescent="0.25">
      <c r="A73" s="1">
        <v>575</v>
      </c>
      <c r="B73" s="1"/>
      <c r="C73" s="1">
        <v>1.466</v>
      </c>
      <c r="D73" s="1"/>
      <c r="E73" s="1"/>
      <c r="F73" s="1">
        <f>E63-C73</f>
        <v>579.94799999999998</v>
      </c>
      <c r="G73" s="1" t="s">
        <v>22</v>
      </c>
      <c r="K73" s="1">
        <v>1725</v>
      </c>
      <c r="L73" s="1"/>
      <c r="M73" s="1"/>
      <c r="N73" s="1"/>
      <c r="O73" s="1">
        <v>583.04099999999994</v>
      </c>
      <c r="P73" s="1"/>
      <c r="Q73" s="1"/>
      <c r="R73" s="1"/>
    </row>
    <row r="74" spans="1:18" x14ac:dyDescent="0.25">
      <c r="A74" s="1">
        <v>600</v>
      </c>
      <c r="B74" s="1"/>
      <c r="C74" s="1">
        <v>1.5629999999999999</v>
      </c>
      <c r="D74" s="1"/>
      <c r="E74" s="1"/>
      <c r="F74" s="1">
        <f>E63-C74</f>
        <v>579.851</v>
      </c>
      <c r="G74" s="1" t="s">
        <v>5</v>
      </c>
      <c r="K74" s="1">
        <v>1750</v>
      </c>
      <c r="L74" s="1"/>
      <c r="M74" s="1"/>
      <c r="N74" s="1"/>
      <c r="O74" s="1">
        <v>583.10699999999997</v>
      </c>
      <c r="P74" s="1"/>
      <c r="Q74" s="1"/>
      <c r="R74" s="1"/>
    </row>
    <row r="75" spans="1:18" x14ac:dyDescent="0.25">
      <c r="A75" s="1">
        <v>600</v>
      </c>
      <c r="B75" s="1"/>
      <c r="C75" s="1">
        <v>1.4890000000000001</v>
      </c>
      <c r="D75" s="1"/>
      <c r="E75" s="1"/>
      <c r="F75" s="1">
        <f>E63-C75</f>
        <v>579.92499999999995</v>
      </c>
      <c r="G75" s="1" t="s">
        <v>5</v>
      </c>
      <c r="K75" s="1">
        <v>1775</v>
      </c>
      <c r="L75" s="1"/>
      <c r="M75" s="1"/>
      <c r="N75" s="1"/>
      <c r="O75" s="1">
        <v>583.24599999999998</v>
      </c>
      <c r="P75" s="1"/>
      <c r="Q75" s="1"/>
      <c r="R75" s="1"/>
    </row>
    <row r="76" spans="1:18" x14ac:dyDescent="0.25">
      <c r="A76" s="1">
        <v>600</v>
      </c>
      <c r="B76" s="1"/>
      <c r="C76" s="1">
        <v>1.4650000000000001</v>
      </c>
      <c r="D76" s="1"/>
      <c r="E76" s="1"/>
      <c r="F76" s="1">
        <f>E63-C76</f>
        <v>579.94899999999996</v>
      </c>
      <c r="G76" s="1" t="s">
        <v>5</v>
      </c>
      <c r="K76" s="1">
        <v>1800</v>
      </c>
      <c r="L76" s="1">
        <v>583.04499999999996</v>
      </c>
      <c r="M76" s="1">
        <v>583.17799999999988</v>
      </c>
      <c r="N76" s="1">
        <v>583.26599999999996</v>
      </c>
      <c r="O76" s="1">
        <v>583.34499999999991</v>
      </c>
      <c r="P76" s="1">
        <v>583.29499999999996</v>
      </c>
      <c r="Q76" s="1">
        <v>583.26199999999994</v>
      </c>
      <c r="R76" s="1">
        <v>583.04599999999994</v>
      </c>
    </row>
    <row r="77" spans="1:18" x14ac:dyDescent="0.25">
      <c r="A77" s="1">
        <v>600</v>
      </c>
      <c r="B77" s="1"/>
      <c r="C77" s="1">
        <v>1.325</v>
      </c>
      <c r="D77" s="1"/>
      <c r="E77" s="1"/>
      <c r="F77" s="1">
        <f>E63-C77</f>
        <v>580.08899999999994</v>
      </c>
      <c r="G77" s="1" t="s">
        <v>22</v>
      </c>
      <c r="K77" s="1">
        <v>1825</v>
      </c>
      <c r="L77" s="1"/>
      <c r="M77" s="1"/>
      <c r="N77" s="1"/>
      <c r="O77" s="1">
        <v>583.41099999999994</v>
      </c>
      <c r="P77" s="1"/>
      <c r="Q77" s="1"/>
      <c r="R77" s="1"/>
    </row>
    <row r="78" spans="1:18" x14ac:dyDescent="0.25">
      <c r="A78" s="1">
        <v>600</v>
      </c>
      <c r="B78" s="1"/>
      <c r="C78" s="1">
        <v>1.321</v>
      </c>
      <c r="D78" s="1"/>
      <c r="E78" s="1"/>
      <c r="F78" s="1">
        <f>E63-C78</f>
        <v>580.09299999999996</v>
      </c>
      <c r="G78" s="1" t="s">
        <v>23</v>
      </c>
      <c r="K78" s="1">
        <v>1850</v>
      </c>
      <c r="L78" s="1"/>
      <c r="M78" s="1"/>
      <c r="N78" s="1"/>
      <c r="O78" s="1">
        <v>583.524</v>
      </c>
      <c r="P78" s="1"/>
      <c r="Q78" s="1"/>
      <c r="R78" s="1"/>
    </row>
    <row r="79" spans="1:18" x14ac:dyDescent="0.25">
      <c r="A79" s="1">
        <v>600</v>
      </c>
      <c r="B79" s="1"/>
      <c r="C79" s="1">
        <v>1.4410000000000001</v>
      </c>
      <c r="D79" s="1"/>
      <c r="E79" s="1"/>
      <c r="F79" s="1">
        <f>E63-C79</f>
        <v>579.97299999999996</v>
      </c>
      <c r="G79" s="1" t="s">
        <v>23</v>
      </c>
      <c r="K79" s="1">
        <v>1875</v>
      </c>
      <c r="L79" s="1"/>
      <c r="M79" s="1"/>
      <c r="N79" s="1"/>
      <c r="O79" s="1">
        <v>583.61</v>
      </c>
      <c r="P79" s="1"/>
      <c r="Q79" s="1"/>
      <c r="R79" s="1"/>
    </row>
    <row r="80" spans="1:18" x14ac:dyDescent="0.25">
      <c r="A80" s="1">
        <v>600</v>
      </c>
      <c r="B80" s="1">
        <v>2.0419999999999998</v>
      </c>
      <c r="C80" s="1"/>
      <c r="D80" s="1">
        <v>1.663</v>
      </c>
      <c r="E80" s="1">
        <f>F80+B80</f>
        <v>581.79300000000001</v>
      </c>
      <c r="F80" s="1">
        <f>E63-D80</f>
        <v>579.75099999999998</v>
      </c>
      <c r="G80" s="1" t="s">
        <v>23</v>
      </c>
      <c r="K80" s="1">
        <v>1900</v>
      </c>
      <c r="L80" s="1">
        <v>583.41399999999999</v>
      </c>
      <c r="M80" s="1">
        <v>583.55600000000004</v>
      </c>
      <c r="N80" s="1">
        <v>583.59399999999994</v>
      </c>
      <c r="O80" s="1">
        <v>583.68399999999997</v>
      </c>
      <c r="P80" s="1">
        <v>583.64599999999996</v>
      </c>
      <c r="Q80" s="1">
        <v>583.63599999999997</v>
      </c>
      <c r="R80" s="1">
        <v>583.45100000000002</v>
      </c>
    </row>
    <row r="81" spans="1:18" x14ac:dyDescent="0.25">
      <c r="A81" s="1">
        <v>625</v>
      </c>
      <c r="B81" s="1"/>
      <c r="C81" s="1">
        <v>1.631</v>
      </c>
      <c r="D81" s="1"/>
      <c r="E81" s="1"/>
      <c r="F81" s="1">
        <f>E80-C81</f>
        <v>580.16200000000003</v>
      </c>
      <c r="G81" s="1" t="s">
        <v>22</v>
      </c>
      <c r="K81" s="1">
        <v>1925</v>
      </c>
      <c r="L81" s="1"/>
      <c r="M81" s="1"/>
      <c r="N81" s="1"/>
      <c r="O81" s="1">
        <v>583.72900000000004</v>
      </c>
      <c r="P81" s="1"/>
      <c r="Q81" s="1"/>
      <c r="R81" s="1"/>
    </row>
    <row r="82" spans="1:18" x14ac:dyDescent="0.25">
      <c r="A82" s="1">
        <v>650</v>
      </c>
      <c r="B82" s="1"/>
      <c r="C82" s="1">
        <v>1.544</v>
      </c>
      <c r="D82" s="1"/>
      <c r="E82" s="1"/>
      <c r="F82" s="1">
        <f>E80-C82</f>
        <v>580.24900000000002</v>
      </c>
      <c r="G82" s="1" t="s">
        <v>22</v>
      </c>
      <c r="K82" s="1">
        <v>1950</v>
      </c>
      <c r="L82" s="1"/>
      <c r="M82" s="1"/>
      <c r="N82" s="1"/>
      <c r="O82" s="1">
        <v>583.76099999999997</v>
      </c>
      <c r="P82" s="1"/>
      <c r="Q82" s="1"/>
      <c r="R82" s="1"/>
    </row>
    <row r="83" spans="1:18" x14ac:dyDescent="0.25">
      <c r="A83" s="1">
        <v>675</v>
      </c>
      <c r="B83" s="1"/>
      <c r="C83" s="1">
        <v>1.5289999999999999</v>
      </c>
      <c r="D83" s="1"/>
      <c r="E83" s="1"/>
      <c r="F83" s="1">
        <f>E80-C83</f>
        <v>580.26400000000001</v>
      </c>
      <c r="G83" s="1" t="s">
        <v>22</v>
      </c>
      <c r="K83" s="1">
        <v>1975</v>
      </c>
      <c r="L83" s="1"/>
      <c r="M83" s="1"/>
      <c r="N83" s="1"/>
      <c r="O83" s="1">
        <v>583.88900000000001</v>
      </c>
      <c r="P83" s="1"/>
      <c r="Q83" s="1"/>
      <c r="R83" s="1"/>
    </row>
    <row r="84" spans="1:18" x14ac:dyDescent="0.25">
      <c r="A84" s="1">
        <v>700</v>
      </c>
      <c r="B84" s="1"/>
      <c r="C84" s="1">
        <v>1.657</v>
      </c>
      <c r="D84" s="1"/>
      <c r="E84" s="1"/>
      <c r="F84" s="1">
        <f>E80-C84</f>
        <v>580.13599999999997</v>
      </c>
      <c r="G84" s="1" t="s">
        <v>5</v>
      </c>
      <c r="K84" s="1">
        <v>2000</v>
      </c>
      <c r="L84" s="1">
        <v>583.80200000000002</v>
      </c>
      <c r="M84" s="1">
        <v>583.90300000000002</v>
      </c>
      <c r="N84" s="1">
        <v>583.95299999999997</v>
      </c>
      <c r="O84" s="1">
        <v>583.99400000000003</v>
      </c>
      <c r="P84" s="1">
        <v>583.90699999999993</v>
      </c>
      <c r="Q84" s="1">
        <v>583.87199999999996</v>
      </c>
      <c r="R84" s="1">
        <v>583.74199999999996</v>
      </c>
    </row>
    <row r="85" spans="1:18" x14ac:dyDescent="0.25">
      <c r="A85" s="1">
        <v>700</v>
      </c>
      <c r="B85" s="1"/>
      <c r="C85" s="1">
        <v>1.55</v>
      </c>
      <c r="D85" s="1"/>
      <c r="E85" s="1"/>
      <c r="F85" s="1">
        <f>E80-C85</f>
        <v>580.24300000000005</v>
      </c>
      <c r="G85" s="1" t="s">
        <v>5</v>
      </c>
      <c r="K85" s="1">
        <v>2025</v>
      </c>
      <c r="L85" s="1"/>
      <c r="M85" s="1"/>
      <c r="N85" s="1"/>
      <c r="O85" s="1">
        <v>584.11</v>
      </c>
      <c r="P85" s="1"/>
      <c r="Q85" s="1"/>
      <c r="R85" s="1"/>
    </row>
    <row r="86" spans="1:18" x14ac:dyDescent="0.25">
      <c r="A86" s="1">
        <v>700</v>
      </c>
      <c r="B86" s="1"/>
      <c r="C86" s="1">
        <v>1.5449999999999999</v>
      </c>
      <c r="D86" s="1"/>
      <c r="E86" s="1"/>
      <c r="F86" s="1">
        <f>E80-C86</f>
        <v>580.24800000000005</v>
      </c>
      <c r="G86" s="1" t="s">
        <v>5</v>
      </c>
      <c r="K86" s="1">
        <v>2050</v>
      </c>
      <c r="L86" s="1"/>
      <c r="M86" s="1"/>
      <c r="N86" s="1"/>
      <c r="O86" s="1">
        <v>584.19999999999993</v>
      </c>
      <c r="P86" s="1"/>
      <c r="Q86" s="1"/>
      <c r="R86" s="1"/>
    </row>
    <row r="87" spans="1:18" x14ac:dyDescent="0.25">
      <c r="A87" s="1">
        <v>700</v>
      </c>
      <c r="B87" s="1"/>
      <c r="C87" s="1">
        <v>1.4630000000000001</v>
      </c>
      <c r="D87" s="1"/>
      <c r="E87" s="1"/>
      <c r="F87" s="1">
        <f>E80-C87</f>
        <v>580.33000000000004</v>
      </c>
      <c r="G87" s="1" t="s">
        <v>22</v>
      </c>
      <c r="K87" s="1">
        <v>2075</v>
      </c>
      <c r="L87" s="1"/>
      <c r="M87" s="1"/>
      <c r="N87" s="1"/>
      <c r="O87" s="1">
        <v>584.303</v>
      </c>
      <c r="P87" s="1"/>
      <c r="Q87" s="1"/>
      <c r="R87" s="1"/>
    </row>
    <row r="88" spans="1:18" x14ac:dyDescent="0.25">
      <c r="A88" s="1">
        <v>700</v>
      </c>
      <c r="B88" s="1"/>
      <c r="C88" s="1">
        <v>1.5109999999999999</v>
      </c>
      <c r="D88" s="1"/>
      <c r="E88" s="1"/>
      <c r="F88" s="1">
        <f>E80-C88</f>
        <v>580.28200000000004</v>
      </c>
      <c r="G88" s="1" t="s">
        <v>23</v>
      </c>
      <c r="K88" s="1">
        <v>2100</v>
      </c>
      <c r="L88" s="1">
        <v>584.01300000000003</v>
      </c>
      <c r="M88" s="1">
        <v>584.15</v>
      </c>
      <c r="N88" s="1">
        <v>584.21699999999998</v>
      </c>
      <c r="O88" s="1">
        <v>584.322</v>
      </c>
      <c r="P88" s="1">
        <v>584.28199999999993</v>
      </c>
      <c r="Q88" s="1">
        <v>584.25099999999998</v>
      </c>
      <c r="R88" s="1">
        <v>584.10500000000002</v>
      </c>
    </row>
    <row r="89" spans="1:18" x14ac:dyDescent="0.25">
      <c r="A89" s="1">
        <v>700</v>
      </c>
      <c r="B89" s="1"/>
      <c r="C89" s="1">
        <v>1.5269999999999999</v>
      </c>
      <c r="D89" s="1"/>
      <c r="E89" s="1"/>
      <c r="F89" s="1">
        <f>E80-C89</f>
        <v>580.26599999999996</v>
      </c>
      <c r="G89" s="1" t="s">
        <v>23</v>
      </c>
      <c r="K89" s="1">
        <v>2125</v>
      </c>
      <c r="L89" s="1"/>
      <c r="M89" s="1"/>
      <c r="N89" s="1"/>
      <c r="O89" s="1">
        <v>584.44299999999998</v>
      </c>
      <c r="P89" s="1"/>
      <c r="Q89" s="1"/>
      <c r="R89" s="1"/>
    </row>
    <row r="90" spans="1:18" x14ac:dyDescent="0.25">
      <c r="A90" s="1">
        <v>700</v>
      </c>
      <c r="B90" s="1">
        <v>1.833</v>
      </c>
      <c r="C90" s="1"/>
      <c r="D90" s="1">
        <v>1.601</v>
      </c>
      <c r="E90" s="1">
        <f>F90+B90</f>
        <v>582.02499999999998</v>
      </c>
      <c r="F90" s="1">
        <f>E80-D90</f>
        <v>580.19200000000001</v>
      </c>
      <c r="G90" s="1" t="s">
        <v>23</v>
      </c>
      <c r="K90" s="1">
        <v>2150</v>
      </c>
      <c r="L90" s="1"/>
      <c r="M90" s="1"/>
      <c r="N90" s="1"/>
      <c r="O90" s="1">
        <v>584.53599999999994</v>
      </c>
      <c r="P90" s="1"/>
      <c r="Q90" s="1"/>
      <c r="R90" s="1"/>
    </row>
    <row r="91" spans="1:18" x14ac:dyDescent="0.25">
      <c r="A91" s="1">
        <v>725</v>
      </c>
      <c r="B91" s="1"/>
      <c r="C91" s="1">
        <v>1.583</v>
      </c>
      <c r="D91" s="1"/>
      <c r="E91" s="1"/>
      <c r="F91" s="1">
        <f>E90-C91</f>
        <v>580.44200000000001</v>
      </c>
      <c r="G91" s="1" t="s">
        <v>22</v>
      </c>
      <c r="K91" s="1">
        <v>2175</v>
      </c>
      <c r="L91" s="1"/>
      <c r="M91" s="1"/>
      <c r="N91" s="1"/>
      <c r="O91" s="1">
        <v>584.78200000000004</v>
      </c>
      <c r="P91" s="1"/>
      <c r="Q91" s="1"/>
      <c r="R91" s="1"/>
    </row>
    <row r="92" spans="1:18" x14ac:dyDescent="0.25">
      <c r="A92" s="1">
        <v>750</v>
      </c>
      <c r="B92" s="1"/>
      <c r="C92" s="1">
        <v>1.5589999999999999</v>
      </c>
      <c r="D92" s="1"/>
      <c r="E92" s="1"/>
      <c r="F92" s="1">
        <f>E90-C92</f>
        <v>580.46600000000001</v>
      </c>
      <c r="G92" s="1" t="s">
        <v>22</v>
      </c>
      <c r="K92" s="1">
        <v>2200</v>
      </c>
      <c r="L92" s="1">
        <v>584.39800000000002</v>
      </c>
      <c r="M92" s="1">
        <v>584.52499999999998</v>
      </c>
      <c r="N92" s="1">
        <v>584.61599999999999</v>
      </c>
      <c r="O92" s="1">
        <v>584.72299999999996</v>
      </c>
      <c r="P92" s="1">
        <v>584.66</v>
      </c>
      <c r="Q92" s="1">
        <v>584.60799999999995</v>
      </c>
      <c r="R92" s="1">
        <v>584.41300000000001</v>
      </c>
    </row>
    <row r="93" spans="1:18" x14ac:dyDescent="0.25">
      <c r="A93" s="1">
        <v>775</v>
      </c>
      <c r="B93" s="1"/>
      <c r="C93" s="1">
        <v>1.4930000000000001</v>
      </c>
      <c r="D93" s="1"/>
      <c r="E93" s="1"/>
      <c r="F93" s="1">
        <f>E90-C93</f>
        <v>580.53199999999993</v>
      </c>
      <c r="G93" s="1" t="s">
        <v>22</v>
      </c>
      <c r="K93" s="1">
        <v>2225</v>
      </c>
      <c r="L93" s="1"/>
      <c r="M93" s="1"/>
      <c r="N93" s="1"/>
      <c r="O93" s="1">
        <v>584.81399999999996</v>
      </c>
      <c r="P93" s="1"/>
      <c r="Q93" s="1"/>
      <c r="R93" s="1"/>
    </row>
    <row r="94" spans="1:18" x14ac:dyDescent="0.25">
      <c r="A94" s="1">
        <v>800</v>
      </c>
      <c r="B94" s="1"/>
      <c r="C94" s="1">
        <v>1.748</v>
      </c>
      <c r="D94" s="1"/>
      <c r="E94" s="1"/>
      <c r="F94" s="1">
        <f>E90-C94</f>
        <v>580.27699999999993</v>
      </c>
      <c r="G94" s="1" t="s">
        <v>5</v>
      </c>
      <c r="K94" s="1">
        <v>2250</v>
      </c>
      <c r="L94" s="1"/>
      <c r="M94" s="1"/>
      <c r="N94" s="1"/>
      <c r="O94" s="1">
        <v>584.93499999999995</v>
      </c>
      <c r="P94" s="1"/>
      <c r="Q94" s="1"/>
      <c r="R94" s="1"/>
    </row>
    <row r="95" spans="1:18" x14ac:dyDescent="0.25">
      <c r="A95" s="1">
        <v>800</v>
      </c>
      <c r="B95" s="1"/>
      <c r="C95" s="1">
        <v>1.5580000000000001</v>
      </c>
      <c r="D95" s="1"/>
      <c r="E95" s="1"/>
      <c r="F95" s="1">
        <f>E90-C95</f>
        <v>580.46699999999998</v>
      </c>
      <c r="G95" s="1" t="s">
        <v>5</v>
      </c>
      <c r="K95" s="1">
        <v>2275</v>
      </c>
      <c r="L95" s="1"/>
      <c r="M95" s="1"/>
      <c r="N95" s="1"/>
      <c r="O95" s="1">
        <v>584.99900000000002</v>
      </c>
      <c r="P95" s="1"/>
      <c r="Q95" s="1"/>
      <c r="R95" s="1"/>
    </row>
    <row r="96" spans="1:18" x14ac:dyDescent="0.25">
      <c r="A96" s="1">
        <v>800</v>
      </c>
      <c r="B96" s="1"/>
      <c r="C96" s="1">
        <v>1.4770000000000001</v>
      </c>
      <c r="D96" s="1"/>
      <c r="E96" s="1"/>
      <c r="F96" s="1">
        <f>E90-C96</f>
        <v>580.548</v>
      </c>
      <c r="G96" s="1" t="s">
        <v>5</v>
      </c>
      <c r="J96">
        <v>579.18499999999995</v>
      </c>
      <c r="K96" s="1">
        <v>2300</v>
      </c>
      <c r="L96" s="1">
        <v>584.78099999999995</v>
      </c>
      <c r="M96" s="1">
        <v>584.90800000000002</v>
      </c>
      <c r="N96" s="1">
        <v>584.94200000000001</v>
      </c>
      <c r="O96" s="1">
        <v>585.03800000000001</v>
      </c>
      <c r="P96" s="1">
        <v>584.96299999999997</v>
      </c>
      <c r="Q96" s="1">
        <v>584.88300000000004</v>
      </c>
      <c r="R96" s="1">
        <v>584.82799999999997</v>
      </c>
    </row>
    <row r="97" spans="1:18" x14ac:dyDescent="0.25">
      <c r="A97" s="1">
        <v>750</v>
      </c>
      <c r="B97" s="1">
        <v>2.8929999999999998</v>
      </c>
      <c r="C97" s="1"/>
      <c r="D97" s="1">
        <v>2.859</v>
      </c>
      <c r="E97" s="1">
        <f>579.185+B97</f>
        <v>582.07799999999997</v>
      </c>
      <c r="F97" s="1">
        <f>E90-D97</f>
        <v>579.16599999999994</v>
      </c>
      <c r="G97" s="1" t="s">
        <v>10</v>
      </c>
      <c r="K97" s="1">
        <v>2325</v>
      </c>
      <c r="L97" s="1"/>
      <c r="M97" s="1"/>
      <c r="N97" s="1"/>
      <c r="O97" s="1">
        <v>585.11400000000003</v>
      </c>
      <c r="P97" s="1"/>
      <c r="Q97" s="1"/>
      <c r="R97" s="1"/>
    </row>
    <row r="98" spans="1:18" x14ac:dyDescent="0.25">
      <c r="A98" s="1">
        <v>800</v>
      </c>
      <c r="B98" s="1"/>
      <c r="C98" s="1">
        <v>1.429</v>
      </c>
      <c r="D98" s="1"/>
      <c r="E98" s="1"/>
      <c r="F98" s="1">
        <f>E97-C98</f>
        <v>580.649</v>
      </c>
      <c r="G98" s="1" t="s">
        <v>22</v>
      </c>
      <c r="J98">
        <f>J96-F97</f>
        <v>1.9000000000005457E-2</v>
      </c>
      <c r="K98" s="1">
        <v>2350</v>
      </c>
      <c r="L98" s="1"/>
      <c r="M98" s="1"/>
      <c r="N98" s="1"/>
      <c r="O98" s="1">
        <v>585.21600000000001</v>
      </c>
      <c r="P98" s="1"/>
      <c r="Q98" s="1"/>
      <c r="R98" s="1"/>
    </row>
    <row r="99" spans="1:18" x14ac:dyDescent="0.25">
      <c r="A99" s="1">
        <v>800</v>
      </c>
      <c r="B99" s="1"/>
      <c r="C99" s="1">
        <v>1.498</v>
      </c>
      <c r="D99" s="1"/>
      <c r="E99" s="1"/>
      <c r="F99" s="1">
        <f>E97-C99</f>
        <v>580.57999999999993</v>
      </c>
      <c r="G99" s="1" t="s">
        <v>23</v>
      </c>
      <c r="K99" s="1">
        <v>2375</v>
      </c>
      <c r="L99" s="1"/>
      <c r="M99" s="1"/>
      <c r="N99" s="1"/>
      <c r="O99" s="1">
        <v>585.30200000000002</v>
      </c>
      <c r="P99" s="1"/>
      <c r="Q99" s="1"/>
      <c r="R99" s="1"/>
    </row>
    <row r="100" spans="1:18" x14ac:dyDescent="0.25">
      <c r="A100" s="1">
        <v>800</v>
      </c>
      <c r="B100" s="1"/>
      <c r="C100" s="1">
        <v>1.5289999999999999</v>
      </c>
      <c r="D100" s="1"/>
      <c r="E100" s="1"/>
      <c r="F100" s="1">
        <f>E97-C100</f>
        <v>580.54899999999998</v>
      </c>
      <c r="G100" s="1" t="s">
        <v>23</v>
      </c>
      <c r="K100" s="1">
        <v>2400</v>
      </c>
      <c r="L100" s="1">
        <v>585.13600000000008</v>
      </c>
      <c r="M100" s="1">
        <v>585.19900000000007</v>
      </c>
      <c r="N100" s="1">
        <v>585.26800000000003</v>
      </c>
      <c r="O100" s="1">
        <v>585.24200000000008</v>
      </c>
      <c r="P100" s="1">
        <v>585.27200000000005</v>
      </c>
      <c r="Q100" s="1">
        <v>585.18299999999999</v>
      </c>
      <c r="R100" s="1">
        <v>585.11700000000008</v>
      </c>
    </row>
    <row r="101" spans="1:18" x14ac:dyDescent="0.25">
      <c r="A101" s="1">
        <v>825</v>
      </c>
      <c r="B101" s="1">
        <v>1.9850000000000001</v>
      </c>
      <c r="C101" s="1"/>
      <c r="D101" s="1">
        <v>1.6419999999999999</v>
      </c>
      <c r="E101" s="1">
        <f>F101+B101</f>
        <v>582.42099999999994</v>
      </c>
      <c r="F101" s="1">
        <f>E97-D101</f>
        <v>580.43599999999992</v>
      </c>
      <c r="G101" s="1" t="s">
        <v>23</v>
      </c>
      <c r="K101" s="1">
        <v>2425</v>
      </c>
      <c r="L101" s="1"/>
      <c r="M101" s="1"/>
      <c r="N101" s="1"/>
      <c r="O101" s="1">
        <v>585.38800000000003</v>
      </c>
      <c r="P101" s="1"/>
      <c r="Q101" s="1"/>
      <c r="R101" s="1"/>
    </row>
    <row r="102" spans="1:18" x14ac:dyDescent="0.25">
      <c r="A102" s="1">
        <v>850</v>
      </c>
      <c r="B102" s="4"/>
      <c r="C102" s="1">
        <v>1.732</v>
      </c>
      <c r="D102" s="4"/>
      <c r="E102" s="1"/>
      <c r="F102" s="1">
        <f>E101-C102</f>
        <v>580.68899999999996</v>
      </c>
      <c r="G102" s="1" t="s">
        <v>22</v>
      </c>
      <c r="K102" s="1">
        <v>2450</v>
      </c>
      <c r="L102" s="1"/>
      <c r="M102" s="1"/>
      <c r="N102" s="1"/>
      <c r="O102" s="1">
        <v>585.46500000000015</v>
      </c>
      <c r="P102" s="1"/>
      <c r="Q102" s="1"/>
      <c r="R102" s="1"/>
    </row>
    <row r="103" spans="1:18" x14ac:dyDescent="0.25">
      <c r="A103" s="1">
        <v>875</v>
      </c>
      <c r="B103" s="1"/>
      <c r="C103" s="1">
        <v>1.64</v>
      </c>
      <c r="D103" s="1"/>
      <c r="E103" s="1"/>
      <c r="F103" s="1">
        <f>E101-C103</f>
        <v>580.78099999999995</v>
      </c>
      <c r="G103" s="1" t="s">
        <v>22</v>
      </c>
      <c r="K103" s="1">
        <v>2475</v>
      </c>
      <c r="L103" s="1"/>
      <c r="M103" s="1"/>
      <c r="N103" s="1"/>
      <c r="O103" s="1">
        <v>585.56200000000013</v>
      </c>
      <c r="P103" s="1"/>
      <c r="Q103" s="1"/>
      <c r="R103" s="1"/>
    </row>
    <row r="104" spans="1:18" x14ac:dyDescent="0.25">
      <c r="A104" s="1">
        <v>900</v>
      </c>
      <c r="B104" s="1"/>
      <c r="C104" s="1">
        <v>1.548</v>
      </c>
      <c r="D104" s="1"/>
      <c r="E104" s="1"/>
      <c r="F104" s="1">
        <f>E101-C104</f>
        <v>580.87299999999993</v>
      </c>
      <c r="G104" s="1" t="s">
        <v>22</v>
      </c>
      <c r="K104" s="1">
        <v>2500</v>
      </c>
      <c r="L104" s="1">
        <v>585.4670000000001</v>
      </c>
      <c r="M104" s="1">
        <v>585.55000000000007</v>
      </c>
      <c r="N104" s="1">
        <v>585.59300000000007</v>
      </c>
      <c r="O104" s="1">
        <v>585.62200000000007</v>
      </c>
      <c r="P104" s="1">
        <v>585.58300000000008</v>
      </c>
      <c r="Q104" s="1">
        <v>585.55200000000013</v>
      </c>
      <c r="R104" s="1">
        <v>585.5100000000001</v>
      </c>
    </row>
    <row r="105" spans="1:18" x14ac:dyDescent="0.25">
      <c r="A105" s="1">
        <v>900</v>
      </c>
      <c r="B105" s="1"/>
      <c r="C105" s="1">
        <v>1.782</v>
      </c>
      <c r="D105" s="1"/>
      <c r="E105" s="1"/>
      <c r="F105" s="1">
        <f>E101-C105</f>
        <v>580.6389999999999</v>
      </c>
      <c r="G105" s="1" t="s">
        <v>5</v>
      </c>
      <c r="K105" s="1">
        <v>2525</v>
      </c>
      <c r="L105" s="1"/>
      <c r="M105" s="1"/>
      <c r="N105" s="1"/>
      <c r="O105" s="1">
        <v>585.74000000000012</v>
      </c>
      <c r="P105" s="1"/>
      <c r="Q105" s="1"/>
      <c r="R105" s="1"/>
    </row>
    <row r="106" spans="1:18" x14ac:dyDescent="0.25">
      <c r="A106" s="1">
        <v>900</v>
      </c>
      <c r="B106" s="1"/>
      <c r="C106" s="1">
        <v>1.601</v>
      </c>
      <c r="D106" s="1"/>
      <c r="E106" s="1"/>
      <c r="F106" s="1">
        <f>E101-C106</f>
        <v>580.81999999999994</v>
      </c>
      <c r="G106" s="1" t="s">
        <v>5</v>
      </c>
      <c r="K106" s="1">
        <v>2550</v>
      </c>
      <c r="L106" s="1"/>
      <c r="M106" s="1"/>
      <c r="N106" s="1"/>
      <c r="O106" s="1">
        <v>585.8370000000001</v>
      </c>
      <c r="P106" s="1"/>
      <c r="Q106" s="1"/>
      <c r="R106" s="1"/>
    </row>
    <row r="107" spans="1:18" x14ac:dyDescent="0.25">
      <c r="A107" s="1">
        <v>900</v>
      </c>
      <c r="B107" s="1"/>
      <c r="C107" s="1">
        <v>1.5289999999999999</v>
      </c>
      <c r="D107" s="1"/>
      <c r="E107" s="1"/>
      <c r="F107" s="1">
        <f>E101-C107</f>
        <v>580.89199999999994</v>
      </c>
      <c r="G107" s="1" t="s">
        <v>5</v>
      </c>
      <c r="K107" s="1">
        <v>2575</v>
      </c>
      <c r="L107" s="1"/>
      <c r="M107" s="1"/>
      <c r="N107" s="1"/>
      <c r="O107" s="1">
        <v>585.90200000000004</v>
      </c>
      <c r="P107" s="1"/>
      <c r="Q107" s="1"/>
      <c r="R107" s="1"/>
    </row>
    <row r="108" spans="1:18" x14ac:dyDescent="0.25">
      <c r="A108" s="1">
        <v>900</v>
      </c>
      <c r="B108" s="1"/>
      <c r="C108" s="1">
        <v>1.4570000000000001</v>
      </c>
      <c r="D108" s="1"/>
      <c r="E108" s="1"/>
      <c r="F108" s="1">
        <f>E101-C108</f>
        <v>580.96399999999994</v>
      </c>
      <c r="G108" s="1" t="s">
        <v>22</v>
      </c>
      <c r="K108" s="1">
        <v>2600</v>
      </c>
      <c r="L108" s="1">
        <v>585.66500000000008</v>
      </c>
      <c r="M108" s="1">
        <v>585.79800000000012</v>
      </c>
      <c r="N108" s="1">
        <v>585.94900000000007</v>
      </c>
      <c r="O108" s="1">
        <v>586.00900000000013</v>
      </c>
      <c r="P108" s="1">
        <v>585.92200000000014</v>
      </c>
      <c r="Q108" s="1">
        <v>585.79800000000012</v>
      </c>
      <c r="R108" s="1">
        <v>585.69700000000012</v>
      </c>
    </row>
    <row r="109" spans="1:18" x14ac:dyDescent="0.25">
      <c r="A109" s="1">
        <v>900</v>
      </c>
      <c r="B109" s="1"/>
      <c r="C109" s="1">
        <v>1.528</v>
      </c>
      <c r="D109" s="1"/>
      <c r="E109" s="1"/>
      <c r="F109" s="1">
        <f>E101-C109</f>
        <v>580.89299999999992</v>
      </c>
      <c r="G109" s="1" t="s">
        <v>23</v>
      </c>
      <c r="K109" s="1">
        <v>2625</v>
      </c>
      <c r="L109" s="1"/>
      <c r="M109" s="1"/>
      <c r="N109" s="1"/>
      <c r="O109" s="1">
        <v>586.05400000000009</v>
      </c>
      <c r="P109" s="1"/>
      <c r="Q109" s="1"/>
      <c r="R109" s="1"/>
    </row>
    <row r="110" spans="1:18" x14ac:dyDescent="0.25">
      <c r="A110" s="1">
        <v>900</v>
      </c>
      <c r="B110" s="1"/>
      <c r="C110" s="1">
        <v>1.5940000000000001</v>
      </c>
      <c r="D110" s="1"/>
      <c r="E110" s="1"/>
      <c r="F110" s="1">
        <f>E101-C110</f>
        <v>580.82699999999988</v>
      </c>
      <c r="G110" s="1" t="s">
        <v>23</v>
      </c>
      <c r="K110" s="1">
        <v>2650</v>
      </c>
      <c r="L110" s="1"/>
      <c r="M110" s="1"/>
      <c r="N110" s="1"/>
      <c r="O110" s="1">
        <v>586.13200000000006</v>
      </c>
      <c r="P110" s="1"/>
      <c r="Q110" s="1"/>
      <c r="R110" s="1"/>
    </row>
    <row r="111" spans="1:18" x14ac:dyDescent="0.25">
      <c r="A111" s="1">
        <v>925</v>
      </c>
      <c r="B111" s="1">
        <v>1.95</v>
      </c>
      <c r="C111" s="1"/>
      <c r="D111" s="1">
        <v>1.71</v>
      </c>
      <c r="E111" s="1">
        <f>F111+B111</f>
        <v>582.66099999999994</v>
      </c>
      <c r="F111" s="1">
        <f>E101-D111</f>
        <v>580.7109999999999</v>
      </c>
      <c r="G111" s="1" t="s">
        <v>23</v>
      </c>
      <c r="K111" s="1">
        <v>2675</v>
      </c>
      <c r="L111" s="1"/>
      <c r="M111" s="1"/>
      <c r="N111" s="1"/>
      <c r="O111" s="1">
        <v>586.23500000000013</v>
      </c>
      <c r="P111" s="1"/>
      <c r="Q111" s="1"/>
      <c r="R111" s="1"/>
    </row>
    <row r="112" spans="1:18" x14ac:dyDescent="0.25">
      <c r="A112" s="1">
        <v>950</v>
      </c>
      <c r="B112" s="1"/>
      <c r="C112" s="1">
        <v>1.603</v>
      </c>
      <c r="D112" s="1"/>
      <c r="E112" s="1"/>
      <c r="F112" s="1">
        <f>E111-C112</f>
        <v>581.05799999999999</v>
      </c>
      <c r="G112" s="1" t="s">
        <v>22</v>
      </c>
      <c r="K112" s="1">
        <v>2700</v>
      </c>
      <c r="L112" s="1">
        <v>586.03200000000004</v>
      </c>
      <c r="M112" s="1">
        <v>586.12200000000007</v>
      </c>
      <c r="N112" s="1">
        <v>586.22200000000009</v>
      </c>
      <c r="O112" s="1">
        <v>586.32700000000011</v>
      </c>
      <c r="P112" s="1">
        <v>586.2650000000001</v>
      </c>
      <c r="Q112" s="1">
        <v>586.12600000000009</v>
      </c>
      <c r="R112" s="1">
        <v>585.97500000000014</v>
      </c>
    </row>
    <row r="113" spans="1:20" x14ac:dyDescent="0.25">
      <c r="A113" s="1">
        <v>975</v>
      </c>
      <c r="B113" s="1"/>
      <c r="C113" s="1">
        <v>1.577</v>
      </c>
      <c r="D113" s="1"/>
      <c r="E113" s="1"/>
      <c r="F113" s="1">
        <f>E111-C113</f>
        <v>581.08399999999995</v>
      </c>
      <c r="G113" s="1" t="s">
        <v>22</v>
      </c>
      <c r="K113" s="1">
        <v>2725</v>
      </c>
      <c r="L113" s="1"/>
      <c r="M113" s="1"/>
      <c r="N113" s="1"/>
      <c r="O113" s="1">
        <v>586.42400000000021</v>
      </c>
      <c r="P113" s="1"/>
      <c r="Q113" s="1"/>
      <c r="R113" s="1"/>
    </row>
    <row r="114" spans="1:20" x14ac:dyDescent="0.25">
      <c r="A114" s="1">
        <v>1000</v>
      </c>
      <c r="B114" s="1"/>
      <c r="C114" s="1">
        <v>1.4850000000000001</v>
      </c>
      <c r="D114" s="1"/>
      <c r="E114" s="1"/>
      <c r="F114" s="1">
        <f>E111-C114</f>
        <v>581.17599999999993</v>
      </c>
      <c r="G114" s="9" t="s">
        <v>22</v>
      </c>
      <c r="K114" s="1">
        <v>2750</v>
      </c>
      <c r="L114" s="1"/>
      <c r="M114" s="1"/>
      <c r="N114" s="1"/>
      <c r="O114" s="1">
        <v>586.48800000000017</v>
      </c>
      <c r="P114" s="1"/>
      <c r="Q114" s="1"/>
      <c r="R114" s="1"/>
    </row>
    <row r="115" spans="1:20" x14ac:dyDescent="0.25">
      <c r="A115" s="1">
        <v>1000</v>
      </c>
      <c r="B115" s="1"/>
      <c r="C115" s="1">
        <v>1.6779999999999999</v>
      </c>
      <c r="D115" s="1"/>
      <c r="E115" s="1"/>
      <c r="F115" s="1">
        <f>E111-C115</f>
        <v>580.98299999999995</v>
      </c>
      <c r="G115" s="1" t="s">
        <v>5</v>
      </c>
      <c r="I115" s="7"/>
      <c r="J115" s="7"/>
      <c r="K115" s="1">
        <v>2775</v>
      </c>
      <c r="L115" s="1"/>
      <c r="M115" s="1"/>
      <c r="N115" s="1"/>
      <c r="O115" s="1">
        <v>586.56000000000017</v>
      </c>
      <c r="P115" s="1"/>
      <c r="Q115" s="1"/>
      <c r="R115" s="1"/>
    </row>
    <row r="116" spans="1:20" x14ac:dyDescent="0.25">
      <c r="A116" s="1">
        <v>1000</v>
      </c>
      <c r="B116" s="1"/>
      <c r="C116" s="1">
        <v>1.5149999999999999</v>
      </c>
      <c r="D116" s="1"/>
      <c r="E116" s="1"/>
      <c r="F116" s="1">
        <f>E111-C116</f>
        <v>581.14599999999996</v>
      </c>
      <c r="G116" s="1" t="s">
        <v>5</v>
      </c>
      <c r="I116" s="7"/>
      <c r="J116" s="7"/>
      <c r="K116" s="1">
        <v>2800</v>
      </c>
      <c r="L116" s="1">
        <v>586.36000000000013</v>
      </c>
      <c r="M116" s="1">
        <v>586.46400000000017</v>
      </c>
      <c r="N116" s="1">
        <v>586.55800000000022</v>
      </c>
      <c r="O116" s="1">
        <v>586.66500000000019</v>
      </c>
      <c r="P116" s="1">
        <v>586.55000000000018</v>
      </c>
      <c r="Q116" s="1">
        <v>586.42100000000016</v>
      </c>
      <c r="R116" s="1">
        <v>586.30800000000022</v>
      </c>
    </row>
    <row r="117" spans="1:20" x14ac:dyDescent="0.25">
      <c r="A117" s="1">
        <v>1000</v>
      </c>
      <c r="B117" s="1"/>
      <c r="C117" s="1">
        <v>1.494</v>
      </c>
      <c r="D117" s="1"/>
      <c r="E117" s="1"/>
      <c r="F117" s="1">
        <f>E111-C117</f>
        <v>581.16699999999992</v>
      </c>
      <c r="G117" s="1" t="s">
        <v>5</v>
      </c>
      <c r="I117" s="7"/>
      <c r="J117" s="7"/>
      <c r="K117" s="1">
        <v>2825</v>
      </c>
      <c r="L117" s="1"/>
      <c r="M117" s="1"/>
      <c r="N117" s="1"/>
      <c r="O117" s="1">
        <v>586.71100000000024</v>
      </c>
      <c r="P117" s="1"/>
      <c r="Q117" s="1"/>
      <c r="R117" s="1"/>
    </row>
    <row r="118" spans="1:20" x14ac:dyDescent="0.25">
      <c r="A118" s="1">
        <v>1000</v>
      </c>
      <c r="B118" s="1"/>
      <c r="C118" s="1">
        <v>1.415</v>
      </c>
      <c r="D118" s="1"/>
      <c r="E118" s="1"/>
      <c r="F118" s="1">
        <f>E111-C118</f>
        <v>581.24599999999998</v>
      </c>
      <c r="G118" s="1" t="s">
        <v>22</v>
      </c>
      <c r="I118" s="7"/>
      <c r="J118" s="7"/>
      <c r="K118" s="1">
        <v>2850</v>
      </c>
      <c r="L118" s="1"/>
      <c r="M118" s="1"/>
      <c r="N118" s="1"/>
      <c r="O118" s="1">
        <v>586.79400000000021</v>
      </c>
      <c r="P118" s="1"/>
      <c r="Q118" s="1"/>
      <c r="R118" s="1"/>
    </row>
    <row r="119" spans="1:20" x14ac:dyDescent="0.25">
      <c r="A119" s="1">
        <v>1000</v>
      </c>
      <c r="B119" s="1"/>
      <c r="C119" s="1">
        <v>1.4710000000000001</v>
      </c>
      <c r="D119" s="1"/>
      <c r="E119" s="1"/>
      <c r="F119" s="1">
        <f>E111-C119</f>
        <v>581.18999999999994</v>
      </c>
      <c r="G119" s="1" t="s">
        <v>23</v>
      </c>
      <c r="I119" s="7"/>
      <c r="J119" s="7"/>
      <c r="K119" s="1">
        <v>2875</v>
      </c>
      <c r="L119" s="1"/>
      <c r="M119" s="1"/>
      <c r="N119" s="1"/>
      <c r="O119" s="1">
        <v>586.87300000000027</v>
      </c>
      <c r="P119" s="1"/>
      <c r="Q119" s="1"/>
      <c r="R119" s="1"/>
    </row>
    <row r="120" spans="1:20" x14ac:dyDescent="0.25">
      <c r="A120" s="1">
        <v>1000</v>
      </c>
      <c r="B120" s="1"/>
      <c r="C120" s="1">
        <v>1.528</v>
      </c>
      <c r="D120" s="1"/>
      <c r="E120" s="1"/>
      <c r="F120" s="1">
        <f>E111-C120</f>
        <v>581.13299999999992</v>
      </c>
      <c r="G120" s="1" t="s">
        <v>23</v>
      </c>
      <c r="I120" s="7"/>
      <c r="J120" s="7"/>
      <c r="K120" s="1">
        <v>2900</v>
      </c>
      <c r="L120" s="1">
        <v>586.6410000000003</v>
      </c>
      <c r="M120" s="1">
        <v>586.72800000000029</v>
      </c>
      <c r="N120" s="1">
        <v>586.83300000000031</v>
      </c>
      <c r="O120" s="1">
        <v>586.92800000000022</v>
      </c>
      <c r="P120" s="1">
        <v>586.85100000000023</v>
      </c>
      <c r="Q120" s="1">
        <v>586.73700000000031</v>
      </c>
      <c r="R120" s="1">
        <v>586.64300000000026</v>
      </c>
    </row>
    <row r="121" spans="1:20" x14ac:dyDescent="0.25">
      <c r="A121" s="1">
        <v>1000</v>
      </c>
      <c r="B121" s="1"/>
      <c r="C121" s="1">
        <v>1.712</v>
      </c>
      <c r="D121" s="1"/>
      <c r="E121" s="1"/>
      <c r="F121" s="1">
        <f>E111-C121</f>
        <v>580.94899999999996</v>
      </c>
      <c r="G121" s="1" t="s">
        <v>23</v>
      </c>
      <c r="I121" s="7"/>
      <c r="J121" s="7"/>
      <c r="K121" s="1">
        <v>2925</v>
      </c>
      <c r="L121" s="1"/>
      <c r="M121" s="1"/>
      <c r="N121" s="1"/>
      <c r="O121" s="1">
        <v>586.78300000000024</v>
      </c>
      <c r="P121" s="1"/>
      <c r="Q121" s="1"/>
      <c r="R121" s="1"/>
    </row>
    <row r="122" spans="1:20" ht="15.75" x14ac:dyDescent="0.25">
      <c r="A122" s="1">
        <v>1000</v>
      </c>
      <c r="B122" s="1">
        <v>2.9820000000000002</v>
      </c>
      <c r="C122" s="1"/>
      <c r="D122" s="1">
        <v>2.6909999999999998</v>
      </c>
      <c r="E122" s="1">
        <f>579.984+B122</f>
        <v>582.96600000000001</v>
      </c>
      <c r="F122" s="1">
        <f>E111-D122</f>
        <v>579.96999999999991</v>
      </c>
      <c r="G122" s="1" t="s">
        <v>11</v>
      </c>
      <c r="I122" s="10">
        <f>J122-F122</f>
        <v>1.4000000000010004E-2</v>
      </c>
      <c r="J122" s="7">
        <v>579.98399999999992</v>
      </c>
      <c r="K122" s="1">
        <v>2950</v>
      </c>
      <c r="L122" s="1">
        <v>586.79100000000028</v>
      </c>
      <c r="M122" s="1">
        <v>586.92100000000028</v>
      </c>
      <c r="N122" s="1">
        <v>586.97800000000029</v>
      </c>
      <c r="O122" s="1">
        <v>587.07100000000025</v>
      </c>
      <c r="P122" s="1">
        <v>586.97800000000029</v>
      </c>
      <c r="Q122" s="1">
        <v>586.95800000000031</v>
      </c>
      <c r="R122" s="1">
        <v>586.79800000000023</v>
      </c>
    </row>
    <row r="123" spans="1:20" x14ac:dyDescent="0.25">
      <c r="A123" s="1">
        <v>1025</v>
      </c>
      <c r="B123" s="1"/>
      <c r="C123" s="1">
        <v>1.6080000000000001</v>
      </c>
      <c r="D123" s="1"/>
      <c r="E123" s="1"/>
      <c r="F123" s="1">
        <f>E122-C123</f>
        <v>581.35800000000006</v>
      </c>
      <c r="G123" s="1" t="s">
        <v>22</v>
      </c>
      <c r="I123" s="7"/>
      <c r="J123" s="7"/>
      <c r="K123" s="1">
        <v>2975</v>
      </c>
      <c r="L123" s="1"/>
      <c r="M123" s="1"/>
      <c r="N123" s="1"/>
      <c r="O123" s="1">
        <v>587.17100000000028</v>
      </c>
      <c r="P123" s="1"/>
      <c r="Q123" s="1"/>
      <c r="R123" s="1"/>
    </row>
    <row r="124" spans="1:20" x14ac:dyDescent="0.25">
      <c r="A124" s="1">
        <v>1050</v>
      </c>
      <c r="B124" s="1"/>
      <c r="C124" s="1">
        <v>1.536</v>
      </c>
      <c r="D124" s="1"/>
      <c r="E124" s="1"/>
      <c r="F124" s="1">
        <f>E122-C124</f>
        <v>581.43000000000006</v>
      </c>
      <c r="G124" s="1" t="s">
        <v>22</v>
      </c>
      <c r="I124" s="7"/>
      <c r="J124" s="7"/>
      <c r="K124" s="1">
        <v>3000</v>
      </c>
      <c r="L124" s="1">
        <v>587.04100000000028</v>
      </c>
      <c r="M124" s="1">
        <v>587.12300000000027</v>
      </c>
      <c r="N124" s="1">
        <v>587.23100000000022</v>
      </c>
      <c r="O124" s="1">
        <v>587.26100000000031</v>
      </c>
      <c r="P124" s="1">
        <v>587.16000000000031</v>
      </c>
      <c r="Q124" s="1">
        <v>587.09200000000021</v>
      </c>
      <c r="R124" s="1">
        <v>586.91400000000021</v>
      </c>
    </row>
    <row r="125" spans="1:20" x14ac:dyDescent="0.25">
      <c r="A125" s="1">
        <v>1075</v>
      </c>
      <c r="B125" s="1"/>
      <c r="C125" s="1">
        <v>1.464</v>
      </c>
      <c r="D125" s="1"/>
      <c r="E125" s="1"/>
      <c r="F125" s="1">
        <f>E122-C125</f>
        <v>581.50199999999995</v>
      </c>
      <c r="G125" s="1" t="s">
        <v>22</v>
      </c>
      <c r="I125" s="7"/>
      <c r="J125" s="7"/>
      <c r="K125" s="7"/>
    </row>
    <row r="126" spans="1:20" x14ac:dyDescent="0.25">
      <c r="A126" s="1">
        <v>1100</v>
      </c>
      <c r="B126" s="1"/>
      <c r="C126" s="1">
        <v>1.619</v>
      </c>
      <c r="D126" s="1"/>
      <c r="E126" s="1"/>
      <c r="F126" s="1">
        <f>E122-C126</f>
        <v>581.34699999999998</v>
      </c>
      <c r="G126" s="1" t="s">
        <v>5</v>
      </c>
      <c r="I126" s="7"/>
      <c r="J126" s="7"/>
      <c r="K126" s="7"/>
    </row>
    <row r="127" spans="1:20" x14ac:dyDescent="0.25">
      <c r="A127" s="1">
        <v>1100</v>
      </c>
      <c r="B127" s="1"/>
      <c r="C127" s="1">
        <v>1.4770000000000001</v>
      </c>
      <c r="D127" s="1"/>
      <c r="E127" s="1"/>
      <c r="F127" s="1">
        <f>E122-C127</f>
        <v>581.48900000000003</v>
      </c>
      <c r="G127" s="1" t="s">
        <v>5</v>
      </c>
    </row>
    <row r="128" spans="1:20" x14ac:dyDescent="0.25">
      <c r="A128" s="1">
        <v>1100</v>
      </c>
      <c r="B128" s="1"/>
      <c r="C128" s="1">
        <v>1.4550000000000001</v>
      </c>
      <c r="D128" s="1"/>
      <c r="E128" s="1"/>
      <c r="F128" s="1">
        <f>E122-C128</f>
        <v>581.51099999999997</v>
      </c>
      <c r="G128" s="1" t="s">
        <v>5</v>
      </c>
      <c r="N128" s="7"/>
      <c r="O128" s="7"/>
      <c r="P128" s="7"/>
      <c r="Q128" s="7"/>
      <c r="R128" s="7"/>
      <c r="S128" s="7"/>
      <c r="T128" s="7"/>
    </row>
    <row r="129" spans="1:20" x14ac:dyDescent="0.25">
      <c r="A129" s="1">
        <v>1100</v>
      </c>
      <c r="B129" s="1"/>
      <c r="C129" s="1">
        <v>1.3819999999999999</v>
      </c>
      <c r="D129" s="1"/>
      <c r="E129" s="1"/>
      <c r="F129" s="1">
        <f>E122-C129</f>
        <v>581.58400000000006</v>
      </c>
      <c r="G129" s="1" t="s">
        <v>22</v>
      </c>
      <c r="N129" s="8"/>
      <c r="O129" s="8"/>
      <c r="P129" s="8"/>
      <c r="Q129" s="8"/>
      <c r="R129" s="8"/>
      <c r="S129" s="8"/>
      <c r="T129" s="7"/>
    </row>
    <row r="130" spans="1:20" x14ac:dyDescent="0.25">
      <c r="A130" s="1">
        <v>1100</v>
      </c>
      <c r="B130" s="1"/>
      <c r="C130" s="1">
        <v>1.4670000000000001</v>
      </c>
      <c r="D130" s="1"/>
      <c r="E130" s="1"/>
      <c r="F130" s="1">
        <f>E122-C130</f>
        <v>581.49900000000002</v>
      </c>
      <c r="G130" s="1" t="s">
        <v>23</v>
      </c>
      <c r="N130" s="7"/>
      <c r="O130" s="7"/>
      <c r="P130" s="7"/>
      <c r="Q130" s="7"/>
      <c r="R130" s="7"/>
      <c r="S130" s="7"/>
      <c r="T130" s="7"/>
    </row>
    <row r="131" spans="1:20" x14ac:dyDescent="0.25">
      <c r="A131" s="1">
        <v>1100</v>
      </c>
      <c r="B131" s="1"/>
      <c r="C131" s="1">
        <v>1.482</v>
      </c>
      <c r="D131" s="1"/>
      <c r="E131" s="1"/>
      <c r="F131" s="1">
        <f>E122-C131</f>
        <v>581.48400000000004</v>
      </c>
      <c r="G131" s="1" t="s">
        <v>23</v>
      </c>
      <c r="N131" s="7"/>
      <c r="O131" s="7"/>
      <c r="P131" s="7"/>
      <c r="Q131" s="7"/>
      <c r="R131" s="7"/>
      <c r="S131" s="7"/>
      <c r="T131" s="7"/>
    </row>
    <row r="132" spans="1:20" x14ac:dyDescent="0.25">
      <c r="A132" s="1">
        <v>1100</v>
      </c>
      <c r="B132" s="1"/>
      <c r="C132" s="1">
        <v>1.649</v>
      </c>
      <c r="D132" s="1"/>
      <c r="E132" s="1"/>
      <c r="F132" s="1">
        <f>E122-C132</f>
        <v>581.31700000000001</v>
      </c>
      <c r="G132" s="1" t="s">
        <v>23</v>
      </c>
      <c r="N132" s="7"/>
      <c r="O132" s="7"/>
      <c r="P132" s="7"/>
      <c r="Q132" s="7"/>
      <c r="R132" s="7"/>
      <c r="S132" s="7"/>
      <c r="T132" s="7"/>
    </row>
    <row r="133" spans="1:20" x14ac:dyDescent="0.25">
      <c r="A133" s="1">
        <v>1125</v>
      </c>
      <c r="B133" s="1"/>
      <c r="C133" s="1">
        <v>1.32</v>
      </c>
      <c r="D133" s="1"/>
      <c r="E133" s="1"/>
      <c r="F133" s="1">
        <f>E122-C133</f>
        <v>581.64599999999996</v>
      </c>
      <c r="G133" s="1" t="s">
        <v>22</v>
      </c>
    </row>
    <row r="134" spans="1:20" x14ac:dyDescent="0.25">
      <c r="A134" s="1">
        <v>1150</v>
      </c>
      <c r="B134" s="1"/>
      <c r="C134" s="1">
        <v>1.25</v>
      </c>
      <c r="D134" s="1"/>
      <c r="E134" s="1"/>
      <c r="F134" s="1">
        <f>E122-C134</f>
        <v>581.71600000000001</v>
      </c>
      <c r="G134" s="1" t="s">
        <v>22</v>
      </c>
    </row>
    <row r="135" spans="1:20" x14ac:dyDescent="0.25">
      <c r="A135" s="1">
        <v>1175</v>
      </c>
      <c r="B135" s="1"/>
      <c r="C135" s="1">
        <v>1.1559999999999999</v>
      </c>
      <c r="D135" s="1"/>
      <c r="E135" s="1"/>
      <c r="F135" s="1">
        <f>E122-C135</f>
        <v>581.81000000000006</v>
      </c>
      <c r="G135" s="1" t="s">
        <v>22</v>
      </c>
    </row>
    <row r="136" spans="1:20" x14ac:dyDescent="0.25">
      <c r="A136" s="1">
        <v>1200</v>
      </c>
      <c r="B136" s="1"/>
      <c r="C136" s="1">
        <v>1.4450000000000001</v>
      </c>
      <c r="D136" s="1"/>
      <c r="E136" s="1"/>
      <c r="F136" s="1">
        <f>E122-C136</f>
        <v>581.52099999999996</v>
      </c>
      <c r="G136" s="1" t="s">
        <v>5</v>
      </c>
    </row>
    <row r="137" spans="1:20" x14ac:dyDescent="0.25">
      <c r="A137" s="1">
        <v>1200</v>
      </c>
      <c r="B137" s="1"/>
      <c r="C137" s="1">
        <v>1.3149999999999999</v>
      </c>
      <c r="D137" s="1"/>
      <c r="E137" s="1"/>
      <c r="F137" s="1">
        <f>E122-C137</f>
        <v>581.65099999999995</v>
      </c>
      <c r="G137" s="1" t="s">
        <v>5</v>
      </c>
    </row>
    <row r="138" spans="1:20" x14ac:dyDescent="0.25">
      <c r="A138" s="1">
        <v>1200</v>
      </c>
      <c r="B138" s="1"/>
      <c r="C138" s="1">
        <v>1.24</v>
      </c>
      <c r="D138" s="1"/>
      <c r="E138" s="1"/>
      <c r="F138" s="1">
        <f>E122-C138</f>
        <v>581.726</v>
      </c>
      <c r="G138" s="1" t="s">
        <v>5</v>
      </c>
    </row>
    <row r="139" spans="1:20" x14ac:dyDescent="0.25">
      <c r="A139" s="1">
        <v>1200</v>
      </c>
      <c r="B139" s="1"/>
      <c r="C139" s="1">
        <v>1.1419999999999999</v>
      </c>
      <c r="D139" s="1"/>
      <c r="E139" s="1"/>
      <c r="F139" s="1">
        <f>E122-C139</f>
        <v>581.82399999999996</v>
      </c>
      <c r="G139" s="1" t="s">
        <v>22</v>
      </c>
    </row>
    <row r="140" spans="1:20" x14ac:dyDescent="0.25">
      <c r="A140" s="1">
        <v>1200</v>
      </c>
      <c r="B140" s="1"/>
      <c r="C140" s="1">
        <v>1.2050000000000001</v>
      </c>
      <c r="D140" s="1"/>
      <c r="E140" s="1"/>
      <c r="F140" s="1">
        <f>E122-C140</f>
        <v>581.76099999999997</v>
      </c>
      <c r="G140" s="1" t="s">
        <v>23</v>
      </c>
    </row>
    <row r="141" spans="1:20" x14ac:dyDescent="0.25">
      <c r="A141" s="1">
        <v>1200</v>
      </c>
      <c r="B141" s="1"/>
      <c r="C141" s="1">
        <v>1.21</v>
      </c>
      <c r="D141" s="1"/>
      <c r="E141" s="1"/>
      <c r="F141" s="1">
        <f>E122-C141</f>
        <v>581.75599999999997</v>
      </c>
      <c r="G141" s="1" t="s">
        <v>23</v>
      </c>
    </row>
    <row r="142" spans="1:20" x14ac:dyDescent="0.25">
      <c r="A142" s="1">
        <v>1200</v>
      </c>
      <c r="B142" s="1">
        <v>1.724</v>
      </c>
      <c r="C142" s="1"/>
      <c r="D142" s="1">
        <v>1.43</v>
      </c>
      <c r="E142" s="1">
        <f>F142+B142</f>
        <v>583.2600000000001</v>
      </c>
      <c r="F142" s="1">
        <f>E122-D142</f>
        <v>581.53600000000006</v>
      </c>
      <c r="G142" s="1" t="s">
        <v>23</v>
      </c>
    </row>
    <row r="143" spans="1:20" x14ac:dyDescent="0.25">
      <c r="A143" s="1">
        <v>1225</v>
      </c>
      <c r="B143" s="1"/>
      <c r="C143" s="1">
        <v>1.377</v>
      </c>
      <c r="D143" s="1"/>
      <c r="E143" s="1"/>
      <c r="F143" s="1">
        <f>E142-C143</f>
        <v>581.88300000000015</v>
      </c>
      <c r="G143" s="1" t="s">
        <v>22</v>
      </c>
    </row>
    <row r="144" spans="1:20" x14ac:dyDescent="0.25">
      <c r="A144" s="1">
        <v>1250</v>
      </c>
      <c r="B144" s="1"/>
      <c r="C144" s="1">
        <v>1.3280000000000001</v>
      </c>
      <c r="D144" s="1"/>
      <c r="E144" s="1"/>
      <c r="F144" s="1">
        <f>E142-C144</f>
        <v>581.93200000000013</v>
      </c>
      <c r="G144" s="1" t="s">
        <v>22</v>
      </c>
    </row>
    <row r="145" spans="1:7" x14ac:dyDescent="0.25">
      <c r="A145" s="1">
        <v>1275</v>
      </c>
      <c r="B145" s="1"/>
      <c r="C145" s="1">
        <v>1.2330000000000001</v>
      </c>
      <c r="D145" s="1"/>
      <c r="E145" s="1"/>
      <c r="F145" s="1">
        <f>E142-C145</f>
        <v>582.02700000000016</v>
      </c>
      <c r="G145" s="1" t="s">
        <v>22</v>
      </c>
    </row>
    <row r="146" spans="1:7" x14ac:dyDescent="0.25">
      <c r="A146" s="1">
        <v>1300</v>
      </c>
      <c r="B146" s="1"/>
      <c r="C146" s="1">
        <v>1.46</v>
      </c>
      <c r="D146" s="1"/>
      <c r="E146" s="1"/>
      <c r="F146" s="1">
        <f>E142-C146</f>
        <v>581.80000000000007</v>
      </c>
      <c r="G146" s="1" t="s">
        <v>5</v>
      </c>
    </row>
    <row r="147" spans="1:7" x14ac:dyDescent="0.25">
      <c r="A147" s="1">
        <v>1300</v>
      </c>
      <c r="B147" s="1"/>
      <c r="C147" s="1">
        <v>1.325</v>
      </c>
      <c r="D147" s="1"/>
      <c r="E147" s="1"/>
      <c r="F147" s="1">
        <f>E142-C147</f>
        <v>581.93500000000006</v>
      </c>
      <c r="G147" s="1" t="s">
        <v>5</v>
      </c>
    </row>
    <row r="148" spans="1:7" x14ac:dyDescent="0.25">
      <c r="A148" s="1">
        <v>1300</v>
      </c>
      <c r="B148" s="1"/>
      <c r="C148" s="1">
        <v>1.2989999999999999</v>
      </c>
      <c r="D148" s="1"/>
      <c r="E148" s="1"/>
      <c r="F148" s="1">
        <f>E142-C148</f>
        <v>581.96100000000013</v>
      </c>
      <c r="G148" s="1" t="s">
        <v>5</v>
      </c>
    </row>
    <row r="149" spans="1:7" x14ac:dyDescent="0.25">
      <c r="A149" s="1">
        <v>1300</v>
      </c>
      <c r="B149" s="1"/>
      <c r="C149" s="1">
        <v>1.22</v>
      </c>
      <c r="D149" s="1"/>
      <c r="E149" s="1"/>
      <c r="F149" s="1">
        <f>E142-C149</f>
        <v>582.04000000000008</v>
      </c>
      <c r="G149" s="1" t="s">
        <v>22</v>
      </c>
    </row>
    <row r="150" spans="1:7" x14ac:dyDescent="0.25">
      <c r="A150" s="1">
        <v>1300</v>
      </c>
      <c r="B150" s="1"/>
      <c r="C150" s="1">
        <v>1.3</v>
      </c>
      <c r="D150" s="1"/>
      <c r="E150" s="1"/>
      <c r="F150" s="1">
        <f>E142-C150</f>
        <v>581.96000000000015</v>
      </c>
      <c r="G150" s="1" t="s">
        <v>23</v>
      </c>
    </row>
    <row r="151" spans="1:7" x14ac:dyDescent="0.25">
      <c r="A151" s="1">
        <v>1300</v>
      </c>
      <c r="B151" s="1"/>
      <c r="C151" s="1">
        <v>1.3089999999999999</v>
      </c>
      <c r="D151" s="1"/>
      <c r="E151" s="1"/>
      <c r="F151" s="1">
        <f>E142-C151</f>
        <v>581.95100000000014</v>
      </c>
      <c r="G151" s="1" t="s">
        <v>23</v>
      </c>
    </row>
    <row r="152" spans="1:7" x14ac:dyDescent="0.25">
      <c r="A152" s="1">
        <v>1325</v>
      </c>
      <c r="B152" s="1">
        <v>1.7689999999999999</v>
      </c>
      <c r="C152" s="1"/>
      <c r="D152" s="1">
        <v>1.482</v>
      </c>
      <c r="E152" s="1">
        <f>F152+B152</f>
        <v>583.54700000000014</v>
      </c>
      <c r="F152" s="1">
        <f>E142-D152</f>
        <v>581.77800000000013</v>
      </c>
      <c r="G152" s="1" t="s">
        <v>23</v>
      </c>
    </row>
    <row r="153" spans="1:7" x14ac:dyDescent="0.25">
      <c r="A153" s="1">
        <v>1350</v>
      </c>
      <c r="B153" s="1"/>
      <c r="C153" s="1">
        <v>1.51</v>
      </c>
      <c r="D153" s="1"/>
      <c r="E153" s="1"/>
      <c r="F153" s="1">
        <f>E152-C153</f>
        <v>582.03700000000015</v>
      </c>
      <c r="G153" s="1" t="s">
        <v>22</v>
      </c>
    </row>
    <row r="154" spans="1:7" x14ac:dyDescent="0.25">
      <c r="A154" s="1">
        <v>1375</v>
      </c>
      <c r="B154" s="1"/>
      <c r="C154" s="1">
        <v>1.419</v>
      </c>
      <c r="D154" s="1"/>
      <c r="E154" s="1"/>
      <c r="F154" s="1">
        <f>E152-C154</f>
        <v>582.12800000000016</v>
      </c>
      <c r="G154" s="1" t="s">
        <v>22</v>
      </c>
    </row>
    <row r="155" spans="1:7" x14ac:dyDescent="0.25">
      <c r="A155" s="1">
        <v>1400</v>
      </c>
      <c r="B155" s="1"/>
      <c r="C155" s="1">
        <v>1.325</v>
      </c>
      <c r="D155" s="1"/>
      <c r="E155" s="1"/>
      <c r="F155" s="1">
        <f>E152-C155</f>
        <v>582.22200000000009</v>
      </c>
      <c r="G155" s="1" t="s">
        <v>22</v>
      </c>
    </row>
    <row r="156" spans="1:7" x14ac:dyDescent="0.25">
      <c r="A156" s="1">
        <v>1400</v>
      </c>
      <c r="B156" s="1"/>
      <c r="C156" s="1">
        <v>1.4339999999999999</v>
      </c>
      <c r="D156" s="1"/>
      <c r="E156" s="1"/>
      <c r="F156" s="1">
        <f>E152-C156</f>
        <v>582.11300000000017</v>
      </c>
      <c r="G156" s="1" t="s">
        <v>5</v>
      </c>
    </row>
    <row r="157" spans="1:7" x14ac:dyDescent="0.25">
      <c r="A157" s="1">
        <v>1400</v>
      </c>
      <c r="B157" s="1"/>
      <c r="C157" s="1">
        <v>1.339</v>
      </c>
      <c r="D157" s="1"/>
      <c r="E157" s="1"/>
      <c r="F157" s="1">
        <f>E152-C157</f>
        <v>582.20800000000008</v>
      </c>
      <c r="G157" s="1" t="s">
        <v>5</v>
      </c>
    </row>
    <row r="158" spans="1:7" x14ac:dyDescent="0.25">
      <c r="A158" s="1">
        <v>1400</v>
      </c>
      <c r="B158" s="1"/>
      <c r="C158" s="1">
        <v>1.278</v>
      </c>
      <c r="D158" s="1"/>
      <c r="E158" s="1"/>
      <c r="F158" s="1">
        <f>E152-C158</f>
        <v>582.26900000000012</v>
      </c>
      <c r="G158" s="1" t="s">
        <v>5</v>
      </c>
    </row>
    <row r="159" spans="1:7" x14ac:dyDescent="0.25">
      <c r="A159" s="1">
        <v>1400</v>
      </c>
      <c r="B159" s="1"/>
      <c r="C159" s="1">
        <v>1.218</v>
      </c>
      <c r="D159" s="1"/>
      <c r="E159" s="1"/>
      <c r="F159" s="1">
        <f>E152-C159</f>
        <v>582.32900000000018</v>
      </c>
      <c r="G159" s="1" t="s">
        <v>22</v>
      </c>
    </row>
    <row r="160" spans="1:7" x14ac:dyDescent="0.25">
      <c r="A160" s="1">
        <v>1400</v>
      </c>
      <c r="B160" s="1"/>
      <c r="C160" s="1">
        <v>1.2649999999999999</v>
      </c>
      <c r="D160" s="1"/>
      <c r="E160" s="1"/>
      <c r="F160" s="1">
        <f>E152-C160</f>
        <v>582.28200000000015</v>
      </c>
      <c r="G160" s="1" t="s">
        <v>23</v>
      </c>
    </row>
    <row r="161" spans="1:11" x14ac:dyDescent="0.25">
      <c r="A161" s="1">
        <v>1400</v>
      </c>
      <c r="B161" s="1"/>
      <c r="C161" s="1">
        <v>1.3320000000000001</v>
      </c>
      <c r="D161" s="1"/>
      <c r="E161" s="1"/>
      <c r="F161" s="1">
        <f>E152-C161</f>
        <v>582.21500000000015</v>
      </c>
      <c r="G161" s="1" t="s">
        <v>23</v>
      </c>
    </row>
    <row r="162" spans="1:11" x14ac:dyDescent="0.25">
      <c r="A162" s="1">
        <v>1400</v>
      </c>
      <c r="B162" s="1">
        <v>1.7</v>
      </c>
      <c r="C162" s="1"/>
      <c r="D162" s="1">
        <v>1.415</v>
      </c>
      <c r="E162" s="1">
        <f>F162+B162</f>
        <v>583.83200000000022</v>
      </c>
      <c r="F162" s="1">
        <f>E152-D162</f>
        <v>582.13200000000018</v>
      </c>
      <c r="G162" s="1" t="s">
        <v>23</v>
      </c>
    </row>
    <row r="163" spans="1:11" x14ac:dyDescent="0.25">
      <c r="A163" s="1">
        <v>1425</v>
      </c>
      <c r="B163" s="1"/>
      <c r="C163" s="1">
        <v>1.4059999999999999</v>
      </c>
      <c r="D163" s="1"/>
      <c r="E163" s="1"/>
      <c r="F163" s="1">
        <f>E162-C163</f>
        <v>582.42600000000027</v>
      </c>
      <c r="G163" s="1" t="s">
        <v>22</v>
      </c>
    </row>
    <row r="164" spans="1:11" x14ac:dyDescent="0.25">
      <c r="A164" s="1">
        <v>1450</v>
      </c>
      <c r="B164" s="1"/>
      <c r="C164" s="1">
        <v>1.2689999999999999</v>
      </c>
      <c r="D164" s="1"/>
      <c r="E164" s="1"/>
      <c r="F164" s="1">
        <f>E162-C164</f>
        <v>582.56300000000022</v>
      </c>
      <c r="G164" s="1" t="s">
        <v>22</v>
      </c>
    </row>
    <row r="165" spans="1:11" x14ac:dyDescent="0.25">
      <c r="A165" s="1">
        <v>1475</v>
      </c>
      <c r="B165" s="1"/>
      <c r="C165" s="1">
        <v>1.2150000000000001</v>
      </c>
      <c r="D165" s="1"/>
      <c r="E165" s="1"/>
      <c r="F165" s="1">
        <f>E162-C165</f>
        <v>582.61700000000019</v>
      </c>
      <c r="G165" s="1" t="s">
        <v>22</v>
      </c>
    </row>
    <row r="166" spans="1:11" x14ac:dyDescent="0.25">
      <c r="A166" s="1">
        <v>1500</v>
      </c>
      <c r="B166" s="1"/>
      <c r="C166" s="1">
        <v>1.1990000000000001</v>
      </c>
      <c r="D166" s="1"/>
      <c r="E166" s="1"/>
      <c r="F166" s="1">
        <f>E162-C166</f>
        <v>582.63300000000027</v>
      </c>
      <c r="G166" s="1" t="s">
        <v>22</v>
      </c>
    </row>
    <row r="167" spans="1:11" x14ac:dyDescent="0.25">
      <c r="A167" s="1">
        <v>1500</v>
      </c>
      <c r="B167" s="1">
        <v>2.7559999999999998</v>
      </c>
      <c r="C167" s="1"/>
      <c r="D167" s="1">
        <v>2.4980000000000002</v>
      </c>
      <c r="E167" s="1">
        <f>581.356+B167</f>
        <v>584.11199999999997</v>
      </c>
      <c r="F167" s="1">
        <f>E162-D167</f>
        <v>581.33400000000017</v>
      </c>
      <c r="G167" s="1" t="s">
        <v>13</v>
      </c>
      <c r="J167">
        <f>K167-F167</f>
        <v>2.199999999982083E-2</v>
      </c>
      <c r="K167">
        <v>581.35599999999999</v>
      </c>
    </row>
    <row r="168" spans="1:11" x14ac:dyDescent="0.25">
      <c r="A168" s="1">
        <v>1500</v>
      </c>
      <c r="B168" s="1"/>
      <c r="C168" s="1">
        <v>1.772</v>
      </c>
      <c r="D168" s="1"/>
      <c r="E168" s="1"/>
      <c r="F168" s="1">
        <f>E167-C168</f>
        <v>582.33999999999992</v>
      </c>
      <c r="G168" s="1" t="s">
        <v>5</v>
      </c>
    </row>
    <row r="169" spans="1:11" x14ac:dyDescent="0.25">
      <c r="A169" s="1">
        <v>1500</v>
      </c>
      <c r="B169" s="1"/>
      <c r="C169" s="1">
        <v>1.5940000000000001</v>
      </c>
      <c r="D169" s="1"/>
      <c r="E169" s="1"/>
      <c r="F169" s="1">
        <f>E167-C169</f>
        <v>582.51799999999992</v>
      </c>
      <c r="G169" s="1" t="s">
        <v>5</v>
      </c>
    </row>
    <row r="170" spans="1:11" x14ac:dyDescent="0.25">
      <c r="A170" s="1">
        <v>1500</v>
      </c>
      <c r="B170" s="1"/>
      <c r="C170" s="1">
        <v>1.5840000000000001</v>
      </c>
      <c r="D170" s="1"/>
      <c r="E170" s="1"/>
      <c r="F170" s="1">
        <f>E167-C170</f>
        <v>582.52800000000002</v>
      </c>
      <c r="G170" s="1" t="s">
        <v>5</v>
      </c>
    </row>
    <row r="171" spans="1:11" x14ac:dyDescent="0.25">
      <c r="A171" s="1">
        <v>1500</v>
      </c>
      <c r="B171" s="1"/>
      <c r="C171" s="1">
        <v>1.47</v>
      </c>
      <c r="D171" s="1"/>
      <c r="E171" s="1"/>
      <c r="F171" s="1">
        <f>E167-C171</f>
        <v>582.64199999999994</v>
      </c>
      <c r="G171" s="1" t="s">
        <v>22</v>
      </c>
    </row>
    <row r="172" spans="1:11" x14ac:dyDescent="0.25">
      <c r="A172" s="1">
        <v>1500</v>
      </c>
      <c r="B172" s="1"/>
      <c r="C172" s="1">
        <v>1.5249999999999999</v>
      </c>
      <c r="D172" s="1"/>
      <c r="E172" s="1"/>
      <c r="F172" s="1">
        <f>E167-C172</f>
        <v>582.58699999999999</v>
      </c>
      <c r="G172" s="1" t="s">
        <v>23</v>
      </c>
    </row>
    <row r="173" spans="1:11" x14ac:dyDescent="0.25">
      <c r="A173" s="1">
        <v>1500</v>
      </c>
      <c r="B173" s="1"/>
      <c r="C173" s="1">
        <v>1.5309999999999999</v>
      </c>
      <c r="D173" s="1"/>
      <c r="E173" s="1"/>
      <c r="F173" s="1">
        <f>E167-C173</f>
        <v>582.58100000000002</v>
      </c>
      <c r="G173" s="1" t="s">
        <v>23</v>
      </c>
    </row>
    <row r="174" spans="1:11" x14ac:dyDescent="0.25">
      <c r="A174" s="1">
        <v>1500</v>
      </c>
      <c r="B174" s="1"/>
      <c r="C174" s="1">
        <v>1.645</v>
      </c>
      <c r="D174" s="1"/>
      <c r="E174" s="1"/>
      <c r="F174" s="1">
        <f>E167-C174</f>
        <v>582.46699999999998</v>
      </c>
      <c r="G174" s="1" t="s">
        <v>23</v>
      </c>
    </row>
    <row r="175" spans="1:11" x14ac:dyDescent="0.25">
      <c r="A175" s="1">
        <v>1525</v>
      </c>
      <c r="B175" s="1"/>
      <c r="C175" s="1">
        <v>1.401</v>
      </c>
      <c r="D175" s="1"/>
      <c r="E175" s="1"/>
      <c r="F175" s="1">
        <f>E167-C175</f>
        <v>582.71100000000001</v>
      </c>
      <c r="G175" s="1" t="s">
        <v>22</v>
      </c>
    </row>
    <row r="176" spans="1:11" x14ac:dyDescent="0.25">
      <c r="A176" s="1">
        <v>1550</v>
      </c>
      <c r="B176" s="1"/>
      <c r="C176" s="1">
        <v>1.403</v>
      </c>
      <c r="D176" s="1"/>
      <c r="E176" s="1"/>
      <c r="F176" s="1">
        <f>E167-C176</f>
        <v>582.70899999999995</v>
      </c>
      <c r="G176" s="1" t="s">
        <v>22</v>
      </c>
    </row>
    <row r="177" spans="1:7" x14ac:dyDescent="0.25">
      <c r="A177" s="1">
        <v>1575</v>
      </c>
      <c r="B177" s="1"/>
      <c r="C177" s="1">
        <v>1.345</v>
      </c>
      <c r="D177" s="1"/>
      <c r="E177" s="1"/>
      <c r="F177" s="1">
        <f>E167-C177</f>
        <v>582.76699999999994</v>
      </c>
      <c r="G177" s="1" t="s">
        <v>22</v>
      </c>
    </row>
    <row r="178" spans="1:7" x14ac:dyDescent="0.25">
      <c r="A178" s="1">
        <v>1600</v>
      </c>
      <c r="B178" s="1"/>
      <c r="C178" s="1">
        <v>1.4870000000000001</v>
      </c>
      <c r="D178" s="1"/>
      <c r="E178" s="1"/>
      <c r="F178" s="1">
        <f>E167-C178</f>
        <v>582.625</v>
      </c>
      <c r="G178" s="1" t="s">
        <v>5</v>
      </c>
    </row>
    <row r="179" spans="1:7" x14ac:dyDescent="0.25">
      <c r="A179" s="1">
        <v>1600</v>
      </c>
      <c r="B179" s="1"/>
      <c r="C179" s="1">
        <v>1.4750000000000001</v>
      </c>
      <c r="D179" s="1"/>
      <c r="E179" s="1"/>
      <c r="F179" s="1">
        <f>E167-C179</f>
        <v>582.63699999999994</v>
      </c>
      <c r="G179" s="1" t="s">
        <v>5</v>
      </c>
    </row>
    <row r="180" spans="1:7" x14ac:dyDescent="0.25">
      <c r="A180" s="1">
        <v>1600</v>
      </c>
      <c r="B180" s="1"/>
      <c r="C180" s="1">
        <v>1.407</v>
      </c>
      <c r="D180" s="1"/>
      <c r="E180" s="1"/>
      <c r="F180" s="1">
        <f>E167-C180</f>
        <v>582.70499999999993</v>
      </c>
      <c r="G180" s="1" t="s">
        <v>5</v>
      </c>
    </row>
    <row r="181" spans="1:7" x14ac:dyDescent="0.25">
      <c r="A181" s="1">
        <v>1600</v>
      </c>
      <c r="B181" s="1"/>
      <c r="C181" s="1">
        <v>1.284</v>
      </c>
      <c r="D181" s="1"/>
      <c r="E181" s="1"/>
      <c r="F181" s="1">
        <f>E167-C181</f>
        <v>582.82799999999997</v>
      </c>
      <c r="G181" s="1" t="s">
        <v>22</v>
      </c>
    </row>
    <row r="182" spans="1:7" x14ac:dyDescent="0.25">
      <c r="A182" s="1">
        <v>1600</v>
      </c>
      <c r="B182" s="1"/>
      <c r="C182" s="1">
        <v>1.3520000000000001</v>
      </c>
      <c r="D182" s="1"/>
      <c r="E182" s="1"/>
      <c r="F182" s="1">
        <f>E167-C182</f>
        <v>582.76</v>
      </c>
      <c r="G182" s="1" t="s">
        <v>23</v>
      </c>
    </row>
    <row r="183" spans="1:7" x14ac:dyDescent="0.25">
      <c r="A183" s="1">
        <v>1600</v>
      </c>
      <c r="B183" s="1"/>
      <c r="C183" s="1">
        <v>1.389</v>
      </c>
      <c r="D183" s="1"/>
      <c r="E183" s="1"/>
      <c r="F183" s="1">
        <f>E167-C183</f>
        <v>582.72299999999996</v>
      </c>
      <c r="G183" s="1" t="s">
        <v>23</v>
      </c>
    </row>
    <row r="184" spans="1:7" x14ac:dyDescent="0.25">
      <c r="A184" s="1">
        <v>1600</v>
      </c>
      <c r="B184" s="1">
        <v>1.6220000000000001</v>
      </c>
      <c r="C184" s="1"/>
      <c r="D184" s="1">
        <v>1.5149999999999999</v>
      </c>
      <c r="E184" s="1">
        <f>F184+B184</f>
        <v>584.21899999999994</v>
      </c>
      <c r="F184" s="1">
        <f>E167-D184</f>
        <v>582.59699999999998</v>
      </c>
      <c r="G184" s="1" t="s">
        <v>23</v>
      </c>
    </row>
    <row r="185" spans="1:7" x14ac:dyDescent="0.25">
      <c r="A185" s="1">
        <v>1625</v>
      </c>
      <c r="B185" s="1"/>
      <c r="C185" s="1">
        <v>1.387</v>
      </c>
      <c r="D185" s="1"/>
      <c r="E185" s="1"/>
      <c r="F185" s="1">
        <f>E184-C185</f>
        <v>582.83199999999999</v>
      </c>
      <c r="G185" s="1" t="s">
        <v>22</v>
      </c>
    </row>
    <row r="186" spans="1:7" x14ac:dyDescent="0.25">
      <c r="A186" s="1">
        <v>1650</v>
      </c>
      <c r="B186" s="1"/>
      <c r="C186" s="1">
        <v>1.3420000000000001</v>
      </c>
      <c r="D186" s="1"/>
      <c r="E186" s="1"/>
      <c r="F186" s="1">
        <f>E184-C186</f>
        <v>582.87699999999995</v>
      </c>
      <c r="G186" s="1" t="s">
        <v>22</v>
      </c>
    </row>
    <row r="187" spans="1:7" x14ac:dyDescent="0.25">
      <c r="A187" s="1">
        <v>1675</v>
      </c>
      <c r="B187" s="1"/>
      <c r="C187" s="1">
        <v>1.278</v>
      </c>
      <c r="D187" s="1"/>
      <c r="E187" s="1"/>
      <c r="F187" s="1">
        <f>E184-C187</f>
        <v>582.94099999999992</v>
      </c>
      <c r="G187" s="1" t="s">
        <v>22</v>
      </c>
    </row>
    <row r="188" spans="1:7" x14ac:dyDescent="0.25">
      <c r="A188" s="1">
        <v>1700</v>
      </c>
      <c r="B188" s="1"/>
      <c r="C188" s="1">
        <v>1.42</v>
      </c>
      <c r="D188" s="1"/>
      <c r="E188" s="1"/>
      <c r="F188" s="1">
        <f>E184-C188</f>
        <v>582.79899999999998</v>
      </c>
      <c r="G188" s="1" t="s">
        <v>5</v>
      </c>
    </row>
    <row r="189" spans="1:7" x14ac:dyDescent="0.25">
      <c r="A189" s="1">
        <v>1700</v>
      </c>
      <c r="B189" s="1"/>
      <c r="C189" s="1">
        <v>1.3380000000000001</v>
      </c>
      <c r="D189" s="1"/>
      <c r="E189" s="1"/>
      <c r="F189" s="1">
        <f>E184-C189</f>
        <v>582.88099999999997</v>
      </c>
      <c r="G189" s="1" t="s">
        <v>5</v>
      </c>
    </row>
    <row r="190" spans="1:7" x14ac:dyDescent="0.25">
      <c r="A190" s="1">
        <v>1700</v>
      </c>
      <c r="B190" s="1"/>
      <c r="C190" s="1">
        <v>1.2709999999999999</v>
      </c>
      <c r="D190" s="1"/>
      <c r="E190" s="1"/>
      <c r="F190" s="1">
        <f>E184-C190</f>
        <v>582.94799999999998</v>
      </c>
      <c r="G190" s="1" t="s">
        <v>5</v>
      </c>
    </row>
    <row r="191" spans="1:7" x14ac:dyDescent="0.25">
      <c r="A191" s="1">
        <v>1700</v>
      </c>
      <c r="B191" s="1"/>
      <c r="C191" s="1">
        <v>1.161</v>
      </c>
      <c r="D191" s="1"/>
      <c r="E191" s="1"/>
      <c r="F191" s="1">
        <f>E184-C191</f>
        <v>583.05799999999999</v>
      </c>
      <c r="G191" s="1" t="s">
        <v>22</v>
      </c>
    </row>
    <row r="192" spans="1:7" x14ac:dyDescent="0.25">
      <c r="A192" s="1">
        <v>1700</v>
      </c>
      <c r="B192" s="1"/>
      <c r="C192" s="1">
        <v>1.2609999999999999</v>
      </c>
      <c r="D192" s="1"/>
      <c r="E192" s="1"/>
      <c r="F192" s="1">
        <f>E184-C192</f>
        <v>582.95799999999997</v>
      </c>
      <c r="G192" s="1" t="s">
        <v>23</v>
      </c>
    </row>
    <row r="193" spans="1:7" x14ac:dyDescent="0.25">
      <c r="A193" s="1">
        <v>1700</v>
      </c>
      <c r="B193" s="1"/>
      <c r="C193" s="1">
        <v>1.272</v>
      </c>
      <c r="D193" s="1"/>
      <c r="E193" s="1"/>
      <c r="F193" s="1">
        <f>E184-C193</f>
        <v>582.94699999999989</v>
      </c>
      <c r="G193" s="1" t="s">
        <v>23</v>
      </c>
    </row>
    <row r="194" spans="1:7" x14ac:dyDescent="0.25">
      <c r="A194" s="1">
        <v>1700</v>
      </c>
      <c r="B194" s="1">
        <v>1.76</v>
      </c>
      <c r="C194" s="1"/>
      <c r="D194" s="1">
        <v>1.4330000000000001</v>
      </c>
      <c r="E194" s="1">
        <f>F194+B194</f>
        <v>584.54599999999994</v>
      </c>
      <c r="F194" s="1">
        <f>E184-D194</f>
        <v>582.78599999999994</v>
      </c>
      <c r="G194" s="1" t="s">
        <v>23</v>
      </c>
    </row>
    <row r="195" spans="1:7" x14ac:dyDescent="0.25">
      <c r="A195" s="1">
        <v>1725</v>
      </c>
      <c r="B195" s="1"/>
      <c r="C195" s="1">
        <v>1.5049999999999999</v>
      </c>
      <c r="D195" s="1"/>
      <c r="E195" s="1"/>
      <c r="F195" s="1">
        <f>E194-C195</f>
        <v>583.04099999999994</v>
      </c>
      <c r="G195" s="1" t="s">
        <v>22</v>
      </c>
    </row>
    <row r="196" spans="1:7" x14ac:dyDescent="0.25">
      <c r="A196" s="1">
        <v>1750</v>
      </c>
      <c r="B196" s="1"/>
      <c r="C196" s="1">
        <v>1.4390000000000001</v>
      </c>
      <c r="D196" s="1"/>
      <c r="E196" s="1"/>
      <c r="F196" s="1">
        <f>E194-C196</f>
        <v>583.10699999999997</v>
      </c>
      <c r="G196" s="1" t="s">
        <v>22</v>
      </c>
    </row>
    <row r="197" spans="1:7" x14ac:dyDescent="0.25">
      <c r="A197" s="1">
        <v>1775</v>
      </c>
      <c r="B197" s="1"/>
      <c r="C197" s="1">
        <v>1.3</v>
      </c>
      <c r="D197" s="1"/>
      <c r="E197" s="1"/>
      <c r="F197" s="1">
        <f>E194-C197</f>
        <v>583.24599999999998</v>
      </c>
      <c r="G197" s="1" t="s">
        <v>22</v>
      </c>
    </row>
    <row r="198" spans="1:7" x14ac:dyDescent="0.25">
      <c r="A198" s="1">
        <v>1800</v>
      </c>
      <c r="B198" s="1"/>
      <c r="C198" s="1">
        <v>1.5009999999999999</v>
      </c>
      <c r="D198" s="1"/>
      <c r="E198" s="1"/>
      <c r="F198" s="1">
        <f>E194-C198</f>
        <v>583.04499999999996</v>
      </c>
      <c r="G198" s="1" t="s">
        <v>5</v>
      </c>
    </row>
    <row r="199" spans="1:7" x14ac:dyDescent="0.25">
      <c r="A199" s="1">
        <v>1800</v>
      </c>
      <c r="B199" s="1"/>
      <c r="C199" s="1">
        <v>1.3680000000000001</v>
      </c>
      <c r="D199" s="1"/>
      <c r="E199" s="1"/>
      <c r="F199" s="1">
        <f>E194-C199</f>
        <v>583.17799999999988</v>
      </c>
      <c r="G199" s="1" t="s">
        <v>5</v>
      </c>
    </row>
    <row r="200" spans="1:7" x14ac:dyDescent="0.25">
      <c r="A200" s="1">
        <v>1800</v>
      </c>
      <c r="B200" s="1"/>
      <c r="C200" s="1">
        <v>1.28</v>
      </c>
      <c r="D200" s="1"/>
      <c r="E200" s="1"/>
      <c r="F200" s="1">
        <f>E194-C200</f>
        <v>583.26599999999996</v>
      </c>
      <c r="G200" s="1" t="s">
        <v>5</v>
      </c>
    </row>
    <row r="201" spans="1:7" x14ac:dyDescent="0.25">
      <c r="A201" s="1">
        <v>1800</v>
      </c>
      <c r="B201" s="1"/>
      <c r="C201" s="1">
        <v>1.2010000000000001</v>
      </c>
      <c r="D201" s="1"/>
      <c r="E201" s="1"/>
      <c r="F201" s="1">
        <f>E194-C201</f>
        <v>583.34499999999991</v>
      </c>
      <c r="G201" s="1" t="s">
        <v>22</v>
      </c>
    </row>
    <row r="202" spans="1:7" x14ac:dyDescent="0.25">
      <c r="A202" s="1">
        <v>1800</v>
      </c>
      <c r="B202" s="1"/>
      <c r="C202" s="1">
        <v>1.2509999999999999</v>
      </c>
      <c r="D202" s="1"/>
      <c r="E202" s="1"/>
      <c r="F202" s="1">
        <f>E194-C202</f>
        <v>583.29499999999996</v>
      </c>
      <c r="G202" s="1" t="s">
        <v>23</v>
      </c>
    </row>
    <row r="203" spans="1:7" x14ac:dyDescent="0.25">
      <c r="A203" s="1">
        <v>1800</v>
      </c>
      <c r="B203" s="1"/>
      <c r="C203" s="1">
        <v>1.284</v>
      </c>
      <c r="D203" s="1"/>
      <c r="E203" s="1"/>
      <c r="F203" s="1">
        <f>E194-C203</f>
        <v>583.26199999999994</v>
      </c>
      <c r="G203" s="1" t="s">
        <v>23</v>
      </c>
    </row>
    <row r="204" spans="1:7" x14ac:dyDescent="0.25">
      <c r="A204" s="1">
        <v>1800</v>
      </c>
      <c r="B204" s="1">
        <v>1.82</v>
      </c>
      <c r="C204" s="1"/>
      <c r="D204" s="1">
        <v>1.5</v>
      </c>
      <c r="E204" s="1">
        <f>F204+B204</f>
        <v>584.86599999999999</v>
      </c>
      <c r="F204" s="1">
        <f>E194-D204</f>
        <v>583.04599999999994</v>
      </c>
      <c r="G204" s="1" t="s">
        <v>23</v>
      </c>
    </row>
    <row r="205" spans="1:7" x14ac:dyDescent="0.25">
      <c r="A205" s="1">
        <v>1825</v>
      </c>
      <c r="B205" s="1"/>
      <c r="C205" s="1">
        <v>1.4550000000000001</v>
      </c>
      <c r="D205" s="1"/>
      <c r="E205" s="1"/>
      <c r="F205" s="1">
        <f>E204-C205</f>
        <v>583.41099999999994</v>
      </c>
      <c r="G205" s="1" t="s">
        <v>22</v>
      </c>
    </row>
    <row r="206" spans="1:7" x14ac:dyDescent="0.25">
      <c r="A206" s="1">
        <v>1850</v>
      </c>
      <c r="B206" s="1"/>
      <c r="C206" s="1">
        <v>1.3420000000000001</v>
      </c>
      <c r="D206" s="1"/>
      <c r="E206" s="1"/>
      <c r="F206" s="1">
        <f>E204-C206</f>
        <v>583.524</v>
      </c>
      <c r="G206" s="1" t="s">
        <v>22</v>
      </c>
    </row>
    <row r="207" spans="1:7" x14ac:dyDescent="0.25">
      <c r="A207" s="1">
        <v>1875</v>
      </c>
      <c r="B207" s="1"/>
      <c r="C207" s="1">
        <v>1.256</v>
      </c>
      <c r="D207" s="1"/>
      <c r="E207" s="1"/>
      <c r="F207" s="1">
        <f>E204-C207</f>
        <v>583.61</v>
      </c>
      <c r="G207" s="1" t="s">
        <v>22</v>
      </c>
    </row>
    <row r="208" spans="1:7" x14ac:dyDescent="0.25">
      <c r="A208" s="1">
        <v>1900</v>
      </c>
      <c r="B208" s="1"/>
      <c r="C208" s="2">
        <v>1.452</v>
      </c>
      <c r="D208" s="1"/>
      <c r="E208" s="1"/>
      <c r="F208" s="1">
        <f>E204-C208</f>
        <v>583.41399999999999</v>
      </c>
      <c r="G208" s="1" t="s">
        <v>5</v>
      </c>
    </row>
    <row r="209" spans="1:11" x14ac:dyDescent="0.25">
      <c r="A209" s="1">
        <v>1900</v>
      </c>
      <c r="B209" s="1"/>
      <c r="C209" s="2">
        <v>1.31</v>
      </c>
      <c r="D209" s="1"/>
      <c r="E209" s="1"/>
      <c r="F209" s="1">
        <f>E204-C209</f>
        <v>583.55600000000004</v>
      </c>
      <c r="G209" s="1" t="s">
        <v>5</v>
      </c>
    </row>
    <row r="210" spans="1:11" x14ac:dyDescent="0.25">
      <c r="A210" s="1">
        <v>1900</v>
      </c>
      <c r="B210" s="1"/>
      <c r="C210" s="2">
        <v>1.272</v>
      </c>
      <c r="D210" s="1"/>
      <c r="E210" s="1"/>
      <c r="F210" s="1">
        <f>E204-C210</f>
        <v>583.59399999999994</v>
      </c>
      <c r="G210" s="1" t="s">
        <v>5</v>
      </c>
    </row>
    <row r="211" spans="1:11" x14ac:dyDescent="0.25">
      <c r="A211" s="1">
        <v>1900</v>
      </c>
      <c r="B211" s="1"/>
      <c r="C211" s="2">
        <v>1.1819999999999999</v>
      </c>
      <c r="D211" s="1"/>
      <c r="E211" s="1"/>
      <c r="F211" s="1">
        <f>E204-C211</f>
        <v>583.68399999999997</v>
      </c>
      <c r="G211" s="1" t="s">
        <v>22</v>
      </c>
    </row>
    <row r="212" spans="1:11" x14ac:dyDescent="0.25">
      <c r="A212" s="1">
        <v>1900</v>
      </c>
      <c r="B212" s="1"/>
      <c r="C212" s="2">
        <v>1.22</v>
      </c>
      <c r="D212" s="1"/>
      <c r="E212" s="1"/>
      <c r="F212" s="1">
        <f>E204-C212</f>
        <v>583.64599999999996</v>
      </c>
      <c r="G212" s="1" t="s">
        <v>23</v>
      </c>
    </row>
    <row r="213" spans="1:11" x14ac:dyDescent="0.25">
      <c r="A213" s="1">
        <v>1900</v>
      </c>
      <c r="B213" s="1"/>
      <c r="C213" s="2">
        <v>1.23</v>
      </c>
      <c r="D213" s="1"/>
      <c r="E213" s="1"/>
      <c r="F213" s="1">
        <f>E204-C213</f>
        <v>583.63599999999997</v>
      </c>
      <c r="G213" s="1" t="s">
        <v>23</v>
      </c>
    </row>
    <row r="214" spans="1:11" x14ac:dyDescent="0.25">
      <c r="A214" s="1">
        <v>1900</v>
      </c>
      <c r="B214" s="1">
        <v>1.78</v>
      </c>
      <c r="C214" s="2"/>
      <c r="D214" s="1">
        <v>1.415</v>
      </c>
      <c r="E214" s="1">
        <f>F214+B214</f>
        <v>585.23099999999999</v>
      </c>
      <c r="F214" s="1">
        <f>E204-D214</f>
        <v>583.45100000000002</v>
      </c>
      <c r="G214" s="1" t="s">
        <v>23</v>
      </c>
    </row>
    <row r="215" spans="1:11" x14ac:dyDescent="0.25">
      <c r="A215" s="1">
        <v>1925</v>
      </c>
      <c r="B215" s="1"/>
      <c r="C215" s="2">
        <v>1.502</v>
      </c>
      <c r="D215" s="1"/>
      <c r="E215" s="1"/>
      <c r="F215" s="1">
        <f>E214-C215</f>
        <v>583.72900000000004</v>
      </c>
      <c r="G215" s="1" t="s">
        <v>22</v>
      </c>
    </row>
    <row r="216" spans="1:11" x14ac:dyDescent="0.25">
      <c r="A216" s="1">
        <v>1950</v>
      </c>
      <c r="B216" s="1"/>
      <c r="C216" s="2">
        <v>1.47</v>
      </c>
      <c r="D216" s="1"/>
      <c r="E216" s="1"/>
      <c r="F216" s="1">
        <f>E214-C216</f>
        <v>583.76099999999997</v>
      </c>
      <c r="G216" s="1" t="s">
        <v>22</v>
      </c>
    </row>
    <row r="217" spans="1:11" x14ac:dyDescent="0.25">
      <c r="A217" s="1">
        <v>1975</v>
      </c>
      <c r="B217" s="1"/>
      <c r="C217" s="2">
        <v>1.3420000000000001</v>
      </c>
      <c r="D217" s="1"/>
      <c r="E217" s="1"/>
      <c r="F217" s="1">
        <f>E214-C217</f>
        <v>583.88900000000001</v>
      </c>
      <c r="G217" s="1" t="s">
        <v>22</v>
      </c>
    </row>
    <row r="218" spans="1:11" x14ac:dyDescent="0.25">
      <c r="A218" s="1">
        <v>2000</v>
      </c>
      <c r="B218" s="1"/>
      <c r="C218" s="2">
        <v>1.2509999999999999</v>
      </c>
      <c r="D218" s="1"/>
      <c r="E218" s="1"/>
      <c r="F218" s="1">
        <f>E214-C218</f>
        <v>583.98</v>
      </c>
      <c r="G218" s="1" t="s">
        <v>22</v>
      </c>
    </row>
    <row r="219" spans="1:11" x14ac:dyDescent="0.25">
      <c r="A219" s="1">
        <v>2000</v>
      </c>
      <c r="B219" s="1">
        <v>2.3620000000000001</v>
      </c>
      <c r="C219" s="1"/>
      <c r="D219" s="1">
        <v>2.14</v>
      </c>
      <c r="E219" s="1">
        <f>583.11+B219</f>
        <v>585.47199999999998</v>
      </c>
      <c r="F219" s="1">
        <f>E214-D219</f>
        <v>583.09100000000001</v>
      </c>
      <c r="G219" s="1" t="s">
        <v>15</v>
      </c>
      <c r="J219">
        <f>K219-F219</f>
        <v>1.9000000000005457E-2</v>
      </c>
      <c r="K219">
        <v>583.11</v>
      </c>
    </row>
    <row r="220" spans="1:11" x14ac:dyDescent="0.25">
      <c r="A220" s="1">
        <v>2000</v>
      </c>
      <c r="B220" s="1"/>
      <c r="C220" s="1">
        <v>1.67</v>
      </c>
      <c r="D220" s="1"/>
      <c r="E220" s="1"/>
      <c r="F220" s="1">
        <f>E219-C220</f>
        <v>583.80200000000002</v>
      </c>
      <c r="G220" s="1" t="s">
        <v>5</v>
      </c>
    </row>
    <row r="221" spans="1:11" x14ac:dyDescent="0.25">
      <c r="A221" s="1">
        <v>2000</v>
      </c>
      <c r="B221" s="1"/>
      <c r="C221" s="1">
        <v>1.569</v>
      </c>
      <c r="D221" s="1"/>
      <c r="E221" s="1"/>
      <c r="F221" s="1">
        <f>E219-C221</f>
        <v>583.90300000000002</v>
      </c>
      <c r="G221" s="1" t="s">
        <v>5</v>
      </c>
    </row>
    <row r="222" spans="1:11" x14ac:dyDescent="0.25">
      <c r="A222" s="1">
        <v>2000</v>
      </c>
      <c r="B222" s="1"/>
      <c r="C222" s="1">
        <v>1.5189999999999999</v>
      </c>
      <c r="D222" s="1"/>
      <c r="E222" s="1"/>
      <c r="F222" s="1">
        <f>E219-C222</f>
        <v>583.95299999999997</v>
      </c>
      <c r="G222" s="1" t="s">
        <v>5</v>
      </c>
    </row>
    <row r="223" spans="1:11" x14ac:dyDescent="0.25">
      <c r="A223" s="1">
        <v>2000</v>
      </c>
      <c r="B223" s="1"/>
      <c r="C223" s="1">
        <v>1.478</v>
      </c>
      <c r="D223" s="1"/>
      <c r="E223" s="1"/>
      <c r="F223" s="1">
        <f>E219-C223</f>
        <v>583.99400000000003</v>
      </c>
      <c r="G223" s="1" t="s">
        <v>22</v>
      </c>
    </row>
    <row r="224" spans="1:11" x14ac:dyDescent="0.25">
      <c r="A224" s="1">
        <v>2000</v>
      </c>
      <c r="B224" s="1"/>
      <c r="C224" s="1">
        <v>1.5649999999999999</v>
      </c>
      <c r="D224" s="1"/>
      <c r="E224" s="1"/>
      <c r="F224" s="1">
        <f>E219-C224</f>
        <v>583.90699999999993</v>
      </c>
      <c r="G224" s="1" t="s">
        <v>23</v>
      </c>
    </row>
    <row r="225" spans="1:7" x14ac:dyDescent="0.25">
      <c r="A225" s="1">
        <v>2000</v>
      </c>
      <c r="B225" s="1"/>
      <c r="C225" s="1">
        <v>1.6</v>
      </c>
      <c r="D225" s="1"/>
      <c r="E225" s="1"/>
      <c r="F225" s="1">
        <f>E219-C225</f>
        <v>583.87199999999996</v>
      </c>
      <c r="G225" s="1" t="s">
        <v>23</v>
      </c>
    </row>
    <row r="226" spans="1:7" x14ac:dyDescent="0.25">
      <c r="A226" s="1">
        <v>2000</v>
      </c>
      <c r="B226" s="1"/>
      <c r="C226" s="1">
        <v>1.73</v>
      </c>
      <c r="D226" s="1"/>
      <c r="E226" s="1"/>
      <c r="F226" s="1">
        <f>E219-C226</f>
        <v>583.74199999999996</v>
      </c>
      <c r="G226" s="1" t="s">
        <v>23</v>
      </c>
    </row>
    <row r="227" spans="1:7" x14ac:dyDescent="0.25">
      <c r="A227" s="1">
        <v>2025</v>
      </c>
      <c r="B227" s="1"/>
      <c r="C227" s="1">
        <v>1.3620000000000001</v>
      </c>
      <c r="D227" s="1"/>
      <c r="E227" s="1"/>
      <c r="F227" s="1">
        <f>E219-C227</f>
        <v>584.11</v>
      </c>
      <c r="G227" s="1" t="s">
        <v>22</v>
      </c>
    </row>
    <row r="228" spans="1:7" x14ac:dyDescent="0.25">
      <c r="A228" s="1">
        <v>2050</v>
      </c>
      <c r="B228" s="1"/>
      <c r="C228" s="1">
        <v>1.272</v>
      </c>
      <c r="D228" s="1"/>
      <c r="E228" s="1"/>
      <c r="F228" s="1">
        <f>E219-C228</f>
        <v>584.19999999999993</v>
      </c>
      <c r="G228" s="1" t="s">
        <v>22</v>
      </c>
    </row>
    <row r="229" spans="1:7" x14ac:dyDescent="0.25">
      <c r="A229" s="1">
        <v>2075</v>
      </c>
      <c r="B229" s="1"/>
      <c r="C229" s="1">
        <v>1.169</v>
      </c>
      <c r="D229" s="1"/>
      <c r="E229" s="1"/>
      <c r="F229" s="1">
        <f>E219-C229</f>
        <v>584.303</v>
      </c>
      <c r="G229" s="1" t="s">
        <v>22</v>
      </c>
    </row>
    <row r="230" spans="1:7" x14ac:dyDescent="0.25">
      <c r="A230" s="1">
        <v>2100</v>
      </c>
      <c r="B230" s="1"/>
      <c r="C230" s="1">
        <v>1.4590000000000001</v>
      </c>
      <c r="D230" s="1"/>
      <c r="E230" s="1"/>
      <c r="F230" s="1">
        <f>E219-C230</f>
        <v>584.01300000000003</v>
      </c>
      <c r="G230" s="1" t="s">
        <v>5</v>
      </c>
    </row>
    <row r="231" spans="1:7" x14ac:dyDescent="0.25">
      <c r="A231" s="1">
        <v>2100</v>
      </c>
      <c r="B231" s="1"/>
      <c r="C231" s="1">
        <v>1.3220000000000001</v>
      </c>
      <c r="D231" s="1"/>
      <c r="E231" s="1"/>
      <c r="F231" s="1">
        <f>E219-C231</f>
        <v>584.15</v>
      </c>
      <c r="G231" s="1" t="s">
        <v>5</v>
      </c>
    </row>
    <row r="232" spans="1:7" x14ac:dyDescent="0.25">
      <c r="A232" s="1">
        <v>2100</v>
      </c>
      <c r="B232" s="1"/>
      <c r="C232" s="1">
        <v>1.2549999999999999</v>
      </c>
      <c r="D232" s="1"/>
      <c r="E232" s="1"/>
      <c r="F232" s="1">
        <f>E219-C232</f>
        <v>584.21699999999998</v>
      </c>
      <c r="G232" s="1" t="s">
        <v>5</v>
      </c>
    </row>
    <row r="233" spans="1:7" x14ac:dyDescent="0.25">
      <c r="A233" s="1">
        <v>2100</v>
      </c>
      <c r="B233" s="1"/>
      <c r="C233" s="1">
        <v>1.1499999999999999</v>
      </c>
      <c r="D233" s="1"/>
      <c r="E233" s="1"/>
      <c r="F233" s="1">
        <f>E219-C233</f>
        <v>584.322</v>
      </c>
      <c r="G233" s="1" t="s">
        <v>22</v>
      </c>
    </row>
    <row r="234" spans="1:7" x14ac:dyDescent="0.25">
      <c r="A234" s="1">
        <v>2100</v>
      </c>
      <c r="B234" s="1"/>
      <c r="C234" s="1">
        <v>1.19</v>
      </c>
      <c r="D234" s="1"/>
      <c r="E234" s="1"/>
      <c r="F234" s="1">
        <f>E219-C234</f>
        <v>584.28199999999993</v>
      </c>
      <c r="G234" s="1" t="s">
        <v>23</v>
      </c>
    </row>
    <row r="235" spans="1:7" x14ac:dyDescent="0.25">
      <c r="A235" s="1">
        <v>2100</v>
      </c>
      <c r="B235" s="1"/>
      <c r="C235" s="1">
        <v>1.2210000000000001</v>
      </c>
      <c r="D235" s="1"/>
      <c r="E235" s="1"/>
      <c r="F235" s="1">
        <f>E219-C235</f>
        <v>584.25099999999998</v>
      </c>
      <c r="G235" s="1" t="s">
        <v>23</v>
      </c>
    </row>
    <row r="236" spans="1:7" x14ac:dyDescent="0.25">
      <c r="A236" s="1">
        <v>2100</v>
      </c>
      <c r="B236" s="1">
        <v>1.698</v>
      </c>
      <c r="C236" s="1"/>
      <c r="D236" s="1">
        <v>1.367</v>
      </c>
      <c r="E236" s="1">
        <f>F236+B236</f>
        <v>585.803</v>
      </c>
      <c r="F236" s="1">
        <f>E219-D236</f>
        <v>584.10500000000002</v>
      </c>
      <c r="G236" s="1" t="s">
        <v>23</v>
      </c>
    </row>
    <row r="237" spans="1:7" x14ac:dyDescent="0.25">
      <c r="A237" s="1">
        <v>2125</v>
      </c>
      <c r="B237" s="1"/>
      <c r="C237" s="1">
        <v>1.36</v>
      </c>
      <c r="D237" s="1"/>
      <c r="E237" s="1"/>
      <c r="F237" s="1">
        <f>E236-C237</f>
        <v>584.44299999999998</v>
      </c>
      <c r="G237" s="1" t="s">
        <v>22</v>
      </c>
    </row>
    <row r="238" spans="1:7" x14ac:dyDescent="0.25">
      <c r="A238" s="1">
        <v>2150</v>
      </c>
      <c r="B238" s="1"/>
      <c r="C238" s="1">
        <v>1.2669999999999999</v>
      </c>
      <c r="D238" s="1"/>
      <c r="E238" s="1"/>
      <c r="F238" s="1">
        <f>E236-C238</f>
        <v>584.53599999999994</v>
      </c>
      <c r="G238" s="1" t="s">
        <v>22</v>
      </c>
    </row>
    <row r="239" spans="1:7" x14ac:dyDescent="0.25">
      <c r="A239" s="1">
        <v>2175</v>
      </c>
      <c r="B239" s="1"/>
      <c r="C239" s="1">
        <v>1.0209999999999999</v>
      </c>
      <c r="D239" s="1"/>
      <c r="E239" s="1"/>
      <c r="F239" s="1">
        <f>E236-C239</f>
        <v>584.78200000000004</v>
      </c>
      <c r="G239" s="1" t="s">
        <v>22</v>
      </c>
    </row>
    <row r="240" spans="1:7" x14ac:dyDescent="0.25">
      <c r="A240" s="1">
        <v>2200</v>
      </c>
      <c r="B240" s="1"/>
      <c r="C240" s="1">
        <v>1.405</v>
      </c>
      <c r="D240" s="1"/>
      <c r="E240" s="1"/>
      <c r="F240" s="1">
        <f>E236-C240</f>
        <v>584.39800000000002</v>
      </c>
      <c r="G240" s="1" t="s">
        <v>5</v>
      </c>
    </row>
    <row r="241" spans="1:7" x14ac:dyDescent="0.25">
      <c r="A241" s="1">
        <v>2200</v>
      </c>
      <c r="B241" s="1"/>
      <c r="C241" s="1">
        <v>1.278</v>
      </c>
      <c r="D241" s="1"/>
      <c r="E241" s="1"/>
      <c r="F241" s="1">
        <f>E236-C241</f>
        <v>584.52499999999998</v>
      </c>
      <c r="G241" s="1" t="s">
        <v>5</v>
      </c>
    </row>
    <row r="242" spans="1:7" x14ac:dyDescent="0.25">
      <c r="A242" s="1">
        <v>2200</v>
      </c>
      <c r="B242" s="1"/>
      <c r="C242" s="1">
        <v>1.1870000000000001</v>
      </c>
      <c r="D242" s="1"/>
      <c r="E242" s="1"/>
      <c r="F242" s="1">
        <f>E236-C242</f>
        <v>584.61599999999999</v>
      </c>
      <c r="G242" s="1" t="s">
        <v>5</v>
      </c>
    </row>
    <row r="243" spans="1:7" x14ac:dyDescent="0.25">
      <c r="A243" s="1">
        <v>2200</v>
      </c>
      <c r="B243" s="1"/>
      <c r="C243" s="1">
        <v>1.08</v>
      </c>
      <c r="D243" s="1"/>
      <c r="E243" s="1"/>
      <c r="F243" s="1">
        <f>E236-C243</f>
        <v>584.72299999999996</v>
      </c>
      <c r="G243" s="1" t="s">
        <v>22</v>
      </c>
    </row>
    <row r="244" spans="1:7" x14ac:dyDescent="0.25">
      <c r="A244" s="1">
        <v>2200</v>
      </c>
      <c r="B244" s="1"/>
      <c r="C244" s="1">
        <v>1.143</v>
      </c>
      <c r="D244" s="1"/>
      <c r="E244" s="1"/>
      <c r="F244" s="1">
        <f>E236-C244</f>
        <v>584.66</v>
      </c>
      <c r="G244" s="1" t="s">
        <v>23</v>
      </c>
    </row>
    <row r="245" spans="1:7" x14ac:dyDescent="0.25">
      <c r="A245" s="1">
        <v>2200</v>
      </c>
      <c r="B245" s="1"/>
      <c r="C245" s="1">
        <v>1.1950000000000001</v>
      </c>
      <c r="D245" s="1"/>
      <c r="E245" s="1"/>
      <c r="F245" s="1">
        <f>E236-C245</f>
        <v>584.60799999999995</v>
      </c>
      <c r="G245" s="1" t="s">
        <v>23</v>
      </c>
    </row>
    <row r="246" spans="1:7" x14ac:dyDescent="0.25">
      <c r="A246" s="1">
        <v>2200</v>
      </c>
      <c r="B246" s="1">
        <v>1.77</v>
      </c>
      <c r="C246" s="1"/>
      <c r="D246" s="1">
        <v>1.39</v>
      </c>
      <c r="E246" s="1">
        <f>F246+B246</f>
        <v>586.18299999999999</v>
      </c>
      <c r="F246" s="1">
        <f>E236-D246</f>
        <v>584.41300000000001</v>
      </c>
      <c r="G246" s="1" t="s">
        <v>23</v>
      </c>
    </row>
    <row r="247" spans="1:7" x14ac:dyDescent="0.25">
      <c r="A247" s="1">
        <v>2225</v>
      </c>
      <c r="B247" s="1"/>
      <c r="C247" s="1">
        <v>1.369</v>
      </c>
      <c r="D247" s="1"/>
      <c r="E247" s="1"/>
      <c r="F247" s="1">
        <f>E246-C247</f>
        <v>584.81399999999996</v>
      </c>
      <c r="G247" s="1" t="s">
        <v>22</v>
      </c>
    </row>
    <row r="248" spans="1:7" x14ac:dyDescent="0.25">
      <c r="A248" s="1">
        <v>2250</v>
      </c>
      <c r="B248" s="1"/>
      <c r="C248" s="1">
        <v>1.248</v>
      </c>
      <c r="D248" s="1"/>
      <c r="E248" s="1"/>
      <c r="F248" s="1">
        <f>E246-C248</f>
        <v>584.93499999999995</v>
      </c>
      <c r="G248" s="1" t="s">
        <v>22</v>
      </c>
    </row>
    <row r="249" spans="1:7" x14ac:dyDescent="0.25">
      <c r="A249" s="1">
        <v>2275</v>
      </c>
      <c r="B249" s="1"/>
      <c r="C249" s="1">
        <v>1.1839999999999999</v>
      </c>
      <c r="D249" s="1"/>
      <c r="E249" s="1"/>
      <c r="F249" s="1">
        <f>E246-C249</f>
        <v>584.99900000000002</v>
      </c>
      <c r="G249" s="1" t="s">
        <v>22</v>
      </c>
    </row>
    <row r="250" spans="1:7" x14ac:dyDescent="0.25">
      <c r="A250" s="1">
        <v>2300</v>
      </c>
      <c r="B250" s="1"/>
      <c r="C250" s="1">
        <v>1.4019999999999999</v>
      </c>
      <c r="D250" s="1"/>
      <c r="E250" s="1"/>
      <c r="F250" s="1">
        <f>E246-C250</f>
        <v>584.78099999999995</v>
      </c>
      <c r="G250" s="1" t="s">
        <v>5</v>
      </c>
    </row>
    <row r="251" spans="1:7" x14ac:dyDescent="0.25">
      <c r="A251" s="1">
        <v>2300</v>
      </c>
      <c r="B251" s="1"/>
      <c r="C251" s="1">
        <v>1.2749999999999999</v>
      </c>
      <c r="D251" s="1"/>
      <c r="E251" s="1"/>
      <c r="F251" s="1">
        <f>E246-C251</f>
        <v>584.90800000000002</v>
      </c>
      <c r="G251" s="1" t="s">
        <v>5</v>
      </c>
    </row>
    <row r="252" spans="1:7" x14ac:dyDescent="0.25">
      <c r="A252" s="1">
        <v>2300</v>
      </c>
      <c r="B252" s="1"/>
      <c r="C252" s="1">
        <v>1.2410000000000001</v>
      </c>
      <c r="D252" s="1"/>
      <c r="E252" s="1"/>
      <c r="F252" s="1">
        <f>E246-C252</f>
        <v>584.94200000000001</v>
      </c>
      <c r="G252" s="1" t="s">
        <v>5</v>
      </c>
    </row>
    <row r="253" spans="1:7" x14ac:dyDescent="0.25">
      <c r="A253" s="1">
        <v>2300</v>
      </c>
      <c r="B253" s="1"/>
      <c r="C253" s="1">
        <v>1.145</v>
      </c>
      <c r="D253" s="1"/>
      <c r="E253" s="1"/>
      <c r="F253" s="1">
        <f>E246-C253</f>
        <v>585.03800000000001</v>
      </c>
      <c r="G253" s="1" t="s">
        <v>22</v>
      </c>
    </row>
    <row r="254" spans="1:7" x14ac:dyDescent="0.25">
      <c r="A254" s="1">
        <v>2300</v>
      </c>
      <c r="B254" s="1"/>
      <c r="C254" s="1">
        <v>1.22</v>
      </c>
      <c r="D254" s="1"/>
      <c r="E254" s="1"/>
      <c r="F254" s="1">
        <f>E246-C254</f>
        <v>584.96299999999997</v>
      </c>
      <c r="G254" s="1" t="s">
        <v>23</v>
      </c>
    </row>
    <row r="255" spans="1:7" x14ac:dyDescent="0.25">
      <c r="A255" s="1">
        <v>2300</v>
      </c>
      <c r="B255" s="1"/>
      <c r="C255" s="1">
        <v>1.3</v>
      </c>
      <c r="D255" s="1"/>
      <c r="E255" s="1"/>
      <c r="F255" s="1">
        <f>E246-C255</f>
        <v>584.88300000000004</v>
      </c>
      <c r="G255" s="1" t="s">
        <v>23</v>
      </c>
    </row>
    <row r="256" spans="1:7" x14ac:dyDescent="0.25">
      <c r="A256" s="1">
        <v>2300</v>
      </c>
      <c r="B256" s="1">
        <v>1.69</v>
      </c>
      <c r="C256" s="1"/>
      <c r="D256" s="1">
        <v>1.355</v>
      </c>
      <c r="E256" s="1">
        <f>F256+B256</f>
        <v>586.51800000000003</v>
      </c>
      <c r="F256" s="1">
        <f>E246-D256</f>
        <v>584.82799999999997</v>
      </c>
      <c r="G256" s="1" t="s">
        <v>23</v>
      </c>
    </row>
    <row r="257" spans="1:7" x14ac:dyDescent="0.25">
      <c r="A257" s="1">
        <v>2325</v>
      </c>
      <c r="B257" s="1"/>
      <c r="C257" s="1">
        <v>1.4039999999999999</v>
      </c>
      <c r="D257" s="1"/>
      <c r="E257" s="1"/>
      <c r="F257" s="1">
        <f>E256-C257</f>
        <v>585.11400000000003</v>
      </c>
      <c r="G257" s="1" t="s">
        <v>22</v>
      </c>
    </row>
    <row r="258" spans="1:7" x14ac:dyDescent="0.25">
      <c r="A258" s="1">
        <v>2350</v>
      </c>
      <c r="B258" s="1"/>
      <c r="C258" s="1">
        <v>1.302</v>
      </c>
      <c r="D258" s="1"/>
      <c r="E258" s="1"/>
      <c r="F258" s="1">
        <f>E256-C258</f>
        <v>585.21600000000001</v>
      </c>
      <c r="G258" s="1" t="s">
        <v>22</v>
      </c>
    </row>
    <row r="259" spans="1:7" x14ac:dyDescent="0.25">
      <c r="A259" s="1">
        <v>2375</v>
      </c>
      <c r="B259" s="1"/>
      <c r="C259" s="1">
        <v>1.216</v>
      </c>
      <c r="D259" s="1"/>
      <c r="E259" s="1"/>
      <c r="F259" s="1">
        <f>E256-C259</f>
        <v>585.30200000000002</v>
      </c>
      <c r="G259" s="1" t="s">
        <v>22</v>
      </c>
    </row>
    <row r="260" spans="1:7" x14ac:dyDescent="0.25">
      <c r="A260" s="1">
        <v>2400</v>
      </c>
      <c r="B260" s="1"/>
      <c r="C260" s="1">
        <v>1.3819999999999999</v>
      </c>
      <c r="D260" s="1"/>
      <c r="E260" s="1"/>
      <c r="F260" s="1">
        <f>E256-C260</f>
        <v>585.13600000000008</v>
      </c>
      <c r="G260" s="1" t="s">
        <v>5</v>
      </c>
    </row>
    <row r="261" spans="1:7" x14ac:dyDescent="0.25">
      <c r="A261" s="1">
        <v>2400</v>
      </c>
      <c r="B261" s="1"/>
      <c r="C261" s="1">
        <v>1.319</v>
      </c>
      <c r="D261" s="1"/>
      <c r="E261" s="1"/>
      <c r="F261" s="1">
        <f>E256-C261</f>
        <v>585.19900000000007</v>
      </c>
      <c r="G261" s="1" t="s">
        <v>5</v>
      </c>
    </row>
    <row r="262" spans="1:7" x14ac:dyDescent="0.25">
      <c r="A262" s="1">
        <v>2400</v>
      </c>
      <c r="B262" s="1"/>
      <c r="C262" s="1">
        <v>1.25</v>
      </c>
      <c r="D262" s="1"/>
      <c r="E262" s="1"/>
      <c r="F262" s="1">
        <f>E256-C262</f>
        <v>585.26800000000003</v>
      </c>
      <c r="G262" s="1" t="s">
        <v>5</v>
      </c>
    </row>
    <row r="263" spans="1:7" x14ac:dyDescent="0.25">
      <c r="A263" s="1">
        <v>2400</v>
      </c>
      <c r="B263" s="1"/>
      <c r="C263" s="1">
        <v>1.276</v>
      </c>
      <c r="D263" s="1"/>
      <c r="E263" s="1"/>
      <c r="F263" s="1">
        <f>E256-C263</f>
        <v>585.24200000000008</v>
      </c>
      <c r="G263" s="1" t="s">
        <v>22</v>
      </c>
    </row>
    <row r="264" spans="1:7" x14ac:dyDescent="0.25">
      <c r="A264" s="1">
        <v>2400</v>
      </c>
      <c r="B264" s="1"/>
      <c r="C264" s="1">
        <v>1.246</v>
      </c>
      <c r="D264" s="1"/>
      <c r="E264" s="1"/>
      <c r="F264" s="1">
        <f>E256-C264</f>
        <v>585.27200000000005</v>
      </c>
      <c r="G264" s="1" t="s">
        <v>23</v>
      </c>
    </row>
    <row r="265" spans="1:7" x14ac:dyDescent="0.25">
      <c r="A265" s="1">
        <v>2400</v>
      </c>
      <c r="B265" s="1"/>
      <c r="C265" s="1">
        <v>1.335</v>
      </c>
      <c r="D265" s="1"/>
      <c r="E265" s="1"/>
      <c r="F265" s="1">
        <f>E256-C265</f>
        <v>585.18299999999999</v>
      </c>
      <c r="G265" s="1" t="s">
        <v>23</v>
      </c>
    </row>
    <row r="266" spans="1:7" x14ac:dyDescent="0.25">
      <c r="A266" s="1">
        <v>2400</v>
      </c>
      <c r="B266" s="1">
        <v>1.7350000000000001</v>
      </c>
      <c r="C266" s="1"/>
      <c r="D266" s="1">
        <v>1.401</v>
      </c>
      <c r="E266" s="1">
        <f>F266+B266</f>
        <v>586.85200000000009</v>
      </c>
      <c r="F266" s="1">
        <f>E256-D266</f>
        <v>585.11700000000008</v>
      </c>
      <c r="G266" s="1" t="s">
        <v>23</v>
      </c>
    </row>
    <row r="267" spans="1:7" x14ac:dyDescent="0.25">
      <c r="A267" s="1">
        <v>2425</v>
      </c>
      <c r="B267" s="1"/>
      <c r="C267" s="1">
        <v>1.464</v>
      </c>
      <c r="D267" s="1"/>
      <c r="E267" s="1"/>
      <c r="F267" s="1">
        <f>E266-C267</f>
        <v>585.38800000000003</v>
      </c>
      <c r="G267" s="1" t="s">
        <v>22</v>
      </c>
    </row>
    <row r="268" spans="1:7" x14ac:dyDescent="0.25">
      <c r="A268" s="1">
        <v>2450</v>
      </c>
      <c r="B268" s="1"/>
      <c r="C268" s="1">
        <v>1.387</v>
      </c>
      <c r="D268" s="1"/>
      <c r="E268" s="1"/>
      <c r="F268" s="1">
        <f>E266-C268</f>
        <v>585.46500000000015</v>
      </c>
      <c r="G268" s="1" t="s">
        <v>22</v>
      </c>
    </row>
    <row r="269" spans="1:7" x14ac:dyDescent="0.25">
      <c r="A269" s="1">
        <v>2475</v>
      </c>
      <c r="B269" s="1"/>
      <c r="C269" s="1">
        <v>1.29</v>
      </c>
      <c r="D269" s="1"/>
      <c r="E269" s="1"/>
      <c r="F269" s="1">
        <f>E266-C269</f>
        <v>585.56200000000013</v>
      </c>
      <c r="G269" s="1" t="s">
        <v>22</v>
      </c>
    </row>
    <row r="270" spans="1:7" x14ac:dyDescent="0.25">
      <c r="A270" s="1">
        <v>2500</v>
      </c>
      <c r="B270" s="1"/>
      <c r="C270" s="1">
        <v>1.385</v>
      </c>
      <c r="D270" s="1"/>
      <c r="E270" s="1"/>
      <c r="F270" s="1">
        <f>E266-C270</f>
        <v>585.4670000000001</v>
      </c>
      <c r="G270" s="1" t="s">
        <v>5</v>
      </c>
    </row>
    <row r="271" spans="1:7" x14ac:dyDescent="0.25">
      <c r="A271" s="1">
        <v>2500</v>
      </c>
      <c r="B271" s="1"/>
      <c r="C271" s="1">
        <v>1.302</v>
      </c>
      <c r="D271" s="1"/>
      <c r="E271" s="1"/>
      <c r="F271" s="1">
        <f>E266-C271</f>
        <v>585.55000000000007</v>
      </c>
      <c r="G271" s="1" t="s">
        <v>5</v>
      </c>
    </row>
    <row r="272" spans="1:7" x14ac:dyDescent="0.25">
      <c r="A272" s="1">
        <v>2500</v>
      </c>
      <c r="B272" s="1"/>
      <c r="C272" s="1">
        <v>1.2589999999999999</v>
      </c>
      <c r="D272" s="1"/>
      <c r="E272" s="1"/>
      <c r="F272" s="1">
        <f>E266-C272</f>
        <v>585.59300000000007</v>
      </c>
      <c r="G272" s="1" t="s">
        <v>5</v>
      </c>
    </row>
    <row r="273" spans="1:7" x14ac:dyDescent="0.25">
      <c r="A273" s="1">
        <v>2500</v>
      </c>
      <c r="B273" s="1"/>
      <c r="C273" s="1">
        <v>1.23</v>
      </c>
      <c r="D273" s="1"/>
      <c r="E273" s="1"/>
      <c r="F273" s="1">
        <f>E266-C273</f>
        <v>585.62200000000007</v>
      </c>
      <c r="G273" s="1" t="s">
        <v>22</v>
      </c>
    </row>
    <row r="274" spans="1:7" x14ac:dyDescent="0.25">
      <c r="A274" s="1">
        <v>2500</v>
      </c>
      <c r="B274" s="1"/>
      <c r="C274" s="1">
        <v>1.2689999999999999</v>
      </c>
      <c r="D274" s="1"/>
      <c r="E274" s="1"/>
      <c r="F274" s="1">
        <f>E266-C274</f>
        <v>585.58300000000008</v>
      </c>
      <c r="G274" s="1" t="s">
        <v>23</v>
      </c>
    </row>
    <row r="275" spans="1:7" x14ac:dyDescent="0.25">
      <c r="A275" s="1">
        <v>2500</v>
      </c>
      <c r="B275" s="1"/>
      <c r="C275" s="1">
        <v>1.3</v>
      </c>
      <c r="D275" s="1"/>
      <c r="E275" s="1"/>
      <c r="F275" s="1">
        <f>E266-C275</f>
        <v>585.55200000000013</v>
      </c>
      <c r="G275" s="1" t="s">
        <v>23</v>
      </c>
    </row>
    <row r="276" spans="1:7" x14ac:dyDescent="0.25">
      <c r="A276" s="1">
        <v>2500</v>
      </c>
      <c r="B276" s="1">
        <v>1.597</v>
      </c>
      <c r="C276" s="1"/>
      <c r="D276" s="1">
        <v>1.3420000000000001</v>
      </c>
      <c r="E276" s="1">
        <f>F276+B276</f>
        <v>587.10700000000008</v>
      </c>
      <c r="F276" s="1">
        <f>E266-D276</f>
        <v>585.5100000000001</v>
      </c>
      <c r="G276" s="1" t="s">
        <v>23</v>
      </c>
    </row>
    <row r="277" spans="1:7" x14ac:dyDescent="0.25">
      <c r="A277" s="1">
        <v>2525</v>
      </c>
      <c r="B277" s="1"/>
      <c r="C277" s="1">
        <v>1.367</v>
      </c>
      <c r="D277" s="1"/>
      <c r="E277" s="1"/>
      <c r="F277" s="1">
        <f>E276-C277</f>
        <v>585.74000000000012</v>
      </c>
      <c r="G277" s="1" t="s">
        <v>22</v>
      </c>
    </row>
    <row r="278" spans="1:7" x14ac:dyDescent="0.25">
      <c r="A278" s="1">
        <v>2550</v>
      </c>
      <c r="B278" s="1"/>
      <c r="C278" s="1">
        <v>1.27</v>
      </c>
      <c r="D278" s="1"/>
      <c r="E278" s="1"/>
      <c r="F278" s="1">
        <f>E276-C278</f>
        <v>585.8370000000001</v>
      </c>
      <c r="G278" s="1" t="s">
        <v>22</v>
      </c>
    </row>
    <row r="279" spans="1:7" x14ac:dyDescent="0.25">
      <c r="A279" s="1">
        <v>2575</v>
      </c>
      <c r="B279" s="1"/>
      <c r="C279" s="1">
        <v>1.2050000000000001</v>
      </c>
      <c r="D279" s="1"/>
      <c r="E279" s="1"/>
      <c r="F279" s="1">
        <f>E276-C279</f>
        <v>585.90200000000004</v>
      </c>
      <c r="G279" s="1" t="s">
        <v>22</v>
      </c>
    </row>
    <row r="280" spans="1:7" x14ac:dyDescent="0.25">
      <c r="A280" s="1">
        <v>2600</v>
      </c>
      <c r="B280" s="1"/>
      <c r="C280" s="1">
        <v>1.4419999999999999</v>
      </c>
      <c r="D280" s="1"/>
      <c r="E280" s="1"/>
      <c r="F280" s="1">
        <f>E276-C280</f>
        <v>585.66500000000008</v>
      </c>
      <c r="G280" s="1" t="s">
        <v>5</v>
      </c>
    </row>
    <row r="281" spans="1:7" x14ac:dyDescent="0.25">
      <c r="A281" s="1">
        <v>2600</v>
      </c>
      <c r="B281" s="1"/>
      <c r="C281" s="1">
        <v>1.3089999999999999</v>
      </c>
      <c r="D281" s="1"/>
      <c r="E281" s="1"/>
      <c r="F281" s="1">
        <f>E276-C281</f>
        <v>585.79800000000012</v>
      </c>
      <c r="G281" s="1" t="s">
        <v>5</v>
      </c>
    </row>
    <row r="282" spans="1:7" x14ac:dyDescent="0.25">
      <c r="A282" s="1">
        <v>2600</v>
      </c>
      <c r="B282" s="1"/>
      <c r="C282" s="1">
        <v>1.1579999999999999</v>
      </c>
      <c r="D282" s="1"/>
      <c r="E282" s="1"/>
      <c r="F282" s="1">
        <f>E276-C282</f>
        <v>585.94900000000007</v>
      </c>
      <c r="G282" s="1" t="s">
        <v>5</v>
      </c>
    </row>
    <row r="283" spans="1:7" x14ac:dyDescent="0.25">
      <c r="A283" s="1">
        <v>2600</v>
      </c>
      <c r="B283" s="1"/>
      <c r="C283" s="1">
        <v>1.0980000000000001</v>
      </c>
      <c r="D283" s="1"/>
      <c r="E283" s="1"/>
      <c r="F283" s="1">
        <f>E276-C283</f>
        <v>586.00900000000013</v>
      </c>
      <c r="G283" s="1" t="s">
        <v>22</v>
      </c>
    </row>
    <row r="284" spans="1:7" x14ac:dyDescent="0.25">
      <c r="A284" s="1">
        <v>2600</v>
      </c>
      <c r="B284" s="1"/>
      <c r="C284" s="1">
        <v>1.1850000000000001</v>
      </c>
      <c r="D284" s="1"/>
      <c r="E284" s="1"/>
      <c r="F284" s="1">
        <f>E276-C284</f>
        <v>585.92200000000014</v>
      </c>
      <c r="G284" s="1" t="s">
        <v>23</v>
      </c>
    </row>
    <row r="285" spans="1:7" x14ac:dyDescent="0.25">
      <c r="A285" s="1">
        <v>2600</v>
      </c>
      <c r="B285" s="1"/>
      <c r="C285" s="1">
        <v>1.3089999999999999</v>
      </c>
      <c r="D285" s="1"/>
      <c r="E285" s="1"/>
      <c r="F285" s="1">
        <f>E276-C285</f>
        <v>585.79800000000012</v>
      </c>
      <c r="G285" s="1" t="s">
        <v>23</v>
      </c>
    </row>
    <row r="286" spans="1:7" x14ac:dyDescent="0.25">
      <c r="A286" s="1">
        <v>2600</v>
      </c>
      <c r="B286" s="1">
        <v>1.65</v>
      </c>
      <c r="C286" s="1"/>
      <c r="D286" s="1">
        <v>1.41</v>
      </c>
      <c r="E286" s="1">
        <f>F286+B286</f>
        <v>587.34700000000009</v>
      </c>
      <c r="F286" s="1">
        <f>E276-D286</f>
        <v>585.69700000000012</v>
      </c>
      <c r="G286" s="1" t="s">
        <v>23</v>
      </c>
    </row>
    <row r="287" spans="1:7" x14ac:dyDescent="0.25">
      <c r="A287" s="1">
        <v>2625</v>
      </c>
      <c r="B287" s="1"/>
      <c r="C287" s="1">
        <v>1.2929999999999999</v>
      </c>
      <c r="D287" s="1"/>
      <c r="E287" s="1"/>
      <c r="F287" s="1">
        <f>E286-C287</f>
        <v>586.05400000000009</v>
      </c>
      <c r="G287" s="1" t="s">
        <v>22</v>
      </c>
    </row>
    <row r="288" spans="1:7" x14ac:dyDescent="0.25">
      <c r="A288" s="1">
        <v>2650</v>
      </c>
      <c r="B288" s="1"/>
      <c r="C288" s="1">
        <v>1.2150000000000001</v>
      </c>
      <c r="D288" s="1"/>
      <c r="E288" s="1"/>
      <c r="F288" s="1">
        <f>E286-C288</f>
        <v>586.13200000000006</v>
      </c>
      <c r="G288" s="1" t="s">
        <v>22</v>
      </c>
    </row>
    <row r="289" spans="1:7" x14ac:dyDescent="0.25">
      <c r="A289" s="1">
        <v>2675</v>
      </c>
      <c r="B289" s="1"/>
      <c r="C289" s="1">
        <v>1.1120000000000001</v>
      </c>
      <c r="D289" s="1"/>
      <c r="E289" s="1"/>
      <c r="F289" s="1">
        <f>E286-C289</f>
        <v>586.23500000000013</v>
      </c>
      <c r="G289" s="1" t="s">
        <v>22</v>
      </c>
    </row>
    <row r="290" spans="1:7" x14ac:dyDescent="0.25">
      <c r="A290" s="1">
        <v>2700</v>
      </c>
      <c r="B290" s="1"/>
      <c r="C290" s="1">
        <v>1.3149999999999999</v>
      </c>
      <c r="D290" s="1"/>
      <c r="E290" s="1"/>
      <c r="F290" s="1">
        <f>E286-C290</f>
        <v>586.03200000000004</v>
      </c>
      <c r="G290" s="1" t="s">
        <v>5</v>
      </c>
    </row>
    <row r="291" spans="1:7" x14ac:dyDescent="0.25">
      <c r="A291" s="1">
        <v>2700</v>
      </c>
      <c r="B291" s="1"/>
      <c r="C291" s="1">
        <v>1.2250000000000001</v>
      </c>
      <c r="D291" s="1"/>
      <c r="E291" s="1"/>
      <c r="F291" s="1">
        <f>E286-C291</f>
        <v>586.12200000000007</v>
      </c>
      <c r="G291" s="1" t="s">
        <v>5</v>
      </c>
    </row>
    <row r="292" spans="1:7" x14ac:dyDescent="0.25">
      <c r="A292" s="1">
        <v>2700</v>
      </c>
      <c r="B292" s="1"/>
      <c r="C292" s="1">
        <v>1.125</v>
      </c>
      <c r="D292" s="1"/>
      <c r="E292" s="1"/>
      <c r="F292" s="1">
        <f>E286-C292</f>
        <v>586.22200000000009</v>
      </c>
      <c r="G292" s="1" t="s">
        <v>5</v>
      </c>
    </row>
    <row r="293" spans="1:7" x14ac:dyDescent="0.25">
      <c r="A293" s="1">
        <v>2700</v>
      </c>
      <c r="B293" s="1"/>
      <c r="C293" s="1">
        <v>1.02</v>
      </c>
      <c r="D293" s="1"/>
      <c r="E293" s="1"/>
      <c r="F293" s="1">
        <f>E286-C293</f>
        <v>586.32700000000011</v>
      </c>
      <c r="G293" s="1" t="s">
        <v>22</v>
      </c>
    </row>
    <row r="294" spans="1:7" x14ac:dyDescent="0.25">
      <c r="A294" s="1">
        <v>2700</v>
      </c>
      <c r="B294" s="1"/>
      <c r="C294" s="1">
        <v>1.0820000000000001</v>
      </c>
      <c r="D294" s="1"/>
      <c r="E294" s="1"/>
      <c r="F294" s="1">
        <f>E286-C294</f>
        <v>586.2650000000001</v>
      </c>
      <c r="G294" s="1" t="s">
        <v>23</v>
      </c>
    </row>
    <row r="295" spans="1:7" x14ac:dyDescent="0.25">
      <c r="A295" s="1">
        <v>2700</v>
      </c>
      <c r="B295" s="1"/>
      <c r="C295" s="1">
        <v>1.2210000000000001</v>
      </c>
      <c r="D295" s="1"/>
      <c r="E295" s="1"/>
      <c r="F295" s="1">
        <f>E286-C295</f>
        <v>586.12600000000009</v>
      </c>
      <c r="G295" s="1" t="s">
        <v>23</v>
      </c>
    </row>
    <row r="296" spans="1:7" x14ac:dyDescent="0.25">
      <c r="A296" s="1">
        <v>2700</v>
      </c>
      <c r="B296" s="1">
        <v>1.835</v>
      </c>
      <c r="C296" s="1"/>
      <c r="D296" s="1">
        <v>1.3720000000000001</v>
      </c>
      <c r="E296" s="1">
        <f>F296+B296</f>
        <v>587.81000000000017</v>
      </c>
      <c r="F296" s="1">
        <f>E286-D296</f>
        <v>585.97500000000014</v>
      </c>
      <c r="G296" s="1" t="s">
        <v>23</v>
      </c>
    </row>
    <row r="297" spans="1:7" x14ac:dyDescent="0.25">
      <c r="A297" s="1">
        <v>2725</v>
      </c>
      <c r="B297" s="1"/>
      <c r="C297" s="1">
        <v>1.3859999999999999</v>
      </c>
      <c r="D297" s="1"/>
      <c r="E297" s="1"/>
      <c r="F297" s="1">
        <f>E296-C297</f>
        <v>586.42400000000021</v>
      </c>
      <c r="G297" s="1" t="s">
        <v>22</v>
      </c>
    </row>
    <row r="298" spans="1:7" x14ac:dyDescent="0.25">
      <c r="A298" s="1">
        <v>2750</v>
      </c>
      <c r="B298" s="1"/>
      <c r="C298" s="1">
        <v>1.3220000000000001</v>
      </c>
      <c r="D298" s="1"/>
      <c r="E298" s="1"/>
      <c r="F298" s="1">
        <f>E296-C298</f>
        <v>586.48800000000017</v>
      </c>
      <c r="G298" s="1" t="s">
        <v>22</v>
      </c>
    </row>
    <row r="299" spans="1:7" x14ac:dyDescent="0.25">
      <c r="A299" s="1">
        <v>2775</v>
      </c>
      <c r="B299" s="1"/>
      <c r="C299" s="1">
        <v>1.25</v>
      </c>
      <c r="D299" s="1"/>
      <c r="E299" s="1"/>
      <c r="F299" s="1">
        <f>E296-C299</f>
        <v>586.56000000000017</v>
      </c>
      <c r="G299" s="1" t="s">
        <v>22</v>
      </c>
    </row>
    <row r="300" spans="1:7" x14ac:dyDescent="0.25">
      <c r="A300" s="1">
        <v>2800</v>
      </c>
      <c r="B300" s="1"/>
      <c r="C300" s="1">
        <v>1.45</v>
      </c>
      <c r="D300" s="1"/>
      <c r="E300" s="1"/>
      <c r="F300" s="1">
        <f>E296-C300</f>
        <v>586.36000000000013</v>
      </c>
      <c r="G300" s="1" t="s">
        <v>5</v>
      </c>
    </row>
    <row r="301" spans="1:7" x14ac:dyDescent="0.25">
      <c r="A301" s="1">
        <v>2800</v>
      </c>
      <c r="B301" s="1"/>
      <c r="C301" s="1">
        <v>1.3460000000000001</v>
      </c>
      <c r="D301" s="1"/>
      <c r="E301" s="1"/>
      <c r="F301" s="1">
        <f>E296-C301</f>
        <v>586.46400000000017</v>
      </c>
      <c r="G301" s="1" t="s">
        <v>5</v>
      </c>
    </row>
    <row r="302" spans="1:7" x14ac:dyDescent="0.25">
      <c r="A302" s="1">
        <v>2800</v>
      </c>
      <c r="B302" s="1"/>
      <c r="C302" s="1">
        <v>1.252</v>
      </c>
      <c r="D302" s="1"/>
      <c r="E302" s="1"/>
      <c r="F302" s="1">
        <f>E296-C302</f>
        <v>586.55800000000022</v>
      </c>
      <c r="G302" s="1" t="s">
        <v>5</v>
      </c>
    </row>
    <row r="303" spans="1:7" x14ac:dyDescent="0.25">
      <c r="A303" s="1">
        <v>2800</v>
      </c>
      <c r="B303" s="1"/>
      <c r="C303" s="1">
        <v>1.145</v>
      </c>
      <c r="D303" s="1"/>
      <c r="E303" s="1"/>
      <c r="F303" s="1">
        <f>E296-C303</f>
        <v>586.66500000000019</v>
      </c>
      <c r="G303" s="1" t="s">
        <v>22</v>
      </c>
    </row>
    <row r="304" spans="1:7" x14ac:dyDescent="0.25">
      <c r="A304" s="1">
        <v>2800</v>
      </c>
      <c r="B304" s="1"/>
      <c r="C304" s="1">
        <v>1.26</v>
      </c>
      <c r="D304" s="1"/>
      <c r="E304" s="1"/>
      <c r="F304" s="1">
        <f>E296-C304</f>
        <v>586.55000000000018</v>
      </c>
      <c r="G304" s="1" t="s">
        <v>23</v>
      </c>
    </row>
    <row r="305" spans="1:32" x14ac:dyDescent="0.25">
      <c r="A305" s="1">
        <v>2800</v>
      </c>
      <c r="B305" s="1"/>
      <c r="C305" s="1">
        <v>1.389</v>
      </c>
      <c r="D305" s="1"/>
      <c r="E305" s="1"/>
      <c r="F305" s="1">
        <f>E296-C305</f>
        <v>586.42100000000016</v>
      </c>
      <c r="G305" s="1" t="s">
        <v>23</v>
      </c>
    </row>
    <row r="306" spans="1:32" x14ac:dyDescent="0.25">
      <c r="A306" s="1">
        <v>2800</v>
      </c>
      <c r="B306" s="1">
        <v>1.825</v>
      </c>
      <c r="C306" s="1"/>
      <c r="D306" s="1">
        <v>1.502</v>
      </c>
      <c r="E306" s="1">
        <f>F306+B306</f>
        <v>588.13300000000027</v>
      </c>
      <c r="F306" s="1">
        <f>E296-D306</f>
        <v>586.30800000000022</v>
      </c>
      <c r="G306" s="1" t="s">
        <v>23</v>
      </c>
    </row>
    <row r="307" spans="1:32" x14ac:dyDescent="0.25">
      <c r="A307" s="1">
        <v>2825</v>
      </c>
      <c r="B307" s="1"/>
      <c r="C307" s="1">
        <v>1.4219999999999999</v>
      </c>
      <c r="D307" s="1"/>
      <c r="E307" s="1"/>
      <c r="F307" s="1">
        <f>E306-C307</f>
        <v>586.71100000000024</v>
      </c>
      <c r="G307" s="1" t="s">
        <v>22</v>
      </c>
    </row>
    <row r="308" spans="1:32" x14ac:dyDescent="0.25">
      <c r="A308" s="1">
        <v>2850</v>
      </c>
      <c r="B308" s="1"/>
      <c r="C308" s="1">
        <v>1.339</v>
      </c>
      <c r="D308" s="1"/>
      <c r="E308" s="1"/>
      <c r="F308" s="1">
        <f>E306-C308</f>
        <v>586.79400000000021</v>
      </c>
      <c r="G308" s="1" t="s">
        <v>22</v>
      </c>
    </row>
    <row r="309" spans="1:32" x14ac:dyDescent="0.25">
      <c r="A309" s="1">
        <v>2875</v>
      </c>
      <c r="B309" s="1"/>
      <c r="C309" s="1">
        <v>1.26</v>
      </c>
      <c r="D309" s="1"/>
      <c r="E309" s="1"/>
      <c r="F309" s="1">
        <f>E306-C309</f>
        <v>586.87300000000027</v>
      </c>
      <c r="G309" s="1" t="s">
        <v>22</v>
      </c>
    </row>
    <row r="310" spans="1:32" x14ac:dyDescent="0.25">
      <c r="A310" s="1">
        <v>2900</v>
      </c>
      <c r="B310" s="1"/>
      <c r="C310" s="1">
        <v>1.492</v>
      </c>
      <c r="D310" s="1"/>
      <c r="E310" s="1"/>
      <c r="F310" s="1">
        <f>E306-C310</f>
        <v>586.6410000000003</v>
      </c>
      <c r="G310" s="1" t="s">
        <v>5</v>
      </c>
    </row>
    <row r="311" spans="1:32" x14ac:dyDescent="0.25">
      <c r="A311" s="1">
        <v>2900</v>
      </c>
      <c r="B311" s="1"/>
      <c r="C311" s="1">
        <v>1.405</v>
      </c>
      <c r="D311" s="1"/>
      <c r="E311" s="1"/>
      <c r="F311" s="1">
        <f>E306-C311</f>
        <v>586.72800000000029</v>
      </c>
      <c r="G311" s="1" t="s">
        <v>5</v>
      </c>
    </row>
    <row r="312" spans="1:32" x14ac:dyDescent="0.25">
      <c r="A312" s="1">
        <v>2900</v>
      </c>
      <c r="B312" s="1"/>
      <c r="C312" s="1">
        <v>1.3</v>
      </c>
      <c r="D312" s="1"/>
      <c r="E312" s="1"/>
      <c r="F312" s="1">
        <f>E306-C312</f>
        <v>586.83300000000031</v>
      </c>
      <c r="G312" s="1" t="s">
        <v>5</v>
      </c>
    </row>
    <row r="313" spans="1:32" x14ac:dyDescent="0.25">
      <c r="A313" s="1">
        <v>2900</v>
      </c>
      <c r="B313" s="1"/>
      <c r="C313" s="1">
        <v>1.2050000000000001</v>
      </c>
      <c r="D313" s="1"/>
      <c r="E313" s="1"/>
      <c r="F313" s="1">
        <f>E306-C313</f>
        <v>586.92800000000022</v>
      </c>
      <c r="G313" s="1" t="s">
        <v>22</v>
      </c>
    </row>
    <row r="314" spans="1:32" x14ac:dyDescent="0.25">
      <c r="A314" s="1">
        <v>2900</v>
      </c>
      <c r="B314" s="1"/>
      <c r="C314" s="1">
        <v>1.282</v>
      </c>
      <c r="D314" s="1"/>
      <c r="E314" s="1"/>
      <c r="F314" s="1">
        <f>E306-C314</f>
        <v>586.85100000000023</v>
      </c>
      <c r="G314" s="1" t="s">
        <v>23</v>
      </c>
    </row>
    <row r="315" spans="1:32" x14ac:dyDescent="0.25">
      <c r="A315" s="1">
        <v>2900</v>
      </c>
      <c r="B315" s="1"/>
      <c r="C315" s="1">
        <v>1.3959999999999999</v>
      </c>
      <c r="D315" s="1"/>
      <c r="E315" s="1"/>
      <c r="F315" s="1">
        <f>E306-C315</f>
        <v>586.73700000000031</v>
      </c>
      <c r="G315" s="1" t="s">
        <v>23</v>
      </c>
    </row>
    <row r="316" spans="1:32" x14ac:dyDescent="0.25">
      <c r="A316" s="1">
        <v>2900</v>
      </c>
      <c r="B316" s="1"/>
      <c r="C316" s="1">
        <v>1.49</v>
      </c>
      <c r="D316" s="1"/>
      <c r="E316" s="1"/>
      <c r="F316" s="1">
        <f>E306-C316</f>
        <v>586.64300000000026</v>
      </c>
      <c r="G316" s="1" t="s">
        <v>23</v>
      </c>
    </row>
    <row r="317" spans="1:32" x14ac:dyDescent="0.25">
      <c r="A317" s="5">
        <v>2925</v>
      </c>
      <c r="B317" s="1"/>
      <c r="C317" s="1">
        <v>1.35</v>
      </c>
      <c r="D317" s="1"/>
      <c r="E317" s="1"/>
      <c r="F317" s="1">
        <f>E306-C317</f>
        <v>586.78300000000024</v>
      </c>
      <c r="G317" s="1" t="s">
        <v>22</v>
      </c>
      <c r="T317" s="5" t="s">
        <v>32</v>
      </c>
      <c r="U317" s="5" t="s">
        <v>31</v>
      </c>
      <c r="V317" s="5" t="s">
        <v>30</v>
      </c>
      <c r="W317" s="5" t="s">
        <v>22</v>
      </c>
      <c r="X317" s="5" t="s">
        <v>27</v>
      </c>
      <c r="Y317" s="5" t="s">
        <v>28</v>
      </c>
      <c r="Z317" s="5" t="s">
        <v>29</v>
      </c>
      <c r="AA317" s="5" t="s">
        <v>129</v>
      </c>
      <c r="AB317" s="5" t="s">
        <v>130</v>
      </c>
      <c r="AC317" s="5" t="s">
        <v>131</v>
      </c>
      <c r="AD317" s="5" t="s">
        <v>132</v>
      </c>
      <c r="AE317" s="5" t="s">
        <v>133</v>
      </c>
      <c r="AF317" s="5" t="s">
        <v>134</v>
      </c>
    </row>
    <row r="318" spans="1:32" x14ac:dyDescent="0.25">
      <c r="A318" s="1">
        <v>2950</v>
      </c>
      <c r="B318" s="1"/>
      <c r="C318" s="1">
        <v>1.65</v>
      </c>
      <c r="D318" s="1"/>
      <c r="E318" s="1"/>
      <c r="F318" s="5">
        <f>E306-C318</f>
        <v>586.48300000000029</v>
      </c>
      <c r="G318" s="5" t="s">
        <v>5</v>
      </c>
      <c r="T318">
        <v>586.79800000000023</v>
      </c>
      <c r="U318">
        <v>586.95800000000031</v>
      </c>
      <c r="V318">
        <v>586.97800000000029</v>
      </c>
      <c r="W318">
        <v>587.07100000000025</v>
      </c>
      <c r="X318">
        <v>586.97800000000029</v>
      </c>
      <c r="Y318">
        <v>586.92100000000028</v>
      </c>
      <c r="Z318">
        <v>586.79100000000028</v>
      </c>
      <c r="AA318">
        <v>586.73800000000028</v>
      </c>
      <c r="AB318">
        <v>586.64900000000023</v>
      </c>
      <c r="AC318">
        <v>586.62600000000032</v>
      </c>
      <c r="AD318">
        <v>586.58700000000022</v>
      </c>
      <c r="AE318">
        <v>586.51300000000026</v>
      </c>
      <c r="AF318">
        <v>586.48300000000029</v>
      </c>
    </row>
    <row r="319" spans="1:32" x14ac:dyDescent="0.25">
      <c r="A319" s="1">
        <v>2950</v>
      </c>
      <c r="B319" s="1"/>
      <c r="C319" s="1">
        <v>1.62</v>
      </c>
      <c r="D319" s="1"/>
      <c r="E319" s="1"/>
      <c r="F319" s="5">
        <f>E306-C319</f>
        <v>586.51300000000026</v>
      </c>
      <c r="G319" s="5" t="s">
        <v>5</v>
      </c>
      <c r="I319" s="14"/>
    </row>
    <row r="320" spans="1:32" x14ac:dyDescent="0.25">
      <c r="A320" s="1">
        <v>2950</v>
      </c>
      <c r="B320" s="1"/>
      <c r="C320" s="1">
        <v>1.546</v>
      </c>
      <c r="D320" s="1"/>
      <c r="E320" s="1"/>
      <c r="F320" s="5">
        <f>E306-C320</f>
        <v>586.58700000000022</v>
      </c>
      <c r="G320" s="5" t="s">
        <v>5</v>
      </c>
      <c r="I320" s="14"/>
    </row>
    <row r="321" spans="1:26" x14ac:dyDescent="0.25">
      <c r="A321" s="1">
        <v>2950</v>
      </c>
      <c r="B321" s="1"/>
      <c r="C321" s="1">
        <v>1.5069999999999999</v>
      </c>
      <c r="D321" s="1"/>
      <c r="E321" s="1"/>
      <c r="F321" s="5">
        <f>E306-C321</f>
        <v>586.62600000000032</v>
      </c>
      <c r="G321" s="5" t="s">
        <v>5</v>
      </c>
      <c r="I321" s="14"/>
    </row>
    <row r="322" spans="1:26" x14ac:dyDescent="0.25">
      <c r="A322" s="1">
        <v>2950</v>
      </c>
      <c r="B322" s="1"/>
      <c r="C322" s="1">
        <v>1.484</v>
      </c>
      <c r="D322" s="1"/>
      <c r="E322" s="1"/>
      <c r="F322" s="5">
        <f>E306-C322</f>
        <v>586.64900000000023</v>
      </c>
      <c r="G322" s="5" t="s">
        <v>5</v>
      </c>
      <c r="I322" s="14"/>
    </row>
    <row r="323" spans="1:26" x14ac:dyDescent="0.25">
      <c r="A323" s="1">
        <v>2950</v>
      </c>
      <c r="B323" s="1"/>
      <c r="C323" s="1">
        <v>1.395</v>
      </c>
      <c r="D323" s="1"/>
      <c r="E323" s="1"/>
      <c r="F323" s="5">
        <f>E306-C323</f>
        <v>586.73800000000028</v>
      </c>
      <c r="G323" s="5" t="s">
        <v>5</v>
      </c>
      <c r="H323" s="136" t="s">
        <v>85</v>
      </c>
      <c r="I323" s="137"/>
      <c r="J323" s="137"/>
    </row>
    <row r="324" spans="1:26" x14ac:dyDescent="0.25">
      <c r="A324" s="1">
        <v>2950</v>
      </c>
      <c r="B324" s="1"/>
      <c r="C324" s="1">
        <v>1.3420000000000001</v>
      </c>
      <c r="D324" s="1"/>
      <c r="E324" s="1"/>
      <c r="F324" s="5">
        <f>E306-C324</f>
        <v>586.79100000000028</v>
      </c>
      <c r="G324" s="5" t="s">
        <v>5</v>
      </c>
      <c r="H324" s="136"/>
      <c r="I324" s="137"/>
      <c r="J324" s="137"/>
      <c r="Z324">
        <f>67.5+22.5</f>
        <v>90</v>
      </c>
    </row>
    <row r="325" spans="1:26" x14ac:dyDescent="0.25">
      <c r="A325" s="1">
        <v>2950</v>
      </c>
      <c r="B325" s="1"/>
      <c r="C325" s="1">
        <v>1.212</v>
      </c>
      <c r="D325" s="1"/>
      <c r="E325" s="1"/>
      <c r="F325" s="5">
        <f>E306-C325</f>
        <v>586.92100000000028</v>
      </c>
      <c r="G325" s="5" t="s">
        <v>5</v>
      </c>
      <c r="H325" s="136"/>
      <c r="I325" s="137"/>
      <c r="J325" s="137"/>
    </row>
    <row r="326" spans="1:26" x14ac:dyDescent="0.25">
      <c r="A326" s="1">
        <v>2950</v>
      </c>
      <c r="B326" s="1"/>
      <c r="C326" s="1">
        <v>1.155</v>
      </c>
      <c r="D326" s="1"/>
      <c r="E326" s="1"/>
      <c r="F326" s="5">
        <f>E306-C326</f>
        <v>586.97800000000029</v>
      </c>
      <c r="G326" s="5" t="s">
        <v>5</v>
      </c>
      <c r="I326" s="14"/>
    </row>
    <row r="327" spans="1:26" x14ac:dyDescent="0.25">
      <c r="A327" s="1">
        <v>2950</v>
      </c>
      <c r="B327" s="1"/>
      <c r="C327" s="1">
        <v>1.0620000000000001</v>
      </c>
      <c r="D327" s="1"/>
      <c r="E327" s="1"/>
      <c r="F327" s="5">
        <f>E306-C327</f>
        <v>587.07100000000025</v>
      </c>
      <c r="G327" s="5" t="s">
        <v>22</v>
      </c>
      <c r="I327" s="14"/>
    </row>
    <row r="328" spans="1:26" x14ac:dyDescent="0.25">
      <c r="A328" s="1">
        <v>2950</v>
      </c>
      <c r="B328" s="1"/>
      <c r="C328" s="1">
        <v>1.155</v>
      </c>
      <c r="D328" s="1"/>
      <c r="E328" s="1"/>
      <c r="F328" s="5">
        <f>E306-C328</f>
        <v>586.97800000000029</v>
      </c>
      <c r="G328" s="5" t="s">
        <v>23</v>
      </c>
    </row>
    <row r="329" spans="1:26" x14ac:dyDescent="0.25">
      <c r="A329" s="1">
        <v>2950</v>
      </c>
      <c r="B329" s="1"/>
      <c r="C329" s="1">
        <v>1.175</v>
      </c>
      <c r="D329" s="1"/>
      <c r="E329" s="1"/>
      <c r="F329" s="5">
        <f>E306-C329</f>
        <v>586.95800000000031</v>
      </c>
      <c r="G329" s="5" t="s">
        <v>23</v>
      </c>
    </row>
    <row r="330" spans="1:26" x14ac:dyDescent="0.25">
      <c r="A330" s="1">
        <v>2950</v>
      </c>
      <c r="B330" s="1"/>
      <c r="C330" s="1">
        <v>1.335</v>
      </c>
      <c r="D330" s="1"/>
      <c r="E330" s="1"/>
      <c r="F330" s="5">
        <f>E306-C330</f>
        <v>586.79800000000023</v>
      </c>
      <c r="G330" s="5" t="s">
        <v>23</v>
      </c>
    </row>
    <row r="331" spans="1:26" x14ac:dyDescent="0.25">
      <c r="A331" s="1">
        <v>2975</v>
      </c>
      <c r="B331" s="1"/>
      <c r="C331" s="1">
        <v>0.96199999999999997</v>
      </c>
      <c r="D331" s="1"/>
      <c r="E331" s="1"/>
      <c r="F331" s="1">
        <f>E306-C331</f>
        <v>587.17100000000028</v>
      </c>
      <c r="G331" s="1" t="s">
        <v>22</v>
      </c>
    </row>
    <row r="332" spans="1:26" x14ac:dyDescent="0.25">
      <c r="A332" s="1">
        <v>3000</v>
      </c>
      <c r="B332" s="1"/>
      <c r="C332" s="1">
        <v>1.0920000000000001</v>
      </c>
      <c r="D332" s="1"/>
      <c r="E332" s="1"/>
      <c r="F332" s="1">
        <f>E306-C332</f>
        <v>587.04100000000028</v>
      </c>
      <c r="G332" s="1" t="s">
        <v>5</v>
      </c>
    </row>
    <row r="333" spans="1:26" x14ac:dyDescent="0.25">
      <c r="A333" s="1">
        <v>3000</v>
      </c>
      <c r="B333" s="1"/>
      <c r="C333" s="1">
        <v>1.01</v>
      </c>
      <c r="D333" s="1"/>
      <c r="E333" s="1"/>
      <c r="F333" s="1">
        <f>E306-C333</f>
        <v>587.12300000000027</v>
      </c>
      <c r="G333" s="1" t="s">
        <v>5</v>
      </c>
    </row>
    <row r="334" spans="1:26" x14ac:dyDescent="0.25">
      <c r="A334" s="1">
        <v>3000</v>
      </c>
      <c r="B334" s="1"/>
      <c r="C334" s="1">
        <v>0.90200000000000002</v>
      </c>
      <c r="D334" s="1"/>
      <c r="E334" s="1"/>
      <c r="F334" s="1">
        <f>E306-C334</f>
        <v>587.23100000000022</v>
      </c>
      <c r="G334" s="1" t="s">
        <v>5</v>
      </c>
    </row>
    <row r="335" spans="1:26" x14ac:dyDescent="0.25">
      <c r="A335" s="1">
        <v>3000</v>
      </c>
      <c r="B335" s="1"/>
      <c r="C335" s="1">
        <v>0.872</v>
      </c>
      <c r="D335" s="1"/>
      <c r="E335" s="1"/>
      <c r="F335" s="5">
        <f>E306-C335</f>
        <v>587.26100000000031</v>
      </c>
      <c r="G335" s="1" t="s">
        <v>22</v>
      </c>
    </row>
    <row r="336" spans="1:26" x14ac:dyDescent="0.25">
      <c r="A336" s="1">
        <v>3000</v>
      </c>
      <c r="B336" s="1"/>
      <c r="C336" s="1">
        <v>0.97299999999999998</v>
      </c>
      <c r="D336" s="1"/>
      <c r="E336" s="1"/>
      <c r="F336" s="1">
        <f>E306-C336</f>
        <v>587.16000000000031</v>
      </c>
      <c r="G336" s="1" t="s">
        <v>23</v>
      </c>
    </row>
    <row r="337" spans="1:10" x14ac:dyDescent="0.25">
      <c r="A337" s="1">
        <v>3000</v>
      </c>
      <c r="B337" s="1"/>
      <c r="C337" s="1">
        <v>1.0409999999999999</v>
      </c>
      <c r="D337" s="1"/>
      <c r="E337" s="1"/>
      <c r="F337" s="1">
        <f>E306-C337</f>
        <v>587.09200000000021</v>
      </c>
      <c r="G337" s="1" t="s">
        <v>23</v>
      </c>
    </row>
    <row r="338" spans="1:10" x14ac:dyDescent="0.25">
      <c r="A338" s="1">
        <v>3000</v>
      </c>
      <c r="B338" s="1"/>
      <c r="C338" s="1">
        <v>1.2190000000000001</v>
      </c>
      <c r="D338" s="1"/>
      <c r="E338" s="1"/>
      <c r="F338" s="1">
        <f>E306-C338</f>
        <v>586.91400000000021</v>
      </c>
      <c r="G338" s="1" t="s">
        <v>23</v>
      </c>
    </row>
    <row r="339" spans="1:10" x14ac:dyDescent="0.25">
      <c r="A339" s="1">
        <v>3000</v>
      </c>
      <c r="B339" s="1"/>
      <c r="C339" s="1"/>
      <c r="D339" s="1">
        <v>1.635</v>
      </c>
      <c r="E339" s="1"/>
      <c r="F339" s="1">
        <f>E306-D339</f>
        <v>586.49800000000027</v>
      </c>
      <c r="G339" s="1" t="s">
        <v>33</v>
      </c>
      <c r="J339">
        <v>586.49700000000007</v>
      </c>
    </row>
    <row r="340" spans="1:10" x14ac:dyDescent="0.25">
      <c r="A340" s="1"/>
      <c r="B340" s="1"/>
      <c r="C340" s="1"/>
      <c r="D340" s="1"/>
      <c r="E340" s="1"/>
      <c r="F340" s="1"/>
      <c r="G340" s="1"/>
    </row>
    <row r="341" spans="1:10" x14ac:dyDescent="0.25">
      <c r="A341" s="1"/>
      <c r="B341" s="1"/>
      <c r="C341" s="1"/>
      <c r="D341" s="1"/>
      <c r="E341" s="1"/>
      <c r="F341" s="1"/>
      <c r="G341" s="1"/>
    </row>
    <row r="342" spans="1:10" x14ac:dyDescent="0.25">
      <c r="A342" s="1"/>
      <c r="B342" s="1"/>
      <c r="C342" s="1"/>
      <c r="D342" s="1"/>
      <c r="E342" s="1"/>
      <c r="F342" s="1"/>
      <c r="G342" s="1"/>
    </row>
    <row r="343" spans="1:10" x14ac:dyDescent="0.25">
      <c r="A343" s="1"/>
      <c r="B343" s="1"/>
      <c r="C343" s="1"/>
      <c r="D343" s="1"/>
      <c r="E343" s="1"/>
      <c r="F343" s="1"/>
      <c r="G343" s="1"/>
    </row>
    <row r="344" spans="1:10" x14ac:dyDescent="0.25">
      <c r="A344" s="1"/>
      <c r="B344" s="1"/>
      <c r="C344" s="1"/>
      <c r="D344" s="1"/>
      <c r="E344" s="1"/>
      <c r="F344" s="1"/>
      <c r="G344" s="1"/>
    </row>
    <row r="345" spans="1:10" x14ac:dyDescent="0.25">
      <c r="A345" s="1"/>
      <c r="B345" s="1"/>
      <c r="C345" s="1"/>
      <c r="D345" s="1"/>
      <c r="E345" s="1"/>
      <c r="F345" s="1"/>
      <c r="G345" s="1"/>
    </row>
    <row r="346" spans="1:10" x14ac:dyDescent="0.25">
      <c r="A346" s="1"/>
      <c r="B346" s="1"/>
      <c r="C346" s="1"/>
      <c r="D346" s="1"/>
      <c r="E346" s="1"/>
      <c r="F346" s="1"/>
      <c r="G346" s="1"/>
    </row>
    <row r="347" spans="1:10" x14ac:dyDescent="0.25">
      <c r="A347" s="1"/>
      <c r="B347" s="1"/>
      <c r="C347" s="1"/>
      <c r="D347" s="1"/>
      <c r="E347" s="1"/>
      <c r="F347" s="1"/>
      <c r="G347" s="1"/>
    </row>
    <row r="348" spans="1:10" x14ac:dyDescent="0.25">
      <c r="A348" s="1"/>
      <c r="B348" s="1"/>
      <c r="C348" s="1"/>
      <c r="D348" s="1"/>
      <c r="E348" s="1"/>
      <c r="F348" s="1"/>
      <c r="G348" s="1"/>
    </row>
    <row r="349" spans="1:10" x14ac:dyDescent="0.25">
      <c r="A349" s="1"/>
      <c r="B349" s="1"/>
      <c r="C349" s="1"/>
      <c r="D349" s="1"/>
      <c r="E349" s="1"/>
      <c r="F349" s="1"/>
      <c r="G349" s="1"/>
    </row>
    <row r="350" spans="1:10" x14ac:dyDescent="0.25">
      <c r="A350" s="1"/>
      <c r="B350" s="1"/>
      <c r="C350" s="1"/>
      <c r="D350" s="1"/>
      <c r="E350" s="1"/>
      <c r="F350" s="1"/>
      <c r="G350" s="1"/>
    </row>
    <row r="351" spans="1:10" x14ac:dyDescent="0.25">
      <c r="A351" s="1"/>
      <c r="B351" s="1"/>
      <c r="C351" s="1"/>
      <c r="D351" s="1"/>
      <c r="E351" s="1"/>
      <c r="F351" s="1"/>
      <c r="G351" s="1"/>
    </row>
    <row r="352" spans="1:10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</sheetData>
  <mergeCells count="2">
    <mergeCell ref="H323:J325"/>
    <mergeCell ref="H14:J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zoomScale="85" zoomScaleNormal="85" workbookViewId="0">
      <selection activeCell="H12" sqref="H12"/>
    </sheetView>
  </sheetViews>
  <sheetFormatPr defaultRowHeight="15" x14ac:dyDescent="0.25"/>
  <cols>
    <col min="2" max="2" width="9.7109375" bestFit="1" customWidth="1"/>
    <col min="3" max="3" width="8.5703125" bestFit="1" customWidth="1"/>
    <col min="6" max="6" width="4.85546875" bestFit="1" customWidth="1"/>
    <col min="7" max="7" width="6.42578125" customWidth="1"/>
    <col min="9" max="9" width="9.7109375" bestFit="1" customWidth="1"/>
    <col min="10" max="10" width="9.5703125" customWidth="1"/>
    <col min="11" max="11" width="5.140625" bestFit="1" customWidth="1"/>
    <col min="12" max="18" width="8.28515625" bestFit="1" customWidth="1"/>
  </cols>
  <sheetData>
    <row r="1" spans="1:18" ht="15.75" x14ac:dyDescent="0.25">
      <c r="F1" s="7"/>
      <c r="G1" s="7"/>
      <c r="L1" s="26"/>
      <c r="M1" s="7"/>
    </row>
    <row r="2" spans="1:18" x14ac:dyDescent="0.25">
      <c r="F2" s="7"/>
      <c r="G2" s="7"/>
      <c r="L2" s="7"/>
      <c r="M2" s="7"/>
    </row>
    <row r="3" spans="1:18" x14ac:dyDescent="0.25">
      <c r="A3" s="1" t="s">
        <v>0</v>
      </c>
      <c r="B3" s="1" t="s">
        <v>88</v>
      </c>
      <c r="C3" s="1" t="s">
        <v>120</v>
      </c>
      <c r="D3" s="2" t="s">
        <v>121</v>
      </c>
      <c r="F3" s="8"/>
      <c r="K3" s="1" t="s">
        <v>0</v>
      </c>
      <c r="L3" s="1" t="s">
        <v>32</v>
      </c>
      <c r="M3" s="1" t="s">
        <v>31</v>
      </c>
      <c r="N3" s="1" t="s">
        <v>30</v>
      </c>
      <c r="O3" s="1" t="s">
        <v>22</v>
      </c>
      <c r="P3" s="1" t="s">
        <v>27</v>
      </c>
      <c r="Q3" s="1" t="s">
        <v>28</v>
      </c>
      <c r="R3" s="1" t="s">
        <v>29</v>
      </c>
    </row>
    <row r="4" spans="1:18" x14ac:dyDescent="0.25">
      <c r="A4" s="1">
        <v>0</v>
      </c>
      <c r="B4" s="1">
        <v>578.71799999999996</v>
      </c>
      <c r="C4" s="1">
        <v>578.55799999999999</v>
      </c>
      <c r="D4" s="1">
        <f>C4+0.05</f>
        <v>578.60799999999995</v>
      </c>
      <c r="E4" s="113">
        <f>C4-B4</f>
        <v>-0.15999999999996817</v>
      </c>
      <c r="F4" s="18"/>
      <c r="H4">
        <f>B64-C4</f>
        <v>4.0839999999999463</v>
      </c>
      <c r="K4" s="1">
        <v>0</v>
      </c>
      <c r="L4" s="1">
        <v>578.47400000000005</v>
      </c>
      <c r="M4" s="1">
        <v>578.51400000000001</v>
      </c>
      <c r="N4" s="1">
        <v>578.67899999999997</v>
      </c>
      <c r="O4" s="1">
        <v>578.71799999999996</v>
      </c>
      <c r="P4" s="1">
        <v>578.64700000000005</v>
      </c>
      <c r="Q4" s="1">
        <v>578.61699999999996</v>
      </c>
      <c r="R4" s="1">
        <v>578.59500000000003</v>
      </c>
    </row>
    <row r="5" spans="1:18" x14ac:dyDescent="0.25">
      <c r="A5" s="1">
        <v>25</v>
      </c>
      <c r="B5" s="16">
        <v>578.71400000000006</v>
      </c>
      <c r="C5" s="1">
        <f>C4+$H$7</f>
        <v>578.6260666666667</v>
      </c>
      <c r="D5" s="1">
        <f t="shared" ref="D5:D35" si="0">C5+0.05</f>
        <v>578.67606666666666</v>
      </c>
      <c r="E5" s="113">
        <f t="shared" ref="E5:E68" si="1">C5-B5</f>
        <v>-8.7933333333353403E-2</v>
      </c>
      <c r="F5" s="8"/>
      <c r="H5">
        <f>H4/1500</f>
        <v>2.7226666666666311E-3</v>
      </c>
      <c r="K5" s="1">
        <v>25</v>
      </c>
      <c r="L5" s="1"/>
      <c r="M5" s="1"/>
      <c r="N5" s="1"/>
      <c r="O5" s="16">
        <v>578.71400000000006</v>
      </c>
      <c r="P5" s="1"/>
      <c r="Q5" s="1"/>
      <c r="R5" s="1"/>
    </row>
    <row r="6" spans="1:18" x14ac:dyDescent="0.25">
      <c r="A6" s="1">
        <v>50</v>
      </c>
      <c r="B6" s="1">
        <v>578.80100000000004</v>
      </c>
      <c r="C6" s="1">
        <f t="shared" ref="C6:C64" si="2">C5+$H$7</f>
        <v>578.69413333333341</v>
      </c>
      <c r="D6" s="1">
        <f t="shared" si="0"/>
        <v>578.74413333333337</v>
      </c>
      <c r="E6" s="113">
        <f t="shared" si="1"/>
        <v>-0.10686666666663314</v>
      </c>
      <c r="F6" s="18"/>
      <c r="H6">
        <f>H5*100</f>
        <v>0.2722666666666631</v>
      </c>
      <c r="K6" s="1">
        <v>50</v>
      </c>
      <c r="L6" s="1">
        <v>578.65099999999995</v>
      </c>
      <c r="M6" s="1">
        <v>578.649</v>
      </c>
      <c r="N6" s="1">
        <v>578.74199999999996</v>
      </c>
      <c r="O6" s="1">
        <v>578.80100000000004</v>
      </c>
      <c r="P6" s="1">
        <v>578.70799999999997</v>
      </c>
      <c r="Q6" s="1">
        <v>578.67899999999997</v>
      </c>
      <c r="R6" s="1">
        <v>578.65099999999995</v>
      </c>
    </row>
    <row r="7" spans="1:18" x14ac:dyDescent="0.25">
      <c r="A7" s="1">
        <v>75</v>
      </c>
      <c r="B7" s="1">
        <v>578.76700000000005</v>
      </c>
      <c r="C7" s="1">
        <f t="shared" si="2"/>
        <v>578.76220000000012</v>
      </c>
      <c r="D7" s="1">
        <f t="shared" si="0"/>
        <v>578.81220000000008</v>
      </c>
      <c r="E7" s="113">
        <f t="shared" si="1"/>
        <v>-4.7999999999319698E-3</v>
      </c>
      <c r="F7" s="8"/>
      <c r="H7">
        <f>H6*25/100</f>
        <v>6.8066666666665776E-2</v>
      </c>
      <c r="K7" s="1">
        <v>75</v>
      </c>
      <c r="L7" s="1"/>
      <c r="M7" s="1"/>
      <c r="N7" s="1"/>
      <c r="O7" s="1">
        <v>578.76700000000005</v>
      </c>
      <c r="P7" s="1"/>
      <c r="Q7" s="1"/>
      <c r="R7" s="1"/>
    </row>
    <row r="8" spans="1:18" x14ac:dyDescent="0.25">
      <c r="A8" s="1">
        <v>100</v>
      </c>
      <c r="B8" s="1">
        <v>578.76499999999999</v>
      </c>
      <c r="C8" s="1">
        <f t="shared" si="2"/>
        <v>578.83026666666683</v>
      </c>
      <c r="D8" s="1">
        <f t="shared" si="0"/>
        <v>578.88026666666678</v>
      </c>
      <c r="E8" s="113">
        <f t="shared" si="1"/>
        <v>6.5266666666843776E-2</v>
      </c>
      <c r="F8" s="18"/>
      <c r="K8" s="1">
        <v>100</v>
      </c>
      <c r="L8" s="1">
        <v>578.68700000000001</v>
      </c>
      <c r="M8" s="1">
        <v>578.72400000000005</v>
      </c>
      <c r="N8" s="1">
        <v>578.69000000000005</v>
      </c>
      <c r="O8" s="1">
        <v>578.76499999999999</v>
      </c>
      <c r="P8" s="1">
        <v>578.697</v>
      </c>
      <c r="Q8" s="1">
        <v>578.68899999999996</v>
      </c>
      <c r="R8" s="1">
        <v>578.65200000000004</v>
      </c>
    </row>
    <row r="9" spans="1:18" x14ac:dyDescent="0.25">
      <c r="A9" s="1">
        <v>125</v>
      </c>
      <c r="B9" s="1">
        <v>578.84400000000005</v>
      </c>
      <c r="C9" s="1">
        <f t="shared" si="2"/>
        <v>578.89833333333354</v>
      </c>
      <c r="D9" s="1">
        <f t="shared" si="0"/>
        <v>578.94833333333349</v>
      </c>
      <c r="E9" s="113">
        <f t="shared" si="1"/>
        <v>5.4333333333488554E-2</v>
      </c>
      <c r="F9" s="8"/>
      <c r="K9" s="1">
        <v>125</v>
      </c>
      <c r="L9" s="1"/>
      <c r="M9" s="1"/>
      <c r="N9" s="1"/>
      <c r="O9" s="1">
        <v>578.84400000000005</v>
      </c>
      <c r="P9" s="1"/>
      <c r="Q9" s="1"/>
      <c r="R9" s="1"/>
    </row>
    <row r="10" spans="1:18" x14ac:dyDescent="0.25">
      <c r="A10" s="1">
        <v>150</v>
      </c>
      <c r="B10" s="1">
        <v>578.92600000000004</v>
      </c>
      <c r="C10" s="1">
        <f t="shared" si="2"/>
        <v>578.96640000000025</v>
      </c>
      <c r="D10" s="1">
        <f t="shared" si="0"/>
        <v>579.0164000000002</v>
      </c>
      <c r="E10" s="113">
        <f t="shared" si="1"/>
        <v>4.0400000000204273E-2</v>
      </c>
      <c r="F10" s="18"/>
      <c r="I10">
        <f>587.225-C64</f>
        <v>4.5829999999974689</v>
      </c>
      <c r="K10" s="1">
        <v>150</v>
      </c>
      <c r="L10" s="1"/>
      <c r="M10" s="1"/>
      <c r="N10" s="1"/>
      <c r="O10" s="1">
        <v>578.92600000000004</v>
      </c>
      <c r="P10" s="1"/>
      <c r="Q10" s="1"/>
      <c r="R10" s="1"/>
    </row>
    <row r="11" spans="1:18" x14ac:dyDescent="0.25">
      <c r="A11" s="1">
        <v>175</v>
      </c>
      <c r="B11" s="1">
        <v>578.98300000000006</v>
      </c>
      <c r="C11" s="1">
        <f t="shared" si="2"/>
        <v>579.03446666666696</v>
      </c>
      <c r="D11" s="1">
        <f t="shared" si="0"/>
        <v>579.08446666666691</v>
      </c>
      <c r="E11" s="113">
        <f t="shared" si="1"/>
        <v>5.1466666666897254E-2</v>
      </c>
      <c r="F11" s="8"/>
      <c r="I11">
        <f>I10/1500</f>
        <v>3.0553333333316461E-3</v>
      </c>
      <c r="K11" s="1">
        <v>175</v>
      </c>
      <c r="L11" s="1"/>
      <c r="M11" s="1"/>
      <c r="N11" s="1"/>
      <c r="O11" s="1">
        <v>578.98300000000006</v>
      </c>
      <c r="P11" s="1"/>
      <c r="Q11" s="1"/>
      <c r="R11" s="1"/>
    </row>
    <row r="12" spans="1:18" x14ac:dyDescent="0.25">
      <c r="A12" s="1">
        <v>200</v>
      </c>
      <c r="B12" s="1">
        <v>578.97500000000002</v>
      </c>
      <c r="C12" s="1">
        <f t="shared" si="2"/>
        <v>579.10253333333367</v>
      </c>
      <c r="D12" s="1">
        <f t="shared" si="0"/>
        <v>579.15253333333362</v>
      </c>
      <c r="E12" s="113">
        <f t="shared" si="1"/>
        <v>0.1275333333336448</v>
      </c>
      <c r="F12" s="18"/>
      <c r="I12">
        <f>I11*100</f>
        <v>0.30553333333316463</v>
      </c>
      <c r="K12" s="1">
        <v>200</v>
      </c>
      <c r="L12" s="1">
        <v>578.89800000000002</v>
      </c>
      <c r="M12" s="1">
        <v>578.98400000000004</v>
      </c>
      <c r="N12" s="1">
        <v>578.98400000000004</v>
      </c>
      <c r="O12" s="1">
        <v>578.97500000000002</v>
      </c>
      <c r="P12" s="1">
        <v>578.89300000000003</v>
      </c>
      <c r="Q12" s="1">
        <v>578.88900000000001</v>
      </c>
      <c r="R12" s="1">
        <v>578.73599999999999</v>
      </c>
    </row>
    <row r="13" spans="1:18" x14ac:dyDescent="0.25">
      <c r="A13" s="1">
        <v>225</v>
      </c>
      <c r="B13" s="1">
        <v>579.05799999999999</v>
      </c>
      <c r="C13" s="1">
        <f t="shared" si="2"/>
        <v>579.17060000000038</v>
      </c>
      <c r="D13" s="1">
        <f t="shared" si="0"/>
        <v>579.22060000000033</v>
      </c>
      <c r="E13" s="113">
        <f t="shared" si="1"/>
        <v>0.11260000000038417</v>
      </c>
      <c r="F13" s="8"/>
      <c r="I13">
        <f>I12*25/100</f>
        <v>7.6383333333291156E-2</v>
      </c>
      <c r="K13" s="1">
        <v>225</v>
      </c>
      <c r="L13" s="1"/>
      <c r="M13" s="1"/>
      <c r="N13" s="1"/>
      <c r="O13" s="1">
        <v>579.05799999999999</v>
      </c>
      <c r="P13" s="1"/>
      <c r="Q13" s="1"/>
      <c r="R13" s="1"/>
    </row>
    <row r="14" spans="1:18" x14ac:dyDescent="0.25">
      <c r="A14" s="1">
        <v>250</v>
      </c>
      <c r="B14" s="1">
        <v>579.09500000000003</v>
      </c>
      <c r="C14" s="1">
        <f t="shared" si="2"/>
        <v>579.23866666666709</v>
      </c>
      <c r="D14" s="1">
        <f t="shared" si="0"/>
        <v>579.28866666666704</v>
      </c>
      <c r="E14" s="113">
        <f t="shared" si="1"/>
        <v>0.14366666666705896</v>
      </c>
      <c r="F14" s="18"/>
      <c r="K14" s="1">
        <v>250</v>
      </c>
      <c r="L14" s="1"/>
      <c r="M14" s="1"/>
      <c r="N14" s="1"/>
      <c r="O14" s="1">
        <v>579.09500000000003</v>
      </c>
      <c r="P14" s="1"/>
      <c r="Q14" s="1"/>
      <c r="R14" s="1"/>
    </row>
    <row r="15" spans="1:18" x14ac:dyDescent="0.25">
      <c r="A15" s="1">
        <v>275</v>
      </c>
      <c r="B15" s="1">
        <v>579.14300000000003</v>
      </c>
      <c r="C15" s="1">
        <f t="shared" si="2"/>
        <v>579.3067333333338</v>
      </c>
      <c r="D15" s="1">
        <f t="shared" si="0"/>
        <v>579.35673333333375</v>
      </c>
      <c r="E15" s="113">
        <f t="shared" si="1"/>
        <v>0.1637333333337665</v>
      </c>
      <c r="F15" s="8"/>
      <c r="K15" s="1">
        <v>275</v>
      </c>
      <c r="L15" s="1"/>
      <c r="M15" s="1"/>
      <c r="N15" s="1"/>
      <c r="O15" s="1">
        <v>579.14300000000003</v>
      </c>
      <c r="P15" s="1"/>
      <c r="Q15" s="1"/>
      <c r="R15" s="1"/>
    </row>
    <row r="16" spans="1:18" x14ac:dyDescent="0.25">
      <c r="A16" s="1">
        <v>300</v>
      </c>
      <c r="B16" s="1">
        <v>579.18799999999999</v>
      </c>
      <c r="C16" s="1">
        <f t="shared" si="2"/>
        <v>579.3748000000005</v>
      </c>
      <c r="D16" s="1">
        <f t="shared" si="0"/>
        <v>579.42480000000046</v>
      </c>
      <c r="E16" s="113">
        <f t="shared" si="1"/>
        <v>0.18680000000051677</v>
      </c>
      <c r="F16" s="18"/>
      <c r="K16" s="1">
        <v>300</v>
      </c>
      <c r="L16" s="1">
        <v>578.99299999999994</v>
      </c>
      <c r="M16" s="1">
        <v>579.07799999999997</v>
      </c>
      <c r="N16" s="1">
        <v>579.10599999999999</v>
      </c>
      <c r="O16" s="1">
        <v>579.18799999999999</v>
      </c>
      <c r="P16" s="1">
        <v>579.1</v>
      </c>
      <c r="Q16" s="1">
        <v>579.07399999999996</v>
      </c>
      <c r="R16" s="1">
        <v>579.00299999999993</v>
      </c>
    </row>
    <row r="17" spans="1:18" x14ac:dyDescent="0.25">
      <c r="A17" s="1">
        <v>325</v>
      </c>
      <c r="B17" s="1">
        <v>579.27599999999995</v>
      </c>
      <c r="C17" s="1">
        <f t="shared" si="2"/>
        <v>579.44286666666721</v>
      </c>
      <c r="D17" s="1">
        <f t="shared" si="0"/>
        <v>579.49286666666717</v>
      </c>
      <c r="E17" s="113">
        <f t="shared" si="1"/>
        <v>0.16686666666726069</v>
      </c>
      <c r="F17" s="8"/>
      <c r="K17" s="1">
        <v>325</v>
      </c>
      <c r="L17" s="1"/>
      <c r="M17" s="1"/>
      <c r="N17" s="1"/>
      <c r="O17" s="1">
        <v>579.27599999999995</v>
      </c>
      <c r="P17" s="1"/>
      <c r="Q17" s="1"/>
      <c r="R17" s="1"/>
    </row>
    <row r="18" spans="1:18" x14ac:dyDescent="0.25">
      <c r="A18" s="1">
        <v>350</v>
      </c>
      <c r="B18" s="1">
        <v>579.35199999999998</v>
      </c>
      <c r="C18" s="1">
        <f t="shared" si="2"/>
        <v>579.51093333333392</v>
      </c>
      <c r="D18" s="1">
        <f t="shared" si="0"/>
        <v>579.56093333333388</v>
      </c>
      <c r="E18" s="113">
        <f t="shared" si="1"/>
        <v>0.15893333333394821</v>
      </c>
      <c r="F18" s="18"/>
      <c r="K18" s="1">
        <v>350</v>
      </c>
      <c r="L18" s="1"/>
      <c r="M18" s="1"/>
      <c r="N18" s="1"/>
      <c r="O18" s="1">
        <v>579.35199999999998</v>
      </c>
      <c r="P18" s="1"/>
      <c r="Q18" s="1"/>
      <c r="R18" s="1"/>
    </row>
    <row r="19" spans="1:18" x14ac:dyDescent="0.25">
      <c r="A19" s="1">
        <v>375</v>
      </c>
      <c r="B19" s="1">
        <v>579.40199999999993</v>
      </c>
      <c r="C19" s="1">
        <f t="shared" si="2"/>
        <v>579.57900000000063</v>
      </c>
      <c r="D19" s="1">
        <f t="shared" si="0"/>
        <v>579.62900000000059</v>
      </c>
      <c r="E19" s="113">
        <f t="shared" si="1"/>
        <v>0.17700000000070304</v>
      </c>
      <c r="F19" s="8"/>
      <c r="K19" s="1">
        <v>375</v>
      </c>
      <c r="L19" s="1"/>
      <c r="M19" s="1"/>
      <c r="N19" s="1"/>
      <c r="O19" s="1">
        <v>579.40199999999993</v>
      </c>
      <c r="P19" s="1"/>
      <c r="Q19" s="1"/>
      <c r="R19" s="1"/>
    </row>
    <row r="20" spans="1:18" x14ac:dyDescent="0.25">
      <c r="A20" s="5">
        <v>400</v>
      </c>
      <c r="B20" s="1">
        <v>579.43200000000002</v>
      </c>
      <c r="C20" s="1">
        <f t="shared" si="2"/>
        <v>579.64706666666734</v>
      </c>
      <c r="D20" s="1">
        <f t="shared" si="0"/>
        <v>579.6970666666673</v>
      </c>
      <c r="E20" s="113">
        <f t="shared" si="1"/>
        <v>0.21506666666732599</v>
      </c>
      <c r="F20" s="18"/>
      <c r="K20" s="1">
        <v>400</v>
      </c>
      <c r="L20" s="1">
        <v>579.28300000000002</v>
      </c>
      <c r="M20" s="1">
        <v>579.37799999999993</v>
      </c>
      <c r="N20" s="1">
        <v>579.37099999999998</v>
      </c>
      <c r="O20" s="1">
        <v>579.43200000000002</v>
      </c>
      <c r="P20" s="1">
        <v>579.37299999999993</v>
      </c>
      <c r="Q20" s="1">
        <v>579.31299999999999</v>
      </c>
      <c r="R20" s="1">
        <v>579.19499999999994</v>
      </c>
    </row>
    <row r="21" spans="1:18" x14ac:dyDescent="0.25">
      <c r="A21" s="1">
        <v>425</v>
      </c>
      <c r="B21" s="1">
        <v>579.52</v>
      </c>
      <c r="C21" s="1">
        <f t="shared" si="2"/>
        <v>579.71513333333405</v>
      </c>
      <c r="D21" s="1">
        <f t="shared" si="0"/>
        <v>579.76513333333401</v>
      </c>
      <c r="E21" s="113">
        <f t="shared" si="1"/>
        <v>0.1951333333340699</v>
      </c>
      <c r="F21" s="8"/>
      <c r="K21" s="1">
        <v>425</v>
      </c>
      <c r="L21" s="1"/>
      <c r="M21" s="1"/>
      <c r="N21" s="1"/>
      <c r="O21" s="1">
        <v>579.52</v>
      </c>
      <c r="P21" s="1"/>
      <c r="Q21" s="1"/>
      <c r="R21" s="1"/>
    </row>
    <row r="22" spans="1:18" x14ac:dyDescent="0.25">
      <c r="A22" s="2">
        <v>450</v>
      </c>
      <c r="B22" s="1">
        <v>579.62800000000004</v>
      </c>
      <c r="C22" s="1">
        <f t="shared" si="2"/>
        <v>579.78320000000076</v>
      </c>
      <c r="D22" s="1">
        <f t="shared" si="0"/>
        <v>579.83320000000072</v>
      </c>
      <c r="E22" s="113">
        <f t="shared" si="1"/>
        <v>0.15520000000071832</v>
      </c>
      <c r="F22" s="18"/>
      <c r="K22" s="1">
        <v>450</v>
      </c>
      <c r="L22" s="1"/>
      <c r="M22" s="1"/>
      <c r="N22" s="1"/>
      <c r="O22" s="1">
        <v>579.62800000000004</v>
      </c>
      <c r="P22" s="1"/>
      <c r="Q22" s="1"/>
      <c r="R22" s="1"/>
    </row>
    <row r="23" spans="1:18" x14ac:dyDescent="0.25">
      <c r="A23" s="1">
        <v>475</v>
      </c>
      <c r="B23" s="1">
        <v>579.69200000000001</v>
      </c>
      <c r="C23" s="1">
        <f t="shared" si="2"/>
        <v>579.85126666666747</v>
      </c>
      <c r="D23" s="1">
        <f t="shared" si="0"/>
        <v>579.90126666666742</v>
      </c>
      <c r="E23" s="113">
        <f t="shared" si="1"/>
        <v>0.15926666666746314</v>
      </c>
      <c r="F23" s="8"/>
      <c r="K23" s="1">
        <v>475</v>
      </c>
      <c r="L23" s="1"/>
      <c r="M23" s="1"/>
      <c r="N23" s="1"/>
      <c r="O23" s="1">
        <v>579.69200000000001</v>
      </c>
      <c r="P23" s="1"/>
      <c r="Q23" s="1"/>
      <c r="R23" s="1"/>
    </row>
    <row r="24" spans="1:18" x14ac:dyDescent="0.25">
      <c r="A24" s="2">
        <v>500</v>
      </c>
      <c r="B24" s="1">
        <v>579.74299999999994</v>
      </c>
      <c r="C24" s="1">
        <f t="shared" si="2"/>
        <v>579.91933333333418</v>
      </c>
      <c r="D24" s="1">
        <f t="shared" si="0"/>
        <v>579.96933333333413</v>
      </c>
      <c r="E24" s="113">
        <f t="shared" si="1"/>
        <v>0.17633333333424162</v>
      </c>
      <c r="F24" s="18"/>
      <c r="K24" s="1">
        <v>500</v>
      </c>
      <c r="L24" s="1">
        <v>579.46899999999994</v>
      </c>
      <c r="M24" s="1">
        <v>579.65499999999997</v>
      </c>
      <c r="N24" s="1">
        <v>579.75599999999997</v>
      </c>
      <c r="O24" s="1">
        <v>579.74299999999994</v>
      </c>
      <c r="P24" s="1">
        <v>579.60199999999998</v>
      </c>
      <c r="Q24" s="1">
        <v>579.55899999999997</v>
      </c>
      <c r="R24" s="1">
        <v>579.46600000000001</v>
      </c>
    </row>
    <row r="25" spans="1:18" x14ac:dyDescent="0.25">
      <c r="A25" s="2">
        <v>525</v>
      </c>
      <c r="B25" s="1">
        <v>579.779</v>
      </c>
      <c r="C25" s="1">
        <f t="shared" si="2"/>
        <v>579.98740000000089</v>
      </c>
      <c r="D25" s="1">
        <f t="shared" si="0"/>
        <v>580.03740000000084</v>
      </c>
      <c r="E25" s="113">
        <f t="shared" si="1"/>
        <v>0.20840000000089276</v>
      </c>
      <c r="F25" s="8"/>
      <c r="K25" s="1">
        <v>525</v>
      </c>
      <c r="L25" s="1"/>
      <c r="M25" s="1"/>
      <c r="N25" s="1"/>
      <c r="O25" s="1">
        <v>579.779</v>
      </c>
      <c r="P25" s="1"/>
      <c r="Q25" s="1"/>
      <c r="R25" s="1"/>
    </row>
    <row r="26" spans="1:18" x14ac:dyDescent="0.25">
      <c r="A26" s="2">
        <v>550</v>
      </c>
      <c r="B26" s="1">
        <v>579.81600000000003</v>
      </c>
      <c r="C26" s="1">
        <f t="shared" si="2"/>
        <v>580.0554666666676</v>
      </c>
      <c r="D26" s="1">
        <f t="shared" si="0"/>
        <v>580.10546666666755</v>
      </c>
      <c r="E26" s="113">
        <f t="shared" si="1"/>
        <v>0.23946666666756755</v>
      </c>
      <c r="F26" s="18"/>
      <c r="K26" s="1">
        <v>550</v>
      </c>
      <c r="L26" s="1"/>
      <c r="M26" s="1"/>
      <c r="N26" s="1"/>
      <c r="O26" s="1">
        <v>579.81600000000003</v>
      </c>
      <c r="P26" s="1"/>
      <c r="Q26" s="1"/>
      <c r="R26" s="1"/>
    </row>
    <row r="27" spans="1:18" x14ac:dyDescent="0.25">
      <c r="A27" s="2">
        <v>575</v>
      </c>
      <c r="B27" s="1">
        <v>579.94799999999998</v>
      </c>
      <c r="C27" s="1">
        <f t="shared" si="2"/>
        <v>580.12353333333431</v>
      </c>
      <c r="D27" s="1">
        <f t="shared" si="0"/>
        <v>580.17353333333426</v>
      </c>
      <c r="E27" s="113">
        <f t="shared" si="1"/>
        <v>0.17553333333432874</v>
      </c>
      <c r="F27" s="8"/>
      <c r="K27" s="1">
        <v>575</v>
      </c>
      <c r="L27" s="1"/>
      <c r="M27" s="1"/>
      <c r="N27" s="1"/>
      <c r="O27" s="1">
        <v>579.94799999999998</v>
      </c>
      <c r="P27" s="1"/>
      <c r="Q27" s="1"/>
      <c r="R27" s="1"/>
    </row>
    <row r="28" spans="1:18" x14ac:dyDescent="0.25">
      <c r="A28" s="2">
        <v>600</v>
      </c>
      <c r="B28" s="1">
        <v>580.08899999999994</v>
      </c>
      <c r="C28" s="1">
        <f t="shared" si="2"/>
        <v>580.19160000000102</v>
      </c>
      <c r="D28" s="1">
        <f t="shared" si="0"/>
        <v>580.24160000000097</v>
      </c>
      <c r="E28" s="113">
        <f t="shared" si="1"/>
        <v>0.10260000000107539</v>
      </c>
      <c r="F28" s="18"/>
      <c r="K28" s="1">
        <v>600</v>
      </c>
      <c r="L28" s="1">
        <v>579.75099999999998</v>
      </c>
      <c r="M28" s="1">
        <v>579.97299999999996</v>
      </c>
      <c r="N28" s="1">
        <v>580.09299999999996</v>
      </c>
      <c r="O28" s="1">
        <v>580.08899999999994</v>
      </c>
      <c r="P28" s="1">
        <v>579.94899999999996</v>
      </c>
      <c r="Q28" s="1">
        <v>579.92499999999995</v>
      </c>
      <c r="R28" s="1">
        <v>579.851</v>
      </c>
    </row>
    <row r="29" spans="1:18" x14ac:dyDescent="0.25">
      <c r="A29" s="1">
        <v>625</v>
      </c>
      <c r="B29" s="1">
        <v>580.16200000000003</v>
      </c>
      <c r="C29" s="1">
        <f t="shared" si="2"/>
        <v>580.25966666666773</v>
      </c>
      <c r="D29" s="1">
        <f t="shared" si="0"/>
        <v>580.30966666666768</v>
      </c>
      <c r="E29" s="113">
        <f t="shared" si="1"/>
        <v>9.766666666769197E-2</v>
      </c>
      <c r="F29" s="8"/>
      <c r="K29" s="1">
        <v>625</v>
      </c>
      <c r="L29" s="1"/>
      <c r="M29" s="1"/>
      <c r="N29" s="1"/>
      <c r="O29" s="1">
        <v>580.16200000000003</v>
      </c>
      <c r="P29" s="1"/>
      <c r="Q29" s="1"/>
      <c r="R29" s="1"/>
    </row>
    <row r="30" spans="1:18" x14ac:dyDescent="0.25">
      <c r="A30" s="1">
        <v>650</v>
      </c>
      <c r="B30" s="1">
        <v>580.24900000000002</v>
      </c>
      <c r="C30" s="1">
        <f t="shared" si="2"/>
        <v>580.32773333333444</v>
      </c>
      <c r="D30" s="1">
        <f t="shared" si="0"/>
        <v>580.37773333333439</v>
      </c>
      <c r="E30" s="113">
        <f t="shared" si="1"/>
        <v>7.8733333334412237E-2</v>
      </c>
      <c r="F30" s="18"/>
      <c r="K30" s="1">
        <v>650</v>
      </c>
      <c r="L30" s="1"/>
      <c r="M30" s="1"/>
      <c r="N30" s="1"/>
      <c r="O30" s="1">
        <v>580.24900000000002</v>
      </c>
      <c r="P30" s="1"/>
      <c r="Q30" s="1"/>
      <c r="R30" s="1"/>
    </row>
    <row r="31" spans="1:18" x14ac:dyDescent="0.25">
      <c r="A31" s="1">
        <v>675</v>
      </c>
      <c r="B31" s="1">
        <v>580.26400000000001</v>
      </c>
      <c r="C31" s="1">
        <f t="shared" si="2"/>
        <v>580.39580000000115</v>
      </c>
      <c r="D31" s="1">
        <f t="shared" si="0"/>
        <v>580.4458000000011</v>
      </c>
      <c r="E31" s="113">
        <f t="shared" si="1"/>
        <v>0.13180000000113523</v>
      </c>
      <c r="F31" s="8"/>
      <c r="K31" s="1">
        <v>675</v>
      </c>
      <c r="L31" s="1"/>
      <c r="M31" s="1"/>
      <c r="N31" s="1"/>
      <c r="O31" s="1">
        <v>580.26400000000001</v>
      </c>
      <c r="P31" s="1"/>
      <c r="Q31" s="1"/>
      <c r="R31" s="1"/>
    </row>
    <row r="32" spans="1:18" x14ac:dyDescent="0.25">
      <c r="A32" s="1">
        <v>700</v>
      </c>
      <c r="B32" s="1">
        <v>580.33000000000004</v>
      </c>
      <c r="C32" s="1">
        <f t="shared" si="2"/>
        <v>580.46386666666785</v>
      </c>
      <c r="D32" s="1">
        <f t="shared" si="0"/>
        <v>580.51386666666781</v>
      </c>
      <c r="E32" s="113">
        <f t="shared" si="1"/>
        <v>0.13386666666781366</v>
      </c>
      <c r="F32" s="18"/>
      <c r="K32" s="1">
        <v>700</v>
      </c>
      <c r="L32" s="1">
        <v>580.19200000000001</v>
      </c>
      <c r="M32" s="1">
        <v>580.26599999999996</v>
      </c>
      <c r="N32" s="1">
        <v>580.28200000000004</v>
      </c>
      <c r="O32" s="1">
        <v>580.33000000000004</v>
      </c>
      <c r="P32" s="1">
        <v>580.24800000000005</v>
      </c>
      <c r="Q32" s="1">
        <v>580.24300000000005</v>
      </c>
      <c r="R32" s="1">
        <v>580.13599999999997</v>
      </c>
    </row>
    <row r="33" spans="1:18" x14ac:dyDescent="0.25">
      <c r="A33" s="1">
        <v>725</v>
      </c>
      <c r="B33" s="1">
        <v>580.44200000000001</v>
      </c>
      <c r="C33" s="1">
        <f t="shared" si="2"/>
        <v>580.53193333333456</v>
      </c>
      <c r="D33" s="1">
        <f t="shared" si="0"/>
        <v>580.58193333333452</v>
      </c>
      <c r="E33" s="113">
        <f t="shared" si="1"/>
        <v>8.9933333334556664E-2</v>
      </c>
      <c r="F33" s="8"/>
      <c r="K33" s="1">
        <v>725</v>
      </c>
      <c r="L33" s="1"/>
      <c r="M33" s="1"/>
      <c r="N33" s="1"/>
      <c r="O33" s="1">
        <v>580.44200000000001</v>
      </c>
      <c r="P33" s="1"/>
      <c r="Q33" s="1"/>
      <c r="R33" s="1"/>
    </row>
    <row r="34" spans="1:18" x14ac:dyDescent="0.25">
      <c r="A34" s="1">
        <v>750</v>
      </c>
      <c r="B34" s="1">
        <v>580.46600000000001</v>
      </c>
      <c r="C34" s="1">
        <f t="shared" si="2"/>
        <v>580.60000000000127</v>
      </c>
      <c r="D34" s="1">
        <f t="shared" si="0"/>
        <v>580.65000000000123</v>
      </c>
      <c r="E34" s="113">
        <f t="shared" si="1"/>
        <v>0.13400000000126511</v>
      </c>
      <c r="F34" s="18"/>
      <c r="K34" s="1">
        <v>750</v>
      </c>
      <c r="L34" s="1"/>
      <c r="M34" s="1"/>
      <c r="N34" s="1"/>
      <c r="O34" s="1">
        <v>580.46600000000001</v>
      </c>
      <c r="P34" s="1"/>
      <c r="Q34" s="1"/>
      <c r="R34" s="1"/>
    </row>
    <row r="35" spans="1:18" x14ac:dyDescent="0.25">
      <c r="A35" s="1">
        <v>775</v>
      </c>
      <c r="B35" s="1">
        <v>580.53199999999993</v>
      </c>
      <c r="C35" s="1">
        <f t="shared" si="2"/>
        <v>580.66806666666798</v>
      </c>
      <c r="D35" s="1">
        <f t="shared" si="0"/>
        <v>580.71806666666794</v>
      </c>
      <c r="E35" s="113">
        <f t="shared" si="1"/>
        <v>0.13606666666805722</v>
      </c>
      <c r="F35" s="8"/>
      <c r="K35" s="1">
        <v>775</v>
      </c>
      <c r="L35" s="1"/>
      <c r="M35" s="1"/>
      <c r="N35" s="1"/>
      <c r="O35" s="1">
        <v>580.53199999999993</v>
      </c>
      <c r="P35" s="1"/>
      <c r="Q35" s="1"/>
      <c r="R35" s="1"/>
    </row>
    <row r="36" spans="1:18" x14ac:dyDescent="0.25">
      <c r="A36" s="5">
        <v>800</v>
      </c>
      <c r="B36" s="1">
        <v>580.649</v>
      </c>
      <c r="C36" s="1">
        <f t="shared" si="2"/>
        <v>580.73613333333469</v>
      </c>
      <c r="D36" s="1">
        <f t="shared" ref="D36:D67" si="3">C36+0.05</f>
        <v>580.78613333333465</v>
      </c>
      <c r="E36" s="113">
        <f t="shared" si="1"/>
        <v>8.7133333334691088E-2</v>
      </c>
      <c r="F36" s="18"/>
      <c r="K36" s="1">
        <v>800</v>
      </c>
      <c r="L36" s="1">
        <v>580.43599999999992</v>
      </c>
      <c r="M36" s="1">
        <v>580.54899999999998</v>
      </c>
      <c r="N36" s="1">
        <v>580.57999999999993</v>
      </c>
      <c r="O36" s="1">
        <v>580.649</v>
      </c>
      <c r="P36" s="1">
        <v>580.548</v>
      </c>
      <c r="Q36" s="1">
        <v>580.46699999999998</v>
      </c>
      <c r="R36" s="1">
        <v>580.27699999999993</v>
      </c>
    </row>
    <row r="37" spans="1:18" x14ac:dyDescent="0.25">
      <c r="A37" s="1">
        <v>825</v>
      </c>
      <c r="B37" s="1">
        <v>580.68899999999996</v>
      </c>
      <c r="C37" s="1">
        <f t="shared" si="2"/>
        <v>580.8042000000014</v>
      </c>
      <c r="D37" s="1">
        <f t="shared" si="3"/>
        <v>580.85420000000136</v>
      </c>
      <c r="E37" s="113">
        <f t="shared" si="1"/>
        <v>0.11520000000143682</v>
      </c>
      <c r="F37" s="8"/>
      <c r="K37" s="1">
        <v>825</v>
      </c>
      <c r="L37" s="1"/>
      <c r="M37" s="1"/>
      <c r="N37" s="1"/>
      <c r="O37" s="1">
        <v>580.68899999999996</v>
      </c>
      <c r="P37" s="1"/>
      <c r="Q37" s="1"/>
      <c r="R37" s="1"/>
    </row>
    <row r="38" spans="1:18" x14ac:dyDescent="0.25">
      <c r="A38" s="1">
        <v>850</v>
      </c>
      <c r="B38" s="1">
        <v>580.78099999999995</v>
      </c>
      <c r="C38" s="1">
        <f t="shared" si="2"/>
        <v>580.87226666666811</v>
      </c>
      <c r="D38" s="1">
        <f t="shared" si="3"/>
        <v>580.92226666666807</v>
      </c>
      <c r="E38" s="113">
        <f t="shared" si="1"/>
        <v>9.1266666668161633E-2</v>
      </c>
      <c r="F38" s="18"/>
      <c r="K38" s="1">
        <v>850</v>
      </c>
      <c r="L38" s="1"/>
      <c r="M38" s="1"/>
      <c r="N38" s="1"/>
      <c r="O38" s="1">
        <v>580.78099999999995</v>
      </c>
      <c r="P38" s="1"/>
      <c r="Q38" s="1"/>
      <c r="R38" s="1"/>
    </row>
    <row r="39" spans="1:18" x14ac:dyDescent="0.25">
      <c r="A39" s="1">
        <v>875</v>
      </c>
      <c r="B39" s="1">
        <v>580.87299999999993</v>
      </c>
      <c r="C39" s="1">
        <f t="shared" si="2"/>
        <v>580.94033333333482</v>
      </c>
      <c r="D39" s="1">
        <f t="shared" si="3"/>
        <v>580.99033333333477</v>
      </c>
      <c r="E39" s="113">
        <f t="shared" si="1"/>
        <v>6.7333333334886447E-2</v>
      </c>
      <c r="F39" s="8"/>
      <c r="K39" s="1">
        <v>875</v>
      </c>
      <c r="L39" s="1"/>
      <c r="M39" s="1"/>
      <c r="N39" s="1"/>
      <c r="O39" s="1">
        <v>580.87299999999993</v>
      </c>
      <c r="P39" s="1"/>
      <c r="Q39" s="1"/>
      <c r="R39" s="1"/>
    </row>
    <row r="40" spans="1:18" x14ac:dyDescent="0.25">
      <c r="A40" s="1">
        <v>900</v>
      </c>
      <c r="B40" s="1">
        <v>580.96399999999994</v>
      </c>
      <c r="C40" s="1">
        <f t="shared" si="2"/>
        <v>581.00840000000153</v>
      </c>
      <c r="D40" s="1">
        <f t="shared" si="3"/>
        <v>581.05840000000148</v>
      </c>
      <c r="E40" s="113">
        <f t="shared" si="1"/>
        <v>4.4400000001587614E-2</v>
      </c>
      <c r="F40" s="18"/>
      <c r="K40" s="1">
        <v>900</v>
      </c>
      <c r="L40" s="1">
        <v>580.7109999999999</v>
      </c>
      <c r="M40" s="1">
        <v>580.82699999999988</v>
      </c>
      <c r="N40" s="1">
        <v>580.89299999999992</v>
      </c>
      <c r="O40" s="1">
        <v>580.96399999999994</v>
      </c>
      <c r="P40" s="1">
        <v>580.89199999999994</v>
      </c>
      <c r="Q40" s="1">
        <v>580.81999999999994</v>
      </c>
      <c r="R40" s="1">
        <v>580.6389999999999</v>
      </c>
    </row>
    <row r="41" spans="1:18" x14ac:dyDescent="0.25">
      <c r="A41" s="1">
        <v>925</v>
      </c>
      <c r="B41" s="1">
        <v>581.05799999999999</v>
      </c>
      <c r="C41" s="1">
        <f t="shared" si="2"/>
        <v>581.07646666666824</v>
      </c>
      <c r="D41" s="1">
        <f t="shared" si="3"/>
        <v>581.12646666666819</v>
      </c>
      <c r="E41" s="113">
        <f t="shared" si="1"/>
        <v>1.8466666668246035E-2</v>
      </c>
      <c r="F41" s="8"/>
      <c r="K41" s="1">
        <v>925</v>
      </c>
      <c r="L41" s="1"/>
      <c r="M41" s="1"/>
      <c r="N41" s="1"/>
      <c r="O41" s="1">
        <v>581.05799999999999</v>
      </c>
      <c r="P41" s="1"/>
      <c r="Q41" s="1"/>
      <c r="R41" s="1"/>
    </row>
    <row r="42" spans="1:18" x14ac:dyDescent="0.25">
      <c r="A42" s="1">
        <v>950</v>
      </c>
      <c r="B42" s="1">
        <v>581.08399999999995</v>
      </c>
      <c r="C42" s="1">
        <f t="shared" si="2"/>
        <v>581.14453333333495</v>
      </c>
      <c r="D42" s="1">
        <f t="shared" si="3"/>
        <v>581.1945333333349</v>
      </c>
      <c r="E42" s="113">
        <f t="shared" si="1"/>
        <v>6.0533333335001771E-2</v>
      </c>
      <c r="F42" s="18"/>
      <c r="K42" s="1">
        <v>950</v>
      </c>
      <c r="L42" s="1"/>
      <c r="M42" s="1"/>
      <c r="N42" s="1"/>
      <c r="O42" s="1">
        <v>581.08399999999995</v>
      </c>
      <c r="P42" s="1"/>
      <c r="Q42" s="1"/>
      <c r="R42" s="1"/>
    </row>
    <row r="43" spans="1:18" x14ac:dyDescent="0.25">
      <c r="A43" s="1">
        <v>975</v>
      </c>
      <c r="B43" s="1">
        <v>581.17599999999993</v>
      </c>
      <c r="C43" s="1">
        <f t="shared" si="2"/>
        <v>581.21260000000166</v>
      </c>
      <c r="D43" s="1">
        <f t="shared" si="3"/>
        <v>581.26260000000161</v>
      </c>
      <c r="E43" s="113">
        <f t="shared" si="1"/>
        <v>3.6600000001726585E-2</v>
      </c>
      <c r="F43" s="8"/>
      <c r="K43" s="1">
        <v>975</v>
      </c>
      <c r="L43" s="1"/>
      <c r="M43" s="1"/>
      <c r="N43" s="1"/>
      <c r="O43" s="1">
        <v>581.17599999999993</v>
      </c>
      <c r="P43" s="1"/>
      <c r="Q43" s="1"/>
      <c r="R43" s="1"/>
    </row>
    <row r="44" spans="1:18" x14ac:dyDescent="0.25">
      <c r="A44" s="1">
        <v>1000</v>
      </c>
      <c r="B44" s="1">
        <v>581.24599999999998</v>
      </c>
      <c r="C44" s="1">
        <f t="shared" si="2"/>
        <v>581.28066666666837</v>
      </c>
      <c r="D44" s="1">
        <f t="shared" si="3"/>
        <v>581.33066666666832</v>
      </c>
      <c r="E44" s="113">
        <f t="shared" si="1"/>
        <v>3.4666666668385915E-2</v>
      </c>
      <c r="F44" s="18"/>
      <c r="K44" s="1">
        <v>1000</v>
      </c>
      <c r="L44" s="1">
        <v>580.94899999999996</v>
      </c>
      <c r="M44" s="1">
        <v>581.13299999999992</v>
      </c>
      <c r="N44" s="1">
        <v>581.18999999999994</v>
      </c>
      <c r="O44" s="1">
        <v>581.24599999999998</v>
      </c>
      <c r="P44" s="1">
        <v>581.16699999999992</v>
      </c>
      <c r="Q44" s="1">
        <v>581.14599999999996</v>
      </c>
      <c r="R44" s="1">
        <v>580.98299999999995</v>
      </c>
    </row>
    <row r="45" spans="1:18" x14ac:dyDescent="0.25">
      <c r="A45" s="1">
        <v>1025</v>
      </c>
      <c r="B45" s="1">
        <v>581.35800000000006</v>
      </c>
      <c r="C45" s="1">
        <f t="shared" si="2"/>
        <v>581.34873333333508</v>
      </c>
      <c r="D45" s="1">
        <f t="shared" si="3"/>
        <v>581.39873333333503</v>
      </c>
      <c r="E45" s="113">
        <f t="shared" si="1"/>
        <v>-9.2666666649847684E-3</v>
      </c>
      <c r="F45" s="8"/>
      <c r="K45" s="1">
        <v>1025</v>
      </c>
      <c r="L45" s="1"/>
      <c r="M45" s="1"/>
      <c r="N45" s="1"/>
      <c r="O45" s="1">
        <v>581.35800000000006</v>
      </c>
      <c r="P45" s="1"/>
      <c r="Q45" s="1"/>
      <c r="R45" s="1"/>
    </row>
    <row r="46" spans="1:18" x14ac:dyDescent="0.25">
      <c r="A46" s="1">
        <v>1050</v>
      </c>
      <c r="B46" s="1">
        <v>581.43000000000006</v>
      </c>
      <c r="C46" s="1">
        <f t="shared" si="2"/>
        <v>581.41680000000179</v>
      </c>
      <c r="D46" s="1">
        <f t="shared" si="3"/>
        <v>581.46680000000174</v>
      </c>
      <c r="E46" s="113">
        <f t="shared" si="1"/>
        <v>-1.3199999998278145E-2</v>
      </c>
      <c r="F46" s="18"/>
      <c r="K46" s="1">
        <v>1050</v>
      </c>
      <c r="L46" s="1"/>
      <c r="M46" s="1"/>
      <c r="N46" s="1"/>
      <c r="O46" s="1">
        <v>581.43000000000006</v>
      </c>
      <c r="P46" s="1"/>
      <c r="Q46" s="1"/>
      <c r="R46" s="1"/>
    </row>
    <row r="47" spans="1:18" x14ac:dyDescent="0.25">
      <c r="A47" s="1">
        <v>1075</v>
      </c>
      <c r="B47" s="1">
        <v>581.50199999999995</v>
      </c>
      <c r="C47" s="1">
        <f t="shared" si="2"/>
        <v>581.48486666666849</v>
      </c>
      <c r="D47" s="1">
        <f t="shared" si="3"/>
        <v>581.53486666666845</v>
      </c>
      <c r="E47" s="113">
        <f t="shared" si="1"/>
        <v>-1.7133333331457834E-2</v>
      </c>
      <c r="F47" s="8"/>
      <c r="K47" s="1">
        <v>1075</v>
      </c>
      <c r="L47" s="1"/>
      <c r="M47" s="1"/>
      <c r="N47" s="1"/>
      <c r="O47" s="1">
        <v>581.50199999999995</v>
      </c>
      <c r="P47" s="1"/>
      <c r="Q47" s="1"/>
      <c r="R47" s="1"/>
    </row>
    <row r="48" spans="1:18" x14ac:dyDescent="0.25">
      <c r="A48" s="1">
        <v>1100</v>
      </c>
      <c r="B48" s="1">
        <v>581.58400000000006</v>
      </c>
      <c r="C48" s="1">
        <f t="shared" si="2"/>
        <v>581.5529333333352</v>
      </c>
      <c r="D48" s="1">
        <f t="shared" si="3"/>
        <v>581.60293333333516</v>
      </c>
      <c r="E48" s="113">
        <f t="shared" si="1"/>
        <v>-3.1066666664855802E-2</v>
      </c>
      <c r="F48" s="18"/>
      <c r="K48" s="1">
        <v>1100</v>
      </c>
      <c r="L48" s="1">
        <v>581.31700000000001</v>
      </c>
      <c r="M48" s="1">
        <v>581.48400000000004</v>
      </c>
      <c r="N48" s="1">
        <v>581.49900000000002</v>
      </c>
      <c r="O48" s="1">
        <v>581.58400000000006</v>
      </c>
      <c r="P48" s="1">
        <v>581.51099999999997</v>
      </c>
      <c r="Q48" s="1">
        <v>581.48900000000003</v>
      </c>
      <c r="R48" s="1">
        <v>581.34699999999998</v>
      </c>
    </row>
    <row r="49" spans="1:18" x14ac:dyDescent="0.25">
      <c r="A49" s="1">
        <v>1125</v>
      </c>
      <c r="B49" s="1">
        <v>581.64599999999996</v>
      </c>
      <c r="C49" s="1">
        <f t="shared" si="2"/>
        <v>581.62100000000191</v>
      </c>
      <c r="D49" s="1">
        <f t="shared" si="3"/>
        <v>581.67100000000187</v>
      </c>
      <c r="E49" s="113">
        <f t="shared" si="1"/>
        <v>-2.4999999998044586E-2</v>
      </c>
      <c r="F49" s="8"/>
      <c r="K49" s="1">
        <v>1125</v>
      </c>
      <c r="L49" s="1"/>
      <c r="M49" s="1"/>
      <c r="N49" s="1"/>
      <c r="O49" s="1">
        <v>581.64599999999996</v>
      </c>
      <c r="P49" s="1"/>
      <c r="Q49" s="1"/>
      <c r="R49" s="1"/>
    </row>
    <row r="50" spans="1:18" x14ac:dyDescent="0.25">
      <c r="A50" s="1">
        <v>1150</v>
      </c>
      <c r="B50" s="1">
        <v>581.71600000000001</v>
      </c>
      <c r="C50" s="1">
        <f t="shared" si="2"/>
        <v>581.68906666666862</v>
      </c>
      <c r="D50" s="1">
        <f t="shared" si="3"/>
        <v>581.73906666666858</v>
      </c>
      <c r="E50" s="113">
        <f t="shared" si="1"/>
        <v>-2.6933333331385256E-2</v>
      </c>
      <c r="F50" s="18"/>
      <c r="K50" s="1">
        <v>1150</v>
      </c>
      <c r="L50" s="1"/>
      <c r="M50" s="1"/>
      <c r="N50" s="1"/>
      <c r="O50" s="1">
        <v>581.71600000000001</v>
      </c>
      <c r="P50" s="1"/>
      <c r="Q50" s="1"/>
      <c r="R50" s="1"/>
    </row>
    <row r="51" spans="1:18" x14ac:dyDescent="0.25">
      <c r="A51" s="1">
        <v>1175</v>
      </c>
      <c r="B51" s="1">
        <v>581.81000000000006</v>
      </c>
      <c r="C51" s="1">
        <f t="shared" si="2"/>
        <v>581.75713333333533</v>
      </c>
      <c r="D51" s="1">
        <f t="shared" si="3"/>
        <v>581.80713333333529</v>
      </c>
      <c r="E51" s="113">
        <f t="shared" si="1"/>
        <v>-5.2866666664726836E-2</v>
      </c>
      <c r="F51" s="8"/>
      <c r="K51" s="1">
        <v>1175</v>
      </c>
      <c r="L51" s="1"/>
      <c r="M51" s="1"/>
      <c r="N51" s="1"/>
      <c r="O51" s="1">
        <v>581.81000000000006</v>
      </c>
      <c r="P51" s="1"/>
      <c r="Q51" s="1"/>
      <c r="R51" s="1"/>
    </row>
    <row r="52" spans="1:18" x14ac:dyDescent="0.25">
      <c r="A52" s="5">
        <v>1200</v>
      </c>
      <c r="B52" s="1">
        <v>581.82399999999996</v>
      </c>
      <c r="C52" s="1">
        <f t="shared" si="2"/>
        <v>581.82520000000204</v>
      </c>
      <c r="D52" s="1">
        <f t="shared" si="3"/>
        <v>581.875200000002</v>
      </c>
      <c r="E52" s="113">
        <f t="shared" si="1"/>
        <v>1.2000000020861989E-3</v>
      </c>
      <c r="F52" s="18"/>
      <c r="K52" s="1">
        <v>1200</v>
      </c>
      <c r="L52" s="1">
        <v>581.53600000000006</v>
      </c>
      <c r="M52" s="1">
        <v>581.75599999999997</v>
      </c>
      <c r="N52" s="1">
        <v>581.76099999999997</v>
      </c>
      <c r="O52" s="1">
        <v>581.82399999999996</v>
      </c>
      <c r="P52" s="1">
        <v>581.726</v>
      </c>
      <c r="Q52" s="1">
        <v>581.65099999999995</v>
      </c>
      <c r="R52" s="1">
        <v>581.52099999999996</v>
      </c>
    </row>
    <row r="53" spans="1:18" x14ac:dyDescent="0.25">
      <c r="A53" s="1">
        <v>1225</v>
      </c>
      <c r="B53" s="1">
        <v>581.88300000000015</v>
      </c>
      <c r="C53" s="1">
        <f t="shared" si="2"/>
        <v>581.89326666666875</v>
      </c>
      <c r="D53" s="1">
        <f t="shared" si="3"/>
        <v>581.94326666666871</v>
      </c>
      <c r="E53" s="113">
        <f t="shared" si="1"/>
        <v>1.02666666685991E-2</v>
      </c>
      <c r="F53" s="8"/>
      <c r="K53" s="1">
        <v>1225</v>
      </c>
      <c r="L53" s="1"/>
      <c r="M53" s="1"/>
      <c r="N53" s="1"/>
      <c r="O53" s="1">
        <v>581.88300000000015</v>
      </c>
      <c r="P53" s="1"/>
      <c r="Q53" s="1"/>
      <c r="R53" s="1"/>
    </row>
    <row r="54" spans="1:18" x14ac:dyDescent="0.25">
      <c r="A54" s="1">
        <v>1250</v>
      </c>
      <c r="B54" s="1">
        <v>581.93200000000013</v>
      </c>
      <c r="C54" s="1">
        <f t="shared" si="2"/>
        <v>581.96133333333546</v>
      </c>
      <c r="D54" s="1">
        <f t="shared" si="3"/>
        <v>582.01133333333541</v>
      </c>
      <c r="E54" s="113">
        <f t="shared" si="1"/>
        <v>2.9333333335330281E-2</v>
      </c>
      <c r="F54" s="18"/>
      <c r="K54" s="1">
        <v>1250</v>
      </c>
      <c r="L54" s="1"/>
      <c r="M54" s="1"/>
      <c r="N54" s="1"/>
      <c r="O54" s="1">
        <v>581.93200000000013</v>
      </c>
      <c r="P54" s="1"/>
      <c r="Q54" s="1"/>
      <c r="R54" s="1"/>
    </row>
    <row r="55" spans="1:18" x14ac:dyDescent="0.25">
      <c r="A55" s="1">
        <v>1275</v>
      </c>
      <c r="B55" s="1">
        <v>582.02700000000016</v>
      </c>
      <c r="C55" s="1">
        <f t="shared" si="2"/>
        <v>582.02940000000217</v>
      </c>
      <c r="D55" s="1">
        <f t="shared" si="3"/>
        <v>582.07940000000212</v>
      </c>
      <c r="E55" s="113">
        <f t="shared" si="1"/>
        <v>2.400000002012348E-3</v>
      </c>
      <c r="F55" s="8"/>
      <c r="K55" s="1">
        <v>1275</v>
      </c>
      <c r="L55" s="1"/>
      <c r="M55" s="1"/>
      <c r="N55" s="1"/>
      <c r="O55" s="1">
        <v>582.02700000000016</v>
      </c>
      <c r="P55" s="1"/>
      <c r="Q55" s="1"/>
      <c r="R55" s="1"/>
    </row>
    <row r="56" spans="1:18" x14ac:dyDescent="0.25">
      <c r="A56" s="1">
        <v>1300</v>
      </c>
      <c r="B56" s="1">
        <v>582.04000000000008</v>
      </c>
      <c r="C56" s="1">
        <f t="shared" si="2"/>
        <v>582.09746666666888</v>
      </c>
      <c r="D56" s="1">
        <f t="shared" si="3"/>
        <v>582.14746666666883</v>
      </c>
      <c r="E56" s="113">
        <f t="shared" si="1"/>
        <v>5.7466666668801736E-2</v>
      </c>
      <c r="F56" s="18"/>
      <c r="K56" s="1">
        <v>1300</v>
      </c>
      <c r="L56" s="1">
        <v>581.77800000000013</v>
      </c>
      <c r="M56" s="1">
        <v>581.95100000000014</v>
      </c>
      <c r="N56" s="1">
        <v>581.96000000000015</v>
      </c>
      <c r="O56" s="1">
        <v>582.04000000000008</v>
      </c>
      <c r="P56" s="1">
        <v>581.96100000000013</v>
      </c>
      <c r="Q56" s="1">
        <v>581.93500000000006</v>
      </c>
      <c r="R56" s="1">
        <v>581.80000000000007</v>
      </c>
    </row>
    <row r="57" spans="1:18" x14ac:dyDescent="0.25">
      <c r="A57" s="1">
        <v>1325</v>
      </c>
      <c r="B57" s="1">
        <v>582.03700000000015</v>
      </c>
      <c r="C57" s="1">
        <f t="shared" si="2"/>
        <v>582.16553333333559</v>
      </c>
      <c r="D57" s="1">
        <f t="shared" si="3"/>
        <v>582.21553333333554</v>
      </c>
      <c r="E57" s="113">
        <f t="shared" si="1"/>
        <v>0.12853333333544015</v>
      </c>
      <c r="F57" s="8"/>
      <c r="K57" s="1">
        <v>1325</v>
      </c>
      <c r="L57" s="1"/>
      <c r="M57" s="1"/>
      <c r="N57" s="1"/>
      <c r="O57" s="1">
        <v>582.03700000000015</v>
      </c>
      <c r="P57" s="1"/>
      <c r="Q57" s="1"/>
      <c r="R57" s="1"/>
    </row>
    <row r="58" spans="1:18" x14ac:dyDescent="0.25">
      <c r="A58" s="1">
        <v>1350</v>
      </c>
      <c r="B58" s="1">
        <v>582.12800000000016</v>
      </c>
      <c r="C58" s="1">
        <f t="shared" si="2"/>
        <v>582.2336000000023</v>
      </c>
      <c r="D58" s="1">
        <f t="shared" si="3"/>
        <v>582.28360000000225</v>
      </c>
      <c r="E58" s="113">
        <f t="shared" si="1"/>
        <v>0.10560000000214131</v>
      </c>
      <c r="F58" s="18"/>
      <c r="K58" s="1">
        <v>1350</v>
      </c>
      <c r="L58" s="1"/>
      <c r="M58" s="1"/>
      <c r="N58" s="1"/>
      <c r="O58" s="1">
        <v>582.12800000000016</v>
      </c>
      <c r="P58" s="1"/>
      <c r="Q58" s="1"/>
      <c r="R58" s="1"/>
    </row>
    <row r="59" spans="1:18" x14ac:dyDescent="0.25">
      <c r="A59" s="1">
        <v>1375</v>
      </c>
      <c r="B59" s="1">
        <v>582.22200000000009</v>
      </c>
      <c r="C59" s="1">
        <f t="shared" si="2"/>
        <v>582.30166666666901</v>
      </c>
      <c r="D59" s="1">
        <f t="shared" si="3"/>
        <v>582.35166666666896</v>
      </c>
      <c r="E59" s="113">
        <f t="shared" si="1"/>
        <v>7.9666666668913422E-2</v>
      </c>
      <c r="F59" s="8"/>
      <c r="K59" s="1">
        <v>1375</v>
      </c>
      <c r="L59" s="1"/>
      <c r="M59" s="1"/>
      <c r="N59" s="1"/>
      <c r="O59" s="1">
        <v>582.22200000000009</v>
      </c>
      <c r="P59" s="1"/>
      <c r="Q59" s="1"/>
      <c r="R59" s="1"/>
    </row>
    <row r="60" spans="1:18" x14ac:dyDescent="0.25">
      <c r="A60" s="1">
        <v>1400</v>
      </c>
      <c r="B60" s="1">
        <v>582.32900000000018</v>
      </c>
      <c r="C60" s="1">
        <f t="shared" si="2"/>
        <v>582.36973333333572</v>
      </c>
      <c r="D60" s="1">
        <f t="shared" si="3"/>
        <v>582.41973333333567</v>
      </c>
      <c r="E60" s="113">
        <f t="shared" si="1"/>
        <v>4.0733333335538191E-2</v>
      </c>
      <c r="F60" s="18"/>
      <c r="K60" s="1">
        <v>1400</v>
      </c>
      <c r="L60" s="1">
        <v>582.13200000000018</v>
      </c>
      <c r="M60" s="1">
        <v>582.21500000000015</v>
      </c>
      <c r="N60" s="1">
        <v>582.28200000000015</v>
      </c>
      <c r="O60" s="1">
        <v>582.32900000000018</v>
      </c>
      <c r="P60" s="1">
        <v>582.26900000000012</v>
      </c>
      <c r="Q60" s="1">
        <v>582.20800000000008</v>
      </c>
      <c r="R60" s="1">
        <v>582.11300000000017</v>
      </c>
    </row>
    <row r="61" spans="1:18" x14ac:dyDescent="0.25">
      <c r="A61" s="2">
        <v>1425</v>
      </c>
      <c r="B61" s="1">
        <v>582.42600000000027</v>
      </c>
      <c r="C61" s="1">
        <f t="shared" si="2"/>
        <v>582.43780000000243</v>
      </c>
      <c r="D61" s="1">
        <f t="shared" si="3"/>
        <v>582.48780000000238</v>
      </c>
      <c r="E61" s="113">
        <f t="shared" si="1"/>
        <v>1.1800000002153865E-2</v>
      </c>
      <c r="F61" s="8"/>
      <c r="K61" s="1">
        <v>1425</v>
      </c>
      <c r="L61" s="1"/>
      <c r="M61" s="1"/>
      <c r="N61" s="1"/>
      <c r="O61" s="1">
        <v>582.42600000000027</v>
      </c>
      <c r="P61" s="1"/>
      <c r="Q61" s="1"/>
      <c r="R61" s="1"/>
    </row>
    <row r="62" spans="1:18" x14ac:dyDescent="0.25">
      <c r="A62" s="2">
        <v>1450</v>
      </c>
      <c r="B62" s="1">
        <v>582.56300000000022</v>
      </c>
      <c r="C62" s="1">
        <f t="shared" si="2"/>
        <v>582.50586666666914</v>
      </c>
      <c r="D62" s="1">
        <f t="shared" si="3"/>
        <v>582.55586666666909</v>
      </c>
      <c r="E62" s="113">
        <f t="shared" si="1"/>
        <v>-5.7133333331080394E-2</v>
      </c>
      <c r="F62" s="18"/>
      <c r="K62" s="1">
        <v>1450</v>
      </c>
      <c r="L62" s="1"/>
      <c r="M62" s="1"/>
      <c r="N62" s="1"/>
      <c r="O62" s="1">
        <v>582.56300000000022</v>
      </c>
      <c r="P62" s="1"/>
      <c r="Q62" s="1"/>
      <c r="R62" s="1"/>
    </row>
    <row r="63" spans="1:18" x14ac:dyDescent="0.25">
      <c r="A63" s="2">
        <v>1475</v>
      </c>
      <c r="B63" s="1">
        <v>582.61700000000019</v>
      </c>
      <c r="C63" s="1">
        <f t="shared" si="2"/>
        <v>582.57393333333584</v>
      </c>
      <c r="D63" s="1">
        <f t="shared" si="3"/>
        <v>582.6239333333358</v>
      </c>
      <c r="E63" s="113">
        <f t="shared" si="1"/>
        <v>-4.3066666664344666E-2</v>
      </c>
      <c r="F63" s="8"/>
      <c r="K63" s="1">
        <v>1475</v>
      </c>
      <c r="L63" s="1"/>
      <c r="M63" s="1"/>
      <c r="N63" s="1"/>
      <c r="O63" s="1">
        <v>582.61700000000019</v>
      </c>
      <c r="P63" s="1"/>
      <c r="Q63" s="1"/>
      <c r="R63" s="1"/>
    </row>
    <row r="64" spans="1:18" x14ac:dyDescent="0.25">
      <c r="A64" s="2">
        <v>1500</v>
      </c>
      <c r="B64" s="1">
        <v>582.64199999999994</v>
      </c>
      <c r="C64" s="1">
        <f t="shared" si="2"/>
        <v>582.64200000000255</v>
      </c>
      <c r="D64" s="1">
        <f t="shared" si="3"/>
        <v>582.69200000000251</v>
      </c>
      <c r="E64" s="113">
        <f t="shared" si="1"/>
        <v>2.6147972675971687E-12</v>
      </c>
      <c r="F64" s="18"/>
      <c r="K64" s="1">
        <v>1500</v>
      </c>
      <c r="L64" s="1">
        <v>582.46699999999998</v>
      </c>
      <c r="M64" s="1">
        <v>582.58100000000002</v>
      </c>
      <c r="N64" s="1">
        <v>582.58699999999999</v>
      </c>
      <c r="O64" s="1">
        <v>582.64199999999994</v>
      </c>
      <c r="P64" s="1">
        <v>582.52800000000002</v>
      </c>
      <c r="Q64" s="1">
        <v>582.51799999999992</v>
      </c>
      <c r="R64" s="1">
        <v>582.33999999999992</v>
      </c>
    </row>
    <row r="65" spans="1:18" x14ac:dyDescent="0.25">
      <c r="A65" s="2">
        <v>1525</v>
      </c>
      <c r="B65" s="1">
        <v>582.71100000000001</v>
      </c>
      <c r="C65" s="1">
        <f>C64+$I$13</f>
        <v>582.71838333333585</v>
      </c>
      <c r="D65" s="1">
        <f t="shared" si="3"/>
        <v>582.76838333333581</v>
      </c>
      <c r="E65" s="113">
        <f t="shared" si="1"/>
        <v>7.3833333358379605E-3</v>
      </c>
      <c r="F65" s="8"/>
      <c r="K65" s="1">
        <v>1525</v>
      </c>
      <c r="L65" s="1"/>
      <c r="M65" s="1"/>
      <c r="N65" s="1"/>
      <c r="O65" s="1">
        <v>582.71100000000001</v>
      </c>
      <c r="P65" s="1"/>
      <c r="Q65" s="1"/>
      <c r="R65" s="1"/>
    </row>
    <row r="66" spans="1:18" x14ac:dyDescent="0.25">
      <c r="A66" s="2">
        <v>1550</v>
      </c>
      <c r="B66" s="1">
        <v>582.70899999999995</v>
      </c>
      <c r="C66" s="1">
        <f t="shared" ref="C66:C124" si="4">C65+$I$13</f>
        <v>582.79476666666915</v>
      </c>
      <c r="D66" s="1">
        <f t="shared" si="3"/>
        <v>582.8447666666691</v>
      </c>
      <c r="E66" s="113">
        <f t="shared" si="1"/>
        <v>8.5766666669201186E-2</v>
      </c>
      <c r="F66" s="18"/>
      <c r="K66" s="1">
        <v>1550</v>
      </c>
      <c r="L66" s="1"/>
      <c r="M66" s="1"/>
      <c r="N66" s="1"/>
      <c r="O66" s="1">
        <v>582.70899999999995</v>
      </c>
      <c r="P66" s="1"/>
      <c r="Q66" s="1"/>
      <c r="R66" s="1"/>
    </row>
    <row r="67" spans="1:18" x14ac:dyDescent="0.25">
      <c r="A67" s="2">
        <v>1575</v>
      </c>
      <c r="B67" s="1">
        <v>582.76699999999994</v>
      </c>
      <c r="C67" s="1">
        <f t="shared" si="4"/>
        <v>582.87115000000244</v>
      </c>
      <c r="D67" s="1">
        <f t="shared" si="3"/>
        <v>582.9211500000024</v>
      </c>
      <c r="E67" s="113">
        <f t="shared" si="1"/>
        <v>0.10415000000250529</v>
      </c>
      <c r="F67" s="8"/>
      <c r="K67" s="1">
        <v>1575</v>
      </c>
      <c r="L67" s="1"/>
      <c r="M67" s="1"/>
      <c r="N67" s="1"/>
      <c r="O67" s="1">
        <v>582.76699999999994</v>
      </c>
      <c r="P67" s="1"/>
      <c r="Q67" s="1"/>
      <c r="R67" s="1"/>
    </row>
    <row r="68" spans="1:18" x14ac:dyDescent="0.25">
      <c r="A68" s="2">
        <v>1600</v>
      </c>
      <c r="B68" s="1">
        <v>582.82799999999997</v>
      </c>
      <c r="C68" s="1">
        <f t="shared" si="4"/>
        <v>582.94753333333574</v>
      </c>
      <c r="D68" s="1">
        <f t="shared" ref="D68:D99" si="5">C68+0.05</f>
        <v>582.9975333333357</v>
      </c>
      <c r="E68" s="113">
        <f t="shared" si="1"/>
        <v>0.11953333333576666</v>
      </c>
      <c r="F68" s="18"/>
      <c r="K68" s="1">
        <v>1600</v>
      </c>
      <c r="L68" s="1">
        <v>582.59699999999998</v>
      </c>
      <c r="M68" s="1">
        <v>582.72299999999996</v>
      </c>
      <c r="N68" s="1">
        <v>582.76</v>
      </c>
      <c r="O68" s="1">
        <v>582.82799999999997</v>
      </c>
      <c r="P68" s="1">
        <v>582.70499999999993</v>
      </c>
      <c r="Q68" s="1">
        <v>582.63699999999994</v>
      </c>
      <c r="R68" s="1">
        <v>582.625</v>
      </c>
    </row>
    <row r="69" spans="1:18" x14ac:dyDescent="0.25">
      <c r="A69" s="2">
        <v>1625</v>
      </c>
      <c r="B69" s="1">
        <v>582.83199999999999</v>
      </c>
      <c r="C69" s="1">
        <f t="shared" si="4"/>
        <v>583.02391666666904</v>
      </c>
      <c r="D69" s="1">
        <f t="shared" si="5"/>
        <v>583.07391666666899</v>
      </c>
      <c r="E69" s="113">
        <f t="shared" ref="E69:E124" si="6">C69-B69</f>
        <v>0.19191666666904439</v>
      </c>
      <c r="F69" s="8"/>
      <c r="K69" s="1">
        <v>1625</v>
      </c>
      <c r="L69" s="1"/>
      <c r="M69" s="1"/>
      <c r="N69" s="1"/>
      <c r="O69" s="1">
        <v>582.83199999999999</v>
      </c>
      <c r="P69" s="1"/>
      <c r="Q69" s="1"/>
      <c r="R69" s="1"/>
    </row>
    <row r="70" spans="1:18" x14ac:dyDescent="0.25">
      <c r="A70" s="2">
        <v>1650</v>
      </c>
      <c r="B70" s="1">
        <v>582.87699999999995</v>
      </c>
      <c r="C70" s="1">
        <f t="shared" si="4"/>
        <v>583.10030000000233</v>
      </c>
      <c r="D70" s="1">
        <f t="shared" si="5"/>
        <v>583.15030000000229</v>
      </c>
      <c r="E70" s="113">
        <f t="shared" si="6"/>
        <v>0.22330000000238215</v>
      </c>
      <c r="F70" s="18"/>
      <c r="K70" s="1">
        <v>1650</v>
      </c>
      <c r="L70" s="1"/>
      <c r="M70" s="1"/>
      <c r="N70" s="1"/>
      <c r="O70" s="1">
        <v>582.87699999999995</v>
      </c>
      <c r="P70" s="1"/>
      <c r="Q70" s="1"/>
      <c r="R70" s="1"/>
    </row>
    <row r="71" spans="1:18" x14ac:dyDescent="0.25">
      <c r="A71" s="2">
        <v>1675</v>
      </c>
      <c r="B71" s="1">
        <v>582.94099999999992</v>
      </c>
      <c r="C71" s="1">
        <f t="shared" si="4"/>
        <v>583.17668333333563</v>
      </c>
      <c r="D71" s="1">
        <f t="shared" si="5"/>
        <v>583.22668333333559</v>
      </c>
      <c r="E71" s="113">
        <f t="shared" si="6"/>
        <v>0.23568333333571445</v>
      </c>
      <c r="F71" s="8"/>
      <c r="K71" s="1">
        <v>1675</v>
      </c>
      <c r="L71" s="1"/>
      <c r="M71" s="1"/>
      <c r="N71" s="1"/>
      <c r="O71" s="1">
        <v>582.94099999999992</v>
      </c>
      <c r="P71" s="1"/>
      <c r="Q71" s="1"/>
      <c r="R71" s="1"/>
    </row>
    <row r="72" spans="1:18" x14ac:dyDescent="0.25">
      <c r="A72" s="2">
        <v>1700</v>
      </c>
      <c r="B72" s="1">
        <v>583.05799999999999</v>
      </c>
      <c r="C72" s="1">
        <f t="shared" si="4"/>
        <v>583.25306666666893</v>
      </c>
      <c r="D72" s="1">
        <f t="shared" si="5"/>
        <v>583.30306666666888</v>
      </c>
      <c r="E72" s="113">
        <f t="shared" si="6"/>
        <v>0.1950666666689358</v>
      </c>
      <c r="F72" s="18"/>
      <c r="K72" s="1">
        <v>1700</v>
      </c>
      <c r="L72" s="1">
        <v>582.78599999999994</v>
      </c>
      <c r="M72" s="1">
        <v>582.94699999999989</v>
      </c>
      <c r="N72" s="1">
        <v>582.95799999999997</v>
      </c>
      <c r="O72" s="1">
        <v>583.05799999999999</v>
      </c>
      <c r="P72" s="1">
        <v>582.94799999999998</v>
      </c>
      <c r="Q72" s="1">
        <v>582.88099999999997</v>
      </c>
      <c r="R72" s="1">
        <v>582.79899999999998</v>
      </c>
    </row>
    <row r="73" spans="1:18" x14ac:dyDescent="0.25">
      <c r="A73" s="2">
        <v>1725</v>
      </c>
      <c r="B73" s="1">
        <v>583.04099999999994</v>
      </c>
      <c r="C73" s="1">
        <f t="shared" si="4"/>
        <v>583.32945000000223</v>
      </c>
      <c r="D73" s="1">
        <f t="shared" si="5"/>
        <v>583.37945000000218</v>
      </c>
      <c r="E73" s="113">
        <f t="shared" si="6"/>
        <v>0.28845000000228538</v>
      </c>
      <c r="F73" s="8"/>
      <c r="K73" s="1">
        <v>1725</v>
      </c>
      <c r="L73" s="1"/>
      <c r="M73" s="1"/>
      <c r="N73" s="1"/>
      <c r="O73" s="1">
        <v>583.04099999999994</v>
      </c>
      <c r="P73" s="1"/>
      <c r="Q73" s="1"/>
      <c r="R73" s="1"/>
    </row>
    <row r="74" spans="1:18" x14ac:dyDescent="0.25">
      <c r="A74" s="2">
        <v>1750</v>
      </c>
      <c r="B74" s="1">
        <v>583.10699999999997</v>
      </c>
      <c r="C74" s="1">
        <f t="shared" si="4"/>
        <v>583.40583333333552</v>
      </c>
      <c r="D74" s="1">
        <f t="shared" si="5"/>
        <v>583.45583333333548</v>
      </c>
      <c r="E74" s="113">
        <f t="shared" si="6"/>
        <v>0.29883333333555129</v>
      </c>
      <c r="F74" s="18"/>
      <c r="K74" s="1">
        <v>1750</v>
      </c>
      <c r="L74" s="1"/>
      <c r="M74" s="1"/>
      <c r="N74" s="1"/>
      <c r="O74" s="1">
        <v>583.10699999999997</v>
      </c>
      <c r="P74" s="1"/>
      <c r="Q74" s="1"/>
      <c r="R74" s="1"/>
    </row>
    <row r="75" spans="1:18" x14ac:dyDescent="0.25">
      <c r="A75" s="2">
        <v>1775</v>
      </c>
      <c r="B75" s="1">
        <v>583.24599999999998</v>
      </c>
      <c r="C75" s="1">
        <f t="shared" si="4"/>
        <v>583.48221666666882</v>
      </c>
      <c r="D75" s="1">
        <f t="shared" si="5"/>
        <v>583.53221666666877</v>
      </c>
      <c r="E75" s="113">
        <f t="shared" si="6"/>
        <v>0.23621666666883812</v>
      </c>
      <c r="F75" s="8"/>
      <c r="K75" s="1">
        <v>1775</v>
      </c>
      <c r="L75" s="1"/>
      <c r="M75" s="1"/>
      <c r="N75" s="1"/>
      <c r="O75" s="1">
        <v>583.24599999999998</v>
      </c>
      <c r="P75" s="1"/>
      <c r="Q75" s="1"/>
      <c r="R75" s="1"/>
    </row>
    <row r="76" spans="1:18" x14ac:dyDescent="0.25">
      <c r="A76" s="2">
        <v>1800</v>
      </c>
      <c r="B76" s="1">
        <v>583.34499999999991</v>
      </c>
      <c r="C76" s="1">
        <f t="shared" si="4"/>
        <v>583.55860000000212</v>
      </c>
      <c r="D76" s="1">
        <f t="shared" si="5"/>
        <v>583.60860000000207</v>
      </c>
      <c r="E76" s="113">
        <f t="shared" si="6"/>
        <v>0.21360000000220225</v>
      </c>
      <c r="F76" s="18"/>
      <c r="K76" s="1">
        <v>1800</v>
      </c>
      <c r="L76" s="1">
        <v>583.04599999999994</v>
      </c>
      <c r="M76" s="1">
        <v>583.26199999999994</v>
      </c>
      <c r="N76" s="1">
        <v>583.29499999999996</v>
      </c>
      <c r="O76" s="1">
        <v>583.34499999999991</v>
      </c>
      <c r="P76" s="1">
        <v>583.26599999999996</v>
      </c>
      <c r="Q76" s="1">
        <v>583.17799999999988</v>
      </c>
      <c r="R76" s="1">
        <v>583.04499999999996</v>
      </c>
    </row>
    <row r="77" spans="1:18" x14ac:dyDescent="0.25">
      <c r="A77" s="2">
        <v>1825</v>
      </c>
      <c r="B77" s="1">
        <v>583.41099999999994</v>
      </c>
      <c r="C77" s="1">
        <f t="shared" si="4"/>
        <v>583.63498333333541</v>
      </c>
      <c r="D77" s="1">
        <f t="shared" si="5"/>
        <v>583.68498333333537</v>
      </c>
      <c r="E77" s="113">
        <f t="shared" si="6"/>
        <v>0.22398333333546816</v>
      </c>
      <c r="F77" s="8"/>
      <c r="K77" s="1">
        <v>1825</v>
      </c>
      <c r="L77" s="1"/>
      <c r="M77" s="1"/>
      <c r="N77" s="1"/>
      <c r="O77" s="1">
        <v>583.41099999999994</v>
      </c>
      <c r="P77" s="1"/>
      <c r="Q77" s="1"/>
      <c r="R77" s="1"/>
    </row>
    <row r="78" spans="1:18" x14ac:dyDescent="0.25">
      <c r="A78" s="2">
        <v>1850</v>
      </c>
      <c r="B78" s="1">
        <v>583.524</v>
      </c>
      <c r="C78" s="1">
        <f t="shared" si="4"/>
        <v>583.71136666666871</v>
      </c>
      <c r="D78" s="1">
        <f t="shared" si="5"/>
        <v>583.76136666666866</v>
      </c>
      <c r="E78" s="113">
        <f t="shared" si="6"/>
        <v>0.1873666666687086</v>
      </c>
      <c r="F78" s="18"/>
      <c r="K78" s="1">
        <v>1850</v>
      </c>
      <c r="L78" s="1"/>
      <c r="M78" s="1"/>
      <c r="N78" s="1"/>
      <c r="O78" s="1">
        <v>583.524</v>
      </c>
      <c r="P78" s="1"/>
      <c r="Q78" s="1"/>
      <c r="R78" s="1"/>
    </row>
    <row r="79" spans="1:18" x14ac:dyDescent="0.25">
      <c r="A79" s="2">
        <v>1875</v>
      </c>
      <c r="B79" s="1">
        <v>583.61</v>
      </c>
      <c r="C79" s="1">
        <f t="shared" si="4"/>
        <v>583.78775000000201</v>
      </c>
      <c r="D79" s="1">
        <f t="shared" si="5"/>
        <v>583.83775000000196</v>
      </c>
      <c r="E79" s="113">
        <f t="shared" si="6"/>
        <v>0.1777500000019927</v>
      </c>
      <c r="F79" s="8"/>
      <c r="K79" s="1">
        <v>1875</v>
      </c>
      <c r="L79" s="1"/>
      <c r="M79" s="1"/>
      <c r="N79" s="1"/>
      <c r="O79" s="1">
        <v>583.61</v>
      </c>
      <c r="P79" s="1"/>
      <c r="Q79" s="1"/>
      <c r="R79" s="1"/>
    </row>
    <row r="80" spans="1:18" x14ac:dyDescent="0.25">
      <c r="A80" s="2">
        <v>1900</v>
      </c>
      <c r="B80" s="1">
        <v>583.68399999999997</v>
      </c>
      <c r="C80" s="1">
        <f t="shared" si="4"/>
        <v>583.8641333333353</v>
      </c>
      <c r="D80" s="1">
        <f t="shared" si="5"/>
        <v>583.91413333333526</v>
      </c>
      <c r="E80" s="113">
        <f t="shared" si="6"/>
        <v>0.1801333333353341</v>
      </c>
      <c r="F80" s="18"/>
      <c r="K80" s="1">
        <v>1900</v>
      </c>
      <c r="L80" s="1">
        <v>583.45100000000002</v>
      </c>
      <c r="M80" s="1">
        <v>583.63599999999997</v>
      </c>
      <c r="N80" s="1">
        <v>583.64599999999996</v>
      </c>
      <c r="O80" s="1">
        <v>583.68399999999997</v>
      </c>
      <c r="P80" s="1">
        <v>583.59399999999994</v>
      </c>
      <c r="Q80" s="1">
        <v>583.55600000000004</v>
      </c>
      <c r="R80" s="1">
        <v>583.41399999999999</v>
      </c>
    </row>
    <row r="81" spans="1:18" x14ac:dyDescent="0.25">
      <c r="A81" s="2">
        <v>1925</v>
      </c>
      <c r="B81" s="1">
        <v>583.72900000000004</v>
      </c>
      <c r="C81" s="1">
        <f t="shared" si="4"/>
        <v>583.9405166666686</v>
      </c>
      <c r="D81" s="1">
        <f t="shared" si="5"/>
        <v>583.99051666666855</v>
      </c>
      <c r="E81" s="113">
        <f t="shared" si="6"/>
        <v>0.21151666666855817</v>
      </c>
      <c r="F81" s="8"/>
      <c r="K81" s="1">
        <v>1925</v>
      </c>
      <c r="L81" s="1"/>
      <c r="M81" s="1"/>
      <c r="N81" s="1"/>
      <c r="O81" s="1">
        <v>583.72900000000004</v>
      </c>
      <c r="P81" s="1"/>
      <c r="Q81" s="1"/>
      <c r="R81" s="1"/>
    </row>
    <row r="82" spans="1:18" x14ac:dyDescent="0.25">
      <c r="A82" s="2">
        <v>1950</v>
      </c>
      <c r="B82" s="1">
        <v>583.76099999999997</v>
      </c>
      <c r="C82" s="1">
        <f t="shared" si="4"/>
        <v>584.0169000000019</v>
      </c>
      <c r="D82" s="1">
        <f t="shared" si="5"/>
        <v>584.06690000000185</v>
      </c>
      <c r="E82" s="113">
        <f t="shared" si="6"/>
        <v>0.25590000000192958</v>
      </c>
      <c r="F82" s="18"/>
      <c r="K82" s="1">
        <v>1950</v>
      </c>
      <c r="L82" s="1"/>
      <c r="M82" s="1"/>
      <c r="N82" s="1"/>
      <c r="O82" s="1">
        <v>583.76099999999997</v>
      </c>
      <c r="P82" s="1"/>
      <c r="Q82" s="1"/>
      <c r="R82" s="1"/>
    </row>
    <row r="83" spans="1:18" x14ac:dyDescent="0.25">
      <c r="A83" s="2">
        <v>1975</v>
      </c>
      <c r="B83" s="1">
        <v>583.88900000000001</v>
      </c>
      <c r="C83" s="1">
        <f t="shared" si="4"/>
        <v>584.09328333333519</v>
      </c>
      <c r="D83" s="1">
        <f t="shared" si="5"/>
        <v>584.14328333333515</v>
      </c>
      <c r="E83" s="113">
        <f t="shared" si="6"/>
        <v>0.20428333333518367</v>
      </c>
      <c r="F83" s="8"/>
      <c r="K83" s="1">
        <v>1975</v>
      </c>
      <c r="L83" s="1"/>
      <c r="M83" s="1"/>
      <c r="N83" s="1"/>
      <c r="O83" s="1">
        <v>583.88900000000001</v>
      </c>
      <c r="P83" s="1"/>
      <c r="Q83" s="1"/>
      <c r="R83" s="1"/>
    </row>
    <row r="84" spans="1:18" x14ac:dyDescent="0.25">
      <c r="A84" s="2">
        <v>2000</v>
      </c>
      <c r="B84" s="1">
        <v>583.99400000000003</v>
      </c>
      <c r="C84" s="1">
        <f t="shared" si="4"/>
        <v>584.16966666666849</v>
      </c>
      <c r="D84" s="1">
        <f t="shared" si="5"/>
        <v>584.21966666666845</v>
      </c>
      <c r="E84" s="113">
        <f t="shared" si="6"/>
        <v>0.17566666666846231</v>
      </c>
      <c r="F84" s="18"/>
      <c r="K84" s="1">
        <v>2000</v>
      </c>
      <c r="L84" s="1">
        <v>583.74199999999996</v>
      </c>
      <c r="M84" s="1">
        <v>583.87199999999996</v>
      </c>
      <c r="N84" s="1">
        <v>583.90699999999993</v>
      </c>
      <c r="O84" s="1">
        <v>583.99400000000003</v>
      </c>
      <c r="P84" s="1">
        <v>583.95299999999997</v>
      </c>
      <c r="Q84" s="1">
        <v>583.90300000000002</v>
      </c>
      <c r="R84" s="1">
        <v>583.80200000000002</v>
      </c>
    </row>
    <row r="85" spans="1:18" x14ac:dyDescent="0.25">
      <c r="A85" s="2">
        <v>2025</v>
      </c>
      <c r="B85" s="1">
        <v>584.11</v>
      </c>
      <c r="C85" s="1">
        <f t="shared" si="4"/>
        <v>584.24605000000179</v>
      </c>
      <c r="D85" s="1">
        <f t="shared" si="5"/>
        <v>584.29605000000174</v>
      </c>
      <c r="E85" s="113">
        <f t="shared" si="6"/>
        <v>0.1360500000017737</v>
      </c>
      <c r="F85" s="8"/>
      <c r="K85" s="1">
        <v>2025</v>
      </c>
      <c r="L85" s="1"/>
      <c r="M85" s="1"/>
      <c r="N85" s="1"/>
      <c r="O85" s="1">
        <v>584.11</v>
      </c>
      <c r="P85" s="1"/>
      <c r="Q85" s="1"/>
      <c r="R85" s="1"/>
    </row>
    <row r="86" spans="1:18" x14ac:dyDescent="0.25">
      <c r="A86" s="2">
        <v>2050</v>
      </c>
      <c r="B86" s="1">
        <v>584.19999999999993</v>
      </c>
      <c r="C86" s="1">
        <f t="shared" si="4"/>
        <v>584.32243333333508</v>
      </c>
      <c r="D86" s="1">
        <f t="shared" si="5"/>
        <v>584.37243333333504</v>
      </c>
      <c r="E86" s="113">
        <f t="shared" si="6"/>
        <v>0.12243333333515238</v>
      </c>
      <c r="F86" s="18"/>
      <c r="K86" s="1">
        <v>2050</v>
      </c>
      <c r="L86" s="1"/>
      <c r="M86" s="1"/>
      <c r="N86" s="1"/>
      <c r="O86" s="1">
        <v>584.19999999999993</v>
      </c>
      <c r="P86" s="1"/>
      <c r="Q86" s="1"/>
      <c r="R86" s="1"/>
    </row>
    <row r="87" spans="1:18" x14ac:dyDescent="0.25">
      <c r="A87" s="2">
        <v>2075</v>
      </c>
      <c r="B87" s="1">
        <v>584.303</v>
      </c>
      <c r="C87" s="1">
        <f t="shared" si="4"/>
        <v>584.39881666666838</v>
      </c>
      <c r="D87" s="1">
        <f t="shared" si="5"/>
        <v>584.44881666666834</v>
      </c>
      <c r="E87" s="113">
        <f t="shared" si="6"/>
        <v>9.5816666668383732E-2</v>
      </c>
      <c r="F87" s="8"/>
      <c r="K87" s="1">
        <v>2075</v>
      </c>
      <c r="L87" s="1"/>
      <c r="M87" s="1"/>
      <c r="N87" s="1"/>
      <c r="O87" s="1">
        <v>584.303</v>
      </c>
      <c r="P87" s="1"/>
      <c r="Q87" s="1"/>
      <c r="R87" s="1"/>
    </row>
    <row r="88" spans="1:18" x14ac:dyDescent="0.25">
      <c r="A88" s="2">
        <v>2100</v>
      </c>
      <c r="B88" s="1">
        <v>584.322</v>
      </c>
      <c r="C88" s="1">
        <f t="shared" si="4"/>
        <v>584.47520000000168</v>
      </c>
      <c r="D88" s="1">
        <f t="shared" si="5"/>
        <v>584.52520000000163</v>
      </c>
      <c r="E88" s="113">
        <f t="shared" si="6"/>
        <v>0.15320000000167511</v>
      </c>
      <c r="F88" s="18"/>
      <c r="K88" s="1">
        <v>2100</v>
      </c>
      <c r="L88" s="1">
        <v>584.10500000000002</v>
      </c>
      <c r="M88" s="1">
        <v>584.25099999999998</v>
      </c>
      <c r="N88" s="1">
        <v>584.28199999999993</v>
      </c>
      <c r="O88" s="1">
        <v>584.322</v>
      </c>
      <c r="P88" s="1">
        <v>584.21699999999998</v>
      </c>
      <c r="Q88" s="1">
        <v>584.15</v>
      </c>
      <c r="R88" s="1">
        <v>584.01300000000003</v>
      </c>
    </row>
    <row r="89" spans="1:18" x14ac:dyDescent="0.25">
      <c r="A89" s="2">
        <v>2125</v>
      </c>
      <c r="B89" s="1">
        <v>584.44299999999998</v>
      </c>
      <c r="C89" s="1">
        <f t="shared" si="4"/>
        <v>584.55158333333497</v>
      </c>
      <c r="D89" s="1">
        <f t="shared" si="5"/>
        <v>584.60158333333493</v>
      </c>
      <c r="E89" s="113">
        <f t="shared" si="6"/>
        <v>0.10858333333499104</v>
      </c>
      <c r="F89" s="8"/>
      <c r="K89" s="1">
        <v>2125</v>
      </c>
      <c r="L89" s="1"/>
      <c r="M89" s="1"/>
      <c r="N89" s="1"/>
      <c r="O89" s="1">
        <v>584.44299999999998</v>
      </c>
      <c r="P89" s="1"/>
      <c r="Q89" s="1"/>
      <c r="R89" s="1"/>
    </row>
    <row r="90" spans="1:18" x14ac:dyDescent="0.25">
      <c r="A90" s="2">
        <v>2150</v>
      </c>
      <c r="B90" s="1">
        <v>584.53599999999994</v>
      </c>
      <c r="C90" s="1">
        <f t="shared" si="4"/>
        <v>584.62796666666827</v>
      </c>
      <c r="D90" s="1">
        <f t="shared" si="5"/>
        <v>584.67796666666823</v>
      </c>
      <c r="E90" s="113">
        <f t="shared" si="6"/>
        <v>9.196666666832698E-2</v>
      </c>
      <c r="F90" s="18"/>
      <c r="K90" s="1">
        <v>2150</v>
      </c>
      <c r="L90" s="1"/>
      <c r="M90" s="1"/>
      <c r="N90" s="1"/>
      <c r="O90" s="1">
        <v>584.53599999999994</v>
      </c>
      <c r="P90" s="1"/>
      <c r="Q90" s="1"/>
      <c r="R90" s="1"/>
    </row>
    <row r="91" spans="1:18" x14ac:dyDescent="0.25">
      <c r="A91" s="5">
        <v>2175</v>
      </c>
      <c r="B91" s="1">
        <v>584.58399999999995</v>
      </c>
      <c r="C91" s="1">
        <f t="shared" si="4"/>
        <v>584.70435000000157</v>
      </c>
      <c r="D91" s="1">
        <f t="shared" si="5"/>
        <v>584.75435000000152</v>
      </c>
      <c r="E91" s="113">
        <f t="shared" si="6"/>
        <v>0.12035000000162199</v>
      </c>
      <c r="F91" s="8"/>
      <c r="K91" s="1">
        <v>2175</v>
      </c>
      <c r="L91" s="1"/>
      <c r="M91" s="1"/>
      <c r="N91" s="1"/>
      <c r="O91" s="1">
        <v>584.78200000000004</v>
      </c>
      <c r="P91" s="1"/>
      <c r="Q91" s="1"/>
      <c r="R91" s="1"/>
    </row>
    <row r="92" spans="1:18" x14ac:dyDescent="0.25">
      <c r="A92" s="2">
        <v>2200</v>
      </c>
      <c r="B92" s="1">
        <v>584.72299999999996</v>
      </c>
      <c r="C92" s="1">
        <f t="shared" si="4"/>
        <v>584.78073333333487</v>
      </c>
      <c r="D92" s="1">
        <f t="shared" si="5"/>
        <v>584.83073333333482</v>
      </c>
      <c r="E92" s="113">
        <f t="shared" si="6"/>
        <v>5.7733333334908821E-2</v>
      </c>
      <c r="F92" s="18"/>
      <c r="K92" s="1">
        <v>2200</v>
      </c>
      <c r="L92" s="1">
        <v>584.41300000000001</v>
      </c>
      <c r="M92" s="1">
        <v>584.60799999999995</v>
      </c>
      <c r="N92" s="1">
        <v>584.66</v>
      </c>
      <c r="O92" s="1">
        <v>584.72299999999996</v>
      </c>
      <c r="P92" s="1">
        <v>584.61599999999999</v>
      </c>
      <c r="Q92" s="1">
        <v>584.52499999999998</v>
      </c>
      <c r="R92" s="1">
        <v>584.39800000000002</v>
      </c>
    </row>
    <row r="93" spans="1:18" x14ac:dyDescent="0.25">
      <c r="A93" s="2">
        <v>2225</v>
      </c>
      <c r="B93" s="1">
        <v>584.81399999999996</v>
      </c>
      <c r="C93" s="1">
        <f t="shared" si="4"/>
        <v>584.85711666666816</v>
      </c>
      <c r="D93" s="1">
        <f t="shared" si="5"/>
        <v>584.90711666666812</v>
      </c>
      <c r="E93" s="113">
        <f t="shared" si="6"/>
        <v>4.3116666668197468E-2</v>
      </c>
      <c r="F93" s="8"/>
      <c r="K93" s="1">
        <v>2225</v>
      </c>
      <c r="L93" s="1"/>
      <c r="M93" s="1"/>
      <c r="N93" s="1"/>
      <c r="O93" s="1">
        <v>584.81399999999996</v>
      </c>
      <c r="P93" s="1"/>
      <c r="Q93" s="1"/>
      <c r="R93" s="1"/>
    </row>
    <row r="94" spans="1:18" x14ac:dyDescent="0.25">
      <c r="A94" s="2">
        <v>2250</v>
      </c>
      <c r="B94" s="1">
        <v>584.93499999999995</v>
      </c>
      <c r="C94" s="1">
        <f t="shared" si="4"/>
        <v>584.93350000000146</v>
      </c>
      <c r="D94" s="1">
        <f t="shared" si="5"/>
        <v>584.98350000000141</v>
      </c>
      <c r="E94" s="113">
        <f t="shared" si="6"/>
        <v>-1.4999999984866008E-3</v>
      </c>
      <c r="F94" s="18"/>
      <c r="K94" s="1">
        <v>2250</v>
      </c>
      <c r="L94" s="1"/>
      <c r="M94" s="1"/>
      <c r="N94" s="1"/>
      <c r="O94" s="1">
        <v>584.93499999999995</v>
      </c>
      <c r="P94" s="1"/>
      <c r="Q94" s="1"/>
      <c r="R94" s="1"/>
    </row>
    <row r="95" spans="1:18" x14ac:dyDescent="0.25">
      <c r="A95" s="2">
        <v>2275</v>
      </c>
      <c r="B95" s="1">
        <v>584.99900000000002</v>
      </c>
      <c r="C95" s="1">
        <f t="shared" si="4"/>
        <v>585.00988333333476</v>
      </c>
      <c r="D95" s="1">
        <f t="shared" si="5"/>
        <v>585.05988333333471</v>
      </c>
      <c r="E95" s="113">
        <f t="shared" si="6"/>
        <v>1.0883333334732015E-2</v>
      </c>
      <c r="F95" s="8"/>
      <c r="K95" s="1">
        <v>2275</v>
      </c>
      <c r="L95" s="1"/>
      <c r="M95" s="1"/>
      <c r="N95" s="1"/>
      <c r="O95" s="1">
        <v>584.99900000000002</v>
      </c>
      <c r="P95" s="1"/>
      <c r="Q95" s="1"/>
      <c r="R95" s="1"/>
    </row>
    <row r="96" spans="1:18" x14ac:dyDescent="0.25">
      <c r="A96" s="2">
        <v>2300</v>
      </c>
      <c r="B96" s="1">
        <v>585.03800000000001</v>
      </c>
      <c r="C96" s="1">
        <f t="shared" si="4"/>
        <v>585.08626666666805</v>
      </c>
      <c r="D96" s="1">
        <f t="shared" si="5"/>
        <v>585.13626666666801</v>
      </c>
      <c r="E96" s="113">
        <f t="shared" si="6"/>
        <v>4.826666666804158E-2</v>
      </c>
      <c r="F96" s="18"/>
      <c r="K96" s="1">
        <v>2300</v>
      </c>
      <c r="L96" s="1">
        <v>584.82799999999997</v>
      </c>
      <c r="M96" s="1">
        <v>584.88300000000004</v>
      </c>
      <c r="N96" s="1">
        <v>584.96299999999997</v>
      </c>
      <c r="O96" s="1">
        <v>585.03800000000001</v>
      </c>
      <c r="P96" s="1">
        <v>584.94200000000001</v>
      </c>
      <c r="Q96" s="1">
        <v>584.90800000000002</v>
      </c>
      <c r="R96" s="1">
        <v>584.78099999999995</v>
      </c>
    </row>
    <row r="97" spans="1:18" x14ac:dyDescent="0.25">
      <c r="A97" s="2">
        <v>2325</v>
      </c>
      <c r="B97" s="1">
        <v>585.11400000000003</v>
      </c>
      <c r="C97" s="1">
        <f t="shared" si="4"/>
        <v>585.16265000000135</v>
      </c>
      <c r="D97" s="1">
        <f t="shared" si="5"/>
        <v>585.2126500000013</v>
      </c>
      <c r="E97" s="113">
        <f t="shared" si="6"/>
        <v>4.8650000001316585E-2</v>
      </c>
      <c r="F97" s="8"/>
      <c r="K97" s="1">
        <v>2325</v>
      </c>
      <c r="L97" s="1"/>
      <c r="M97" s="1"/>
      <c r="N97" s="1"/>
      <c r="O97" s="1">
        <v>585.11400000000003</v>
      </c>
      <c r="P97" s="1"/>
      <c r="Q97" s="1"/>
      <c r="R97" s="1"/>
    </row>
    <row r="98" spans="1:18" x14ac:dyDescent="0.25">
      <c r="A98" s="2">
        <v>2350</v>
      </c>
      <c r="B98" s="1">
        <v>585.21600000000001</v>
      </c>
      <c r="C98" s="1">
        <f t="shared" si="4"/>
        <v>585.23903333333465</v>
      </c>
      <c r="D98" s="1">
        <f t="shared" si="5"/>
        <v>585.2890333333346</v>
      </c>
      <c r="E98" s="113">
        <f t="shared" si="6"/>
        <v>2.3033333334637973E-2</v>
      </c>
      <c r="F98" s="18"/>
      <c r="K98" s="1">
        <v>2350</v>
      </c>
      <c r="L98" s="1"/>
      <c r="M98" s="1"/>
      <c r="N98" s="1"/>
      <c r="O98" s="1">
        <v>585.21600000000001</v>
      </c>
      <c r="P98" s="1"/>
      <c r="Q98" s="1"/>
      <c r="R98" s="1"/>
    </row>
    <row r="99" spans="1:18" x14ac:dyDescent="0.25">
      <c r="A99" s="2">
        <v>2375</v>
      </c>
      <c r="B99" s="1">
        <v>585.30200000000002</v>
      </c>
      <c r="C99" s="1">
        <f t="shared" si="4"/>
        <v>585.31541666666794</v>
      </c>
      <c r="D99" s="1">
        <f t="shared" si="5"/>
        <v>585.3654166666679</v>
      </c>
      <c r="E99" s="113">
        <f t="shared" si="6"/>
        <v>1.3416666667922073E-2</v>
      </c>
      <c r="F99" s="8"/>
      <c r="K99" s="1">
        <v>2375</v>
      </c>
      <c r="L99" s="1"/>
      <c r="M99" s="1"/>
      <c r="N99" s="1"/>
      <c r="O99" s="1">
        <v>585.30200000000002</v>
      </c>
      <c r="P99" s="1"/>
      <c r="Q99" s="1"/>
      <c r="R99" s="1"/>
    </row>
    <row r="100" spans="1:18" x14ac:dyDescent="0.25">
      <c r="A100" s="2">
        <v>2400</v>
      </c>
      <c r="B100" s="1">
        <v>585.24200000000008</v>
      </c>
      <c r="C100" s="1">
        <f t="shared" si="4"/>
        <v>585.39180000000124</v>
      </c>
      <c r="D100" s="1">
        <f t="shared" ref="D100:D124" si="7">C100+0.05</f>
        <v>585.44180000000119</v>
      </c>
      <c r="E100" s="113">
        <f t="shared" si="6"/>
        <v>0.14980000000116434</v>
      </c>
      <c r="F100" s="18"/>
      <c r="K100" s="1">
        <v>2400</v>
      </c>
      <c r="L100" s="1">
        <v>585.11700000000008</v>
      </c>
      <c r="M100" s="1">
        <v>585.18299999999999</v>
      </c>
      <c r="N100" s="1">
        <v>585.27200000000005</v>
      </c>
      <c r="O100" s="1">
        <v>585.24200000000008</v>
      </c>
      <c r="P100" s="1">
        <v>585.26800000000003</v>
      </c>
      <c r="Q100" s="1">
        <v>585.19900000000007</v>
      </c>
      <c r="R100" s="1">
        <v>585.13600000000008</v>
      </c>
    </row>
    <row r="101" spans="1:18" x14ac:dyDescent="0.25">
      <c r="A101" s="2">
        <v>2425</v>
      </c>
      <c r="B101" s="1">
        <v>585.38800000000003</v>
      </c>
      <c r="C101" s="1">
        <f t="shared" si="4"/>
        <v>585.46818333333454</v>
      </c>
      <c r="D101" s="1">
        <f t="shared" si="7"/>
        <v>585.51818333333449</v>
      </c>
      <c r="E101" s="113">
        <f t="shared" si="6"/>
        <v>8.0183333334503004E-2</v>
      </c>
      <c r="F101" s="8"/>
      <c r="K101" s="1">
        <v>2425</v>
      </c>
      <c r="L101" s="1"/>
      <c r="M101" s="1"/>
      <c r="N101" s="1"/>
      <c r="O101" s="1">
        <v>585.38800000000003</v>
      </c>
      <c r="P101" s="1"/>
      <c r="Q101" s="1"/>
      <c r="R101" s="1"/>
    </row>
    <row r="102" spans="1:18" x14ac:dyDescent="0.25">
      <c r="A102" s="2">
        <v>2450</v>
      </c>
      <c r="B102" s="1">
        <v>585.46500000000015</v>
      </c>
      <c r="C102" s="1">
        <f t="shared" si="4"/>
        <v>585.54456666666783</v>
      </c>
      <c r="D102" s="1">
        <f t="shared" si="7"/>
        <v>585.59456666666779</v>
      </c>
      <c r="E102" s="113">
        <f t="shared" si="6"/>
        <v>7.9566666667687969E-2</v>
      </c>
      <c r="F102" s="18"/>
      <c r="K102" s="1">
        <v>2450</v>
      </c>
      <c r="L102" s="1"/>
      <c r="M102" s="1"/>
      <c r="N102" s="1"/>
      <c r="O102" s="1">
        <v>585.46500000000015</v>
      </c>
      <c r="P102" s="1"/>
      <c r="Q102" s="1"/>
      <c r="R102" s="1"/>
    </row>
    <row r="103" spans="1:18" x14ac:dyDescent="0.25">
      <c r="A103" s="2">
        <v>2475</v>
      </c>
      <c r="B103" s="1">
        <v>585.56200000000013</v>
      </c>
      <c r="C103" s="1">
        <f t="shared" si="4"/>
        <v>585.62095000000113</v>
      </c>
      <c r="D103" s="1">
        <f t="shared" si="7"/>
        <v>585.67095000000108</v>
      </c>
      <c r="E103" s="113">
        <f t="shared" si="6"/>
        <v>5.895000000100481E-2</v>
      </c>
      <c r="F103" s="8"/>
      <c r="K103" s="1">
        <v>2475</v>
      </c>
      <c r="L103" s="1"/>
      <c r="M103" s="1"/>
      <c r="N103" s="1"/>
      <c r="O103" s="1">
        <v>585.56200000000013</v>
      </c>
      <c r="P103" s="1"/>
      <c r="Q103" s="1"/>
      <c r="R103" s="1"/>
    </row>
    <row r="104" spans="1:18" x14ac:dyDescent="0.25">
      <c r="A104" s="2">
        <v>2500</v>
      </c>
      <c r="B104" s="1">
        <v>585.62200000000007</v>
      </c>
      <c r="C104" s="1">
        <f t="shared" si="4"/>
        <v>585.69733333333443</v>
      </c>
      <c r="D104" s="1">
        <f t="shared" si="7"/>
        <v>585.74733333333438</v>
      </c>
      <c r="E104" s="113">
        <f t="shared" si="6"/>
        <v>7.5333333334356212E-2</v>
      </c>
      <c r="F104" s="18"/>
      <c r="K104" s="1">
        <v>2500</v>
      </c>
      <c r="L104" s="1">
        <v>585.5100000000001</v>
      </c>
      <c r="M104" s="1">
        <v>585.55200000000013</v>
      </c>
      <c r="N104" s="1">
        <v>585.58300000000008</v>
      </c>
      <c r="O104" s="1">
        <v>585.62200000000007</v>
      </c>
      <c r="P104" s="1">
        <v>585.59300000000007</v>
      </c>
      <c r="Q104" s="1">
        <v>585.55000000000007</v>
      </c>
      <c r="R104" s="1">
        <v>585.4670000000001</v>
      </c>
    </row>
    <row r="105" spans="1:18" x14ac:dyDescent="0.25">
      <c r="A105" s="2">
        <v>2525</v>
      </c>
      <c r="B105" s="1">
        <v>585.74000000000012</v>
      </c>
      <c r="C105" s="1">
        <f t="shared" si="4"/>
        <v>585.77371666666772</v>
      </c>
      <c r="D105" s="1">
        <f t="shared" si="7"/>
        <v>585.82371666666768</v>
      </c>
      <c r="E105" s="113">
        <f t="shared" si="6"/>
        <v>3.3716666667601203E-2</v>
      </c>
      <c r="F105" s="8"/>
      <c r="K105" s="1">
        <v>2525</v>
      </c>
      <c r="L105" s="1"/>
      <c r="M105" s="1"/>
      <c r="N105" s="1"/>
      <c r="O105" s="1">
        <v>585.74000000000012</v>
      </c>
      <c r="P105" s="1"/>
      <c r="Q105" s="1"/>
      <c r="R105" s="1"/>
    </row>
    <row r="106" spans="1:18" x14ac:dyDescent="0.25">
      <c r="A106" s="2">
        <v>2550</v>
      </c>
      <c r="B106" s="1">
        <v>585.8370000000001</v>
      </c>
      <c r="C106" s="1">
        <f t="shared" si="4"/>
        <v>585.85010000000102</v>
      </c>
      <c r="D106" s="1">
        <f t="shared" si="7"/>
        <v>585.90010000000098</v>
      </c>
      <c r="E106" s="113">
        <f t="shared" si="6"/>
        <v>1.3100000000918044E-2</v>
      </c>
      <c r="F106" s="18"/>
      <c r="K106" s="1">
        <v>2550</v>
      </c>
      <c r="L106" s="1"/>
      <c r="M106" s="1"/>
      <c r="N106" s="1"/>
      <c r="O106" s="1">
        <v>585.8370000000001</v>
      </c>
      <c r="P106" s="1"/>
      <c r="Q106" s="1"/>
      <c r="R106" s="1"/>
    </row>
    <row r="107" spans="1:18" x14ac:dyDescent="0.25">
      <c r="A107" s="2">
        <v>2575</v>
      </c>
      <c r="B107" s="1">
        <v>585.90200000000004</v>
      </c>
      <c r="C107" s="1">
        <f t="shared" si="4"/>
        <v>585.92648333333432</v>
      </c>
      <c r="D107" s="1">
        <f t="shared" si="7"/>
        <v>585.97648333333427</v>
      </c>
      <c r="E107" s="113">
        <f t="shared" si="6"/>
        <v>2.4483333334273993E-2</v>
      </c>
      <c r="F107" s="8"/>
      <c r="K107" s="1">
        <v>2575</v>
      </c>
      <c r="L107" s="1"/>
      <c r="M107" s="1"/>
      <c r="N107" s="1"/>
      <c r="O107" s="1">
        <v>585.90200000000004</v>
      </c>
      <c r="P107" s="1"/>
      <c r="Q107" s="1"/>
      <c r="R107" s="1"/>
    </row>
    <row r="108" spans="1:18" x14ac:dyDescent="0.25">
      <c r="A108" s="2">
        <v>2600</v>
      </c>
      <c r="B108" s="1">
        <v>586.00900000000013</v>
      </c>
      <c r="C108" s="1">
        <f t="shared" si="4"/>
        <v>586.00286666666761</v>
      </c>
      <c r="D108" s="1">
        <f t="shared" si="7"/>
        <v>586.05286666666757</v>
      </c>
      <c r="E108" s="113">
        <f t="shared" si="6"/>
        <v>-6.1333333325137573E-3</v>
      </c>
      <c r="F108" s="18"/>
      <c r="K108" s="1">
        <v>2600</v>
      </c>
      <c r="L108" s="1">
        <v>585.69700000000012</v>
      </c>
      <c r="M108" s="1">
        <v>585.79800000000012</v>
      </c>
      <c r="N108" s="1">
        <v>585.92200000000014</v>
      </c>
      <c r="O108" s="1">
        <v>586.00900000000013</v>
      </c>
      <c r="P108" s="1">
        <v>585.94900000000007</v>
      </c>
      <c r="Q108" s="1">
        <v>585.79800000000012</v>
      </c>
      <c r="R108" s="1">
        <v>585.66500000000008</v>
      </c>
    </row>
    <row r="109" spans="1:18" x14ac:dyDescent="0.25">
      <c r="A109" s="2">
        <v>2625</v>
      </c>
      <c r="B109" s="1">
        <v>586.05400000000009</v>
      </c>
      <c r="C109" s="1">
        <f t="shared" si="4"/>
        <v>586.07925000000091</v>
      </c>
      <c r="D109" s="1">
        <f t="shared" si="7"/>
        <v>586.12925000000087</v>
      </c>
      <c r="E109" s="113">
        <f t="shared" si="6"/>
        <v>2.5250000000824002E-2</v>
      </c>
      <c r="F109" s="8"/>
      <c r="K109" s="1">
        <v>2625</v>
      </c>
      <c r="L109" s="1"/>
      <c r="M109" s="1"/>
      <c r="N109" s="1"/>
      <c r="O109" s="1">
        <v>586.05400000000009</v>
      </c>
      <c r="P109" s="1"/>
      <c r="Q109" s="1"/>
      <c r="R109" s="1"/>
    </row>
    <row r="110" spans="1:18" x14ac:dyDescent="0.25">
      <c r="A110" s="2">
        <v>2650</v>
      </c>
      <c r="B110" s="1">
        <v>586.13200000000006</v>
      </c>
      <c r="C110" s="1">
        <f t="shared" si="4"/>
        <v>586.15563333333421</v>
      </c>
      <c r="D110" s="1">
        <f t="shared" si="7"/>
        <v>586.20563333333416</v>
      </c>
      <c r="E110" s="113">
        <f t="shared" si="6"/>
        <v>2.36333333341463E-2</v>
      </c>
      <c r="F110" s="18"/>
      <c r="K110" s="1">
        <v>2650</v>
      </c>
      <c r="L110" s="1"/>
      <c r="M110" s="1"/>
      <c r="N110" s="1"/>
      <c r="O110" s="1">
        <v>586.13200000000006</v>
      </c>
      <c r="P110" s="1"/>
      <c r="Q110" s="1"/>
      <c r="R110" s="1"/>
    </row>
    <row r="111" spans="1:18" x14ac:dyDescent="0.25">
      <c r="A111" s="2">
        <v>2675</v>
      </c>
      <c r="B111" s="1">
        <v>586.23500000000013</v>
      </c>
      <c r="C111" s="1">
        <f t="shared" si="4"/>
        <v>586.2320166666675</v>
      </c>
      <c r="D111" s="1">
        <f t="shared" si="7"/>
        <v>586.28201666666746</v>
      </c>
      <c r="E111" s="113">
        <f t="shared" si="6"/>
        <v>-2.983333332622351E-3</v>
      </c>
      <c r="F111" s="8"/>
      <c r="K111" s="1">
        <v>2675</v>
      </c>
      <c r="L111" s="1"/>
      <c r="M111" s="1"/>
      <c r="N111" s="1"/>
      <c r="O111" s="1">
        <v>586.23500000000013</v>
      </c>
      <c r="P111" s="1"/>
      <c r="Q111" s="1"/>
      <c r="R111" s="1"/>
    </row>
    <row r="112" spans="1:18" x14ac:dyDescent="0.25">
      <c r="A112" s="2">
        <v>2700</v>
      </c>
      <c r="B112" s="1">
        <v>586.32700000000011</v>
      </c>
      <c r="C112" s="1">
        <f t="shared" si="4"/>
        <v>586.3084000000008</v>
      </c>
      <c r="D112" s="1">
        <f t="shared" si="7"/>
        <v>586.35840000000076</v>
      </c>
      <c r="E112" s="113">
        <f t="shared" si="6"/>
        <v>-1.8599999999310057E-2</v>
      </c>
      <c r="F112" s="18"/>
      <c r="K112" s="1">
        <v>2700</v>
      </c>
      <c r="L112" s="1">
        <v>585.97500000000014</v>
      </c>
      <c r="M112" s="1">
        <v>586.12600000000009</v>
      </c>
      <c r="N112" s="1">
        <v>586.2650000000001</v>
      </c>
      <c r="O112" s="1">
        <v>586.32700000000011</v>
      </c>
      <c r="P112" s="1">
        <v>586.22200000000009</v>
      </c>
      <c r="Q112" s="1">
        <v>586.12200000000007</v>
      </c>
      <c r="R112" s="1">
        <v>586.03200000000004</v>
      </c>
    </row>
    <row r="113" spans="1:18" x14ac:dyDescent="0.25">
      <c r="A113" s="2">
        <v>2725</v>
      </c>
      <c r="B113" s="1">
        <v>586.42400000000021</v>
      </c>
      <c r="C113" s="1">
        <f t="shared" si="4"/>
        <v>586.3847833333341</v>
      </c>
      <c r="D113" s="1">
        <f t="shared" si="7"/>
        <v>586.43478333333405</v>
      </c>
      <c r="E113" s="113">
        <f t="shared" si="6"/>
        <v>-3.9216666666106903E-2</v>
      </c>
      <c r="F113" s="8"/>
      <c r="K113" s="1">
        <v>2725</v>
      </c>
      <c r="L113" s="1"/>
      <c r="M113" s="1"/>
      <c r="N113" s="1"/>
      <c r="O113" s="1">
        <v>586.42400000000021</v>
      </c>
      <c r="P113" s="1"/>
      <c r="Q113" s="1"/>
      <c r="R113" s="1"/>
    </row>
    <row r="114" spans="1:18" x14ac:dyDescent="0.25">
      <c r="A114" s="2">
        <v>2750</v>
      </c>
      <c r="B114" s="1">
        <v>586.48800000000017</v>
      </c>
      <c r="C114" s="1">
        <f t="shared" si="4"/>
        <v>586.4611666666674</v>
      </c>
      <c r="D114" s="1">
        <f t="shared" si="7"/>
        <v>586.51116666666735</v>
      </c>
      <c r="E114" s="113">
        <f t="shared" si="6"/>
        <v>-2.68333333327746E-2</v>
      </c>
      <c r="F114" s="18"/>
      <c r="K114" s="1">
        <v>2750</v>
      </c>
      <c r="L114" s="1"/>
      <c r="M114" s="1"/>
      <c r="N114" s="1"/>
      <c r="O114" s="1">
        <v>586.48800000000017</v>
      </c>
      <c r="P114" s="1"/>
      <c r="Q114" s="1"/>
      <c r="R114" s="1"/>
    </row>
    <row r="115" spans="1:18" x14ac:dyDescent="0.25">
      <c r="A115" s="2">
        <v>2775</v>
      </c>
      <c r="B115" s="1">
        <v>586.56000000000017</v>
      </c>
      <c r="C115" s="1">
        <f t="shared" si="4"/>
        <v>586.53755000000069</v>
      </c>
      <c r="D115" s="1">
        <f t="shared" si="7"/>
        <v>586.58755000000065</v>
      </c>
      <c r="E115" s="113">
        <f t="shared" si="6"/>
        <v>-2.2449999999480497E-2</v>
      </c>
      <c r="F115" s="8"/>
      <c r="K115" s="1">
        <v>2775</v>
      </c>
      <c r="L115" s="1"/>
      <c r="M115" s="1"/>
      <c r="N115" s="1"/>
      <c r="O115" s="1">
        <v>586.56000000000017</v>
      </c>
      <c r="P115" s="1"/>
      <c r="Q115" s="1"/>
      <c r="R115" s="1"/>
    </row>
    <row r="116" spans="1:18" x14ac:dyDescent="0.25">
      <c r="A116" s="2">
        <v>2800</v>
      </c>
      <c r="B116" s="1">
        <v>586.66500000000019</v>
      </c>
      <c r="C116" s="1">
        <f t="shared" si="4"/>
        <v>586.61393333333399</v>
      </c>
      <c r="D116" s="1">
        <f t="shared" si="7"/>
        <v>586.66393333333394</v>
      </c>
      <c r="E116" s="113">
        <f t="shared" si="6"/>
        <v>-5.1066666666201854E-2</v>
      </c>
      <c r="F116" s="18"/>
      <c r="K116" s="1">
        <v>2800</v>
      </c>
      <c r="L116" s="1">
        <v>586.30800000000022</v>
      </c>
      <c r="M116" s="1">
        <v>586.42100000000016</v>
      </c>
      <c r="N116" s="1">
        <v>586.55000000000018</v>
      </c>
      <c r="O116" s="1">
        <v>586.66500000000019</v>
      </c>
      <c r="P116" s="1">
        <v>586.55800000000022</v>
      </c>
      <c r="Q116" s="1">
        <v>586.46400000000017</v>
      </c>
      <c r="R116" s="1">
        <v>586.36000000000013</v>
      </c>
    </row>
    <row r="117" spans="1:18" x14ac:dyDescent="0.25">
      <c r="A117" s="2">
        <v>2825</v>
      </c>
      <c r="B117" s="1">
        <v>586.71100000000024</v>
      </c>
      <c r="C117" s="1">
        <f t="shared" si="4"/>
        <v>586.69031666666729</v>
      </c>
      <c r="D117" s="1">
        <f t="shared" si="7"/>
        <v>586.74031666666724</v>
      </c>
      <c r="E117" s="113">
        <f t="shared" si="6"/>
        <v>-2.0683333332954135E-2</v>
      </c>
      <c r="F117" s="8"/>
      <c r="K117" s="1">
        <v>2825</v>
      </c>
      <c r="L117" s="1"/>
      <c r="M117" s="1"/>
      <c r="N117" s="1"/>
      <c r="O117" s="1">
        <v>586.71100000000024</v>
      </c>
      <c r="P117" s="1"/>
      <c r="Q117" s="1"/>
      <c r="R117" s="1"/>
    </row>
    <row r="118" spans="1:18" x14ac:dyDescent="0.25">
      <c r="A118" s="2">
        <v>2850</v>
      </c>
      <c r="B118" s="1">
        <v>586.79400000000021</v>
      </c>
      <c r="C118" s="1">
        <f t="shared" si="4"/>
        <v>586.76670000000058</v>
      </c>
      <c r="D118" s="1">
        <f t="shared" si="7"/>
        <v>586.81670000000054</v>
      </c>
      <c r="E118" s="113">
        <f t="shared" si="6"/>
        <v>-2.7299999999627289E-2</v>
      </c>
      <c r="F118" s="18"/>
      <c r="K118" s="1">
        <v>2850</v>
      </c>
      <c r="L118" s="1"/>
      <c r="M118" s="1"/>
      <c r="N118" s="1"/>
      <c r="O118" s="1">
        <v>586.79400000000021</v>
      </c>
      <c r="P118" s="1"/>
      <c r="Q118" s="1"/>
      <c r="R118" s="1"/>
    </row>
    <row r="119" spans="1:18" x14ac:dyDescent="0.25">
      <c r="A119" s="2">
        <v>2875</v>
      </c>
      <c r="B119" s="1">
        <v>586.87300000000027</v>
      </c>
      <c r="C119" s="1">
        <f t="shared" si="4"/>
        <v>586.84308333333388</v>
      </c>
      <c r="D119" s="1">
        <f t="shared" si="7"/>
        <v>586.89308333333383</v>
      </c>
      <c r="E119" s="113">
        <f t="shared" si="6"/>
        <v>-2.9916666666395031E-2</v>
      </c>
      <c r="F119" s="8"/>
      <c r="K119" s="1">
        <v>2875</v>
      </c>
      <c r="L119" s="1"/>
      <c r="M119" s="1"/>
      <c r="N119" s="1"/>
      <c r="O119" s="1">
        <v>586.87300000000027</v>
      </c>
      <c r="P119" s="1"/>
      <c r="Q119" s="1"/>
      <c r="R119" s="1"/>
    </row>
    <row r="120" spans="1:18" x14ac:dyDescent="0.25">
      <c r="A120" s="2">
        <v>2900</v>
      </c>
      <c r="B120" s="1">
        <v>586.92800000000022</v>
      </c>
      <c r="C120" s="1">
        <f t="shared" si="4"/>
        <v>586.91946666666718</v>
      </c>
      <c r="D120" s="1">
        <f t="shared" si="7"/>
        <v>586.96946666666713</v>
      </c>
      <c r="E120" s="113">
        <f t="shared" si="6"/>
        <v>-8.5333333330481764E-3</v>
      </c>
      <c r="F120" s="18"/>
      <c r="K120" s="1">
        <v>2900</v>
      </c>
      <c r="L120" s="1">
        <v>586.64300000000026</v>
      </c>
      <c r="M120" s="1">
        <v>586.73700000000031</v>
      </c>
      <c r="N120" s="1">
        <v>586.85100000000023</v>
      </c>
      <c r="O120" s="1">
        <v>586.92800000000022</v>
      </c>
      <c r="P120" s="1">
        <v>586.83300000000031</v>
      </c>
      <c r="Q120" s="1">
        <v>586.72800000000029</v>
      </c>
      <c r="R120" s="1">
        <v>586.6410000000003</v>
      </c>
    </row>
    <row r="121" spans="1:18" x14ac:dyDescent="0.25">
      <c r="A121" s="2">
        <v>2925</v>
      </c>
      <c r="B121" s="1">
        <v>586.78300000000024</v>
      </c>
      <c r="C121" s="1">
        <f t="shared" si="4"/>
        <v>586.99585000000047</v>
      </c>
      <c r="D121" s="1">
        <f t="shared" si="7"/>
        <v>587.04585000000043</v>
      </c>
      <c r="E121" s="113">
        <f t="shared" si="6"/>
        <v>0.21285000000023047</v>
      </c>
      <c r="F121" s="8"/>
      <c r="K121" s="1">
        <v>2925</v>
      </c>
      <c r="L121" s="1"/>
      <c r="M121" s="1"/>
      <c r="N121" s="1"/>
      <c r="O121" s="1">
        <v>586.78300000000024</v>
      </c>
      <c r="P121" s="1"/>
      <c r="Q121" s="1"/>
      <c r="R121" s="1"/>
    </row>
    <row r="122" spans="1:18" x14ac:dyDescent="0.25">
      <c r="A122" s="2">
        <v>2950</v>
      </c>
      <c r="B122" s="1">
        <v>587.07100000000025</v>
      </c>
      <c r="C122" s="1">
        <f t="shared" si="4"/>
        <v>587.07223333333377</v>
      </c>
      <c r="D122" s="1">
        <f t="shared" si="7"/>
        <v>587.12223333333372</v>
      </c>
      <c r="E122" s="113">
        <f t="shared" si="6"/>
        <v>1.2333333335163843E-3</v>
      </c>
      <c r="F122" s="18"/>
      <c r="K122" s="1">
        <v>2950</v>
      </c>
      <c r="L122" s="1">
        <v>586.79800000000023</v>
      </c>
      <c r="M122" s="1">
        <v>586.95800000000031</v>
      </c>
      <c r="N122" s="1">
        <v>586.97800000000029</v>
      </c>
      <c r="O122" s="1">
        <v>587.07100000000025</v>
      </c>
      <c r="P122" s="1">
        <v>586.97800000000029</v>
      </c>
      <c r="Q122" s="1">
        <v>586.92100000000028</v>
      </c>
      <c r="R122" s="1">
        <v>586.79100000000028</v>
      </c>
    </row>
    <row r="123" spans="1:18" x14ac:dyDescent="0.25">
      <c r="A123" s="2">
        <v>2975</v>
      </c>
      <c r="B123" s="1">
        <v>587.17100000000028</v>
      </c>
      <c r="C123" s="1">
        <f t="shared" si="4"/>
        <v>587.14861666666707</v>
      </c>
      <c r="D123" s="1">
        <f t="shared" si="7"/>
        <v>587.19861666666702</v>
      </c>
      <c r="E123" s="113">
        <f t="shared" si="6"/>
        <v>-2.2383333333209521E-2</v>
      </c>
      <c r="F123" s="8"/>
      <c r="K123" s="1">
        <v>2975</v>
      </c>
      <c r="L123" s="1"/>
      <c r="M123" s="1"/>
      <c r="N123" s="1"/>
      <c r="O123" s="1">
        <v>587.17100000000028</v>
      </c>
      <c r="P123" s="1"/>
      <c r="Q123" s="1"/>
      <c r="R123" s="1"/>
    </row>
    <row r="124" spans="1:18" x14ac:dyDescent="0.25">
      <c r="A124" s="2">
        <v>3000</v>
      </c>
      <c r="B124" s="1">
        <v>587.26100000000031</v>
      </c>
      <c r="C124" s="1">
        <f t="shared" si="4"/>
        <v>587.22500000000036</v>
      </c>
      <c r="D124" s="1">
        <f t="shared" si="7"/>
        <v>587.27500000000032</v>
      </c>
      <c r="E124" s="113">
        <f t="shared" si="6"/>
        <v>-3.5999999999944521E-2</v>
      </c>
      <c r="F124" s="18"/>
      <c r="K124" s="1">
        <v>3000</v>
      </c>
      <c r="L124" s="1">
        <v>586.91400000000021</v>
      </c>
      <c r="M124" s="1">
        <v>587.09200000000021</v>
      </c>
      <c r="N124" s="1">
        <v>587.16000000000031</v>
      </c>
      <c r="O124" s="1">
        <v>587.26100000000031</v>
      </c>
      <c r="P124" s="1">
        <v>587.23100000000022</v>
      </c>
      <c r="Q124" s="1">
        <v>587.12300000000027</v>
      </c>
      <c r="R124" s="1">
        <v>587.04100000000028</v>
      </c>
    </row>
    <row r="125" spans="1:18" x14ac:dyDescent="0.25">
      <c r="F125" s="7"/>
      <c r="G125" s="7"/>
      <c r="L125" s="7"/>
      <c r="M125" s="7"/>
    </row>
    <row r="126" spans="1:18" x14ac:dyDescent="0.25">
      <c r="F126" s="7"/>
      <c r="G126" s="7"/>
      <c r="L126" s="7"/>
      <c r="M126" s="7"/>
    </row>
    <row r="127" spans="1:18" x14ac:dyDescent="0.25">
      <c r="F127" s="8"/>
      <c r="G127" s="8"/>
      <c r="L127" s="8"/>
      <c r="M127" s="8"/>
    </row>
    <row r="128" spans="1:18" x14ac:dyDescent="0.25">
      <c r="F128" s="8"/>
      <c r="G128" s="8"/>
      <c r="L128" s="8"/>
      <c r="M128" s="8"/>
    </row>
    <row r="129" spans="6:13" x14ac:dyDescent="0.25">
      <c r="F129" s="8"/>
      <c r="G129" s="8"/>
      <c r="L129" s="8"/>
      <c r="M129" s="8"/>
    </row>
    <row r="130" spans="6:13" x14ac:dyDescent="0.25">
      <c r="F130" s="8"/>
      <c r="G130" s="8"/>
      <c r="L130" s="8"/>
      <c r="M130" s="8"/>
    </row>
    <row r="131" spans="6:13" x14ac:dyDescent="0.25">
      <c r="F131" s="8"/>
      <c r="G131" s="8"/>
      <c r="L131" s="8"/>
      <c r="M131" s="8"/>
    </row>
    <row r="132" spans="6:13" x14ac:dyDescent="0.25">
      <c r="F132" s="8"/>
      <c r="G132" s="8"/>
      <c r="L132" s="8"/>
      <c r="M132" s="8"/>
    </row>
    <row r="133" spans="6:13" x14ac:dyDescent="0.25">
      <c r="F133" s="8"/>
      <c r="G133" s="8"/>
      <c r="L133" s="8"/>
      <c r="M133" s="8"/>
    </row>
    <row r="134" spans="6:13" x14ac:dyDescent="0.25">
      <c r="F134" s="8"/>
      <c r="G134" s="8"/>
      <c r="L134" s="8"/>
      <c r="M134" s="8"/>
    </row>
    <row r="135" spans="6:13" x14ac:dyDescent="0.25">
      <c r="F135" s="8"/>
      <c r="G135" s="8"/>
      <c r="L135" s="8"/>
      <c r="M135" s="8"/>
    </row>
    <row r="136" spans="6:13" x14ac:dyDescent="0.25">
      <c r="F136" s="8"/>
      <c r="G136" s="8"/>
      <c r="L136" s="8"/>
      <c r="M136" s="8"/>
    </row>
    <row r="137" spans="6:13" x14ac:dyDescent="0.25">
      <c r="F137" s="8"/>
      <c r="G137" s="8"/>
      <c r="L137" s="8"/>
      <c r="M137" s="8"/>
    </row>
    <row r="138" spans="6:13" x14ac:dyDescent="0.25">
      <c r="F138" s="8"/>
      <c r="G138" s="8"/>
      <c r="L138" s="8"/>
      <c r="M138" s="8"/>
    </row>
    <row r="139" spans="6:13" x14ac:dyDescent="0.25">
      <c r="F139" s="8"/>
      <c r="G139" s="8"/>
      <c r="L139" s="8"/>
      <c r="M139" s="8"/>
    </row>
    <row r="140" spans="6:13" x14ac:dyDescent="0.25">
      <c r="F140" s="8"/>
      <c r="G140" s="8"/>
      <c r="H140" s="8"/>
      <c r="I140" s="8"/>
      <c r="J140" s="8"/>
      <c r="K140" s="8"/>
      <c r="L140" s="8"/>
      <c r="M140" s="8"/>
    </row>
    <row r="141" spans="6:13" x14ac:dyDescent="0.25">
      <c r="F141" s="8"/>
      <c r="G141" s="8"/>
      <c r="H141" s="8"/>
      <c r="I141" s="8"/>
      <c r="J141" s="8"/>
      <c r="K141" s="8"/>
      <c r="L141" s="8"/>
      <c r="M141" s="8"/>
    </row>
    <row r="142" spans="6:13" x14ac:dyDescent="0.25">
      <c r="F142" s="8"/>
      <c r="G142" s="8"/>
      <c r="H142" s="8"/>
      <c r="I142" s="8"/>
      <c r="J142" s="8"/>
      <c r="K142" s="8"/>
      <c r="L142" s="8"/>
      <c r="M142" s="8"/>
    </row>
    <row r="143" spans="6:13" x14ac:dyDescent="0.25">
      <c r="F143" s="8"/>
      <c r="G143" s="8"/>
      <c r="H143" s="8"/>
      <c r="I143" s="8"/>
      <c r="J143" s="8"/>
      <c r="K143" s="8"/>
      <c r="L143" s="8"/>
      <c r="M143" s="8"/>
    </row>
    <row r="144" spans="6:13" x14ac:dyDescent="0.25">
      <c r="F144" s="8"/>
      <c r="G144" s="8"/>
      <c r="H144" s="8"/>
      <c r="I144" s="8"/>
      <c r="J144" s="8"/>
      <c r="K144" s="8"/>
      <c r="L144" s="8"/>
      <c r="M144" s="8"/>
    </row>
    <row r="145" spans="6:13" x14ac:dyDescent="0.25">
      <c r="F145" s="8"/>
      <c r="G145" s="8"/>
      <c r="H145" s="8"/>
      <c r="I145" s="8"/>
      <c r="J145" s="8"/>
      <c r="K145" s="8"/>
      <c r="L145" s="8"/>
      <c r="M145" s="8"/>
    </row>
    <row r="146" spans="6:13" x14ac:dyDescent="0.25">
      <c r="F146" s="8"/>
      <c r="G146" s="8"/>
      <c r="H146" s="8"/>
      <c r="I146" s="8"/>
      <c r="J146" s="8"/>
      <c r="K146" s="8"/>
      <c r="L146" s="8"/>
      <c r="M146" s="8"/>
    </row>
    <row r="147" spans="6:13" x14ac:dyDescent="0.25">
      <c r="F147" s="8"/>
      <c r="G147" s="8"/>
      <c r="H147" s="8"/>
      <c r="I147" s="8"/>
      <c r="J147" s="8"/>
      <c r="K147" s="8"/>
      <c r="L147" s="8"/>
      <c r="M147" s="8"/>
    </row>
    <row r="148" spans="6:13" x14ac:dyDescent="0.25">
      <c r="F148" s="18"/>
      <c r="G148" s="8"/>
      <c r="H148" s="8"/>
      <c r="I148" s="8"/>
      <c r="J148" s="8"/>
      <c r="K148" s="8"/>
      <c r="L148" s="8"/>
      <c r="M148" s="18"/>
    </row>
    <row r="149" spans="6:13" x14ac:dyDescent="0.25">
      <c r="F149" s="18"/>
      <c r="G149" s="8"/>
      <c r="H149" s="8"/>
      <c r="I149" s="8"/>
      <c r="J149" s="8"/>
      <c r="K149" s="8"/>
      <c r="L149" s="8"/>
      <c r="M149" s="18"/>
    </row>
    <row r="150" spans="6:13" x14ac:dyDescent="0.25">
      <c r="F150" s="18"/>
      <c r="G150" s="8"/>
      <c r="H150" s="8"/>
      <c r="I150" s="8"/>
      <c r="J150" s="8"/>
      <c r="K150" s="8"/>
      <c r="L150" s="8"/>
      <c r="M150" s="18"/>
    </row>
    <row r="151" spans="6:13" x14ac:dyDescent="0.25">
      <c r="F151" s="18"/>
      <c r="G151" s="8"/>
      <c r="H151" s="8"/>
      <c r="I151" s="8"/>
      <c r="J151" s="8"/>
      <c r="K151" s="8"/>
      <c r="L151" s="8"/>
      <c r="M151" s="18"/>
    </row>
    <row r="152" spans="6:13" x14ac:dyDescent="0.25">
      <c r="F152" s="18"/>
      <c r="G152" s="8"/>
      <c r="H152" s="8"/>
      <c r="I152" s="8"/>
      <c r="J152" s="8"/>
      <c r="K152" s="8"/>
      <c r="L152" s="8"/>
      <c r="M152" s="18"/>
    </row>
    <row r="153" spans="6:13" x14ac:dyDescent="0.25">
      <c r="F153" s="8"/>
      <c r="G153" s="8"/>
      <c r="H153" s="8"/>
      <c r="I153" s="8"/>
      <c r="J153" s="8"/>
      <c r="K153" s="8"/>
      <c r="L153" s="8"/>
      <c r="M153" s="8"/>
    </row>
    <row r="154" spans="6:13" x14ac:dyDescent="0.25">
      <c r="F154" s="8"/>
      <c r="G154" s="8"/>
      <c r="H154" s="8"/>
      <c r="I154" s="8"/>
      <c r="J154" s="8"/>
      <c r="K154" s="8"/>
      <c r="L154" s="8"/>
      <c r="M154" s="8"/>
    </row>
    <row r="155" spans="6:13" x14ac:dyDescent="0.25">
      <c r="F155" s="8"/>
      <c r="G155" s="8"/>
      <c r="H155" s="8"/>
      <c r="I155" s="8"/>
      <c r="J155" s="8"/>
      <c r="K155" s="8"/>
      <c r="L155" s="8"/>
      <c r="M155" s="8"/>
    </row>
    <row r="156" spans="6:13" x14ac:dyDescent="0.25">
      <c r="F156" s="8"/>
      <c r="G156" s="8"/>
      <c r="H156" s="8"/>
      <c r="I156" s="8"/>
      <c r="J156" s="8"/>
      <c r="K156" s="8"/>
      <c r="L156" s="8"/>
      <c r="M156" s="8"/>
    </row>
    <row r="157" spans="6:13" x14ac:dyDescent="0.25">
      <c r="F157" s="8"/>
      <c r="G157" s="8"/>
      <c r="H157" s="8"/>
      <c r="I157" s="8"/>
      <c r="J157" s="8"/>
      <c r="K157" s="8"/>
      <c r="L157" s="8"/>
      <c r="M157" s="8"/>
    </row>
    <row r="158" spans="6:13" x14ac:dyDescent="0.25">
      <c r="F158" s="8"/>
      <c r="G158" s="8"/>
      <c r="H158" s="8"/>
      <c r="I158" s="8"/>
      <c r="J158" s="8"/>
      <c r="K158" s="8"/>
      <c r="L158" s="8"/>
      <c r="M158" s="8"/>
    </row>
    <row r="159" spans="6:13" x14ac:dyDescent="0.25">
      <c r="F159" s="8"/>
      <c r="G159" s="8"/>
      <c r="H159" s="8"/>
      <c r="I159" s="8"/>
      <c r="J159" s="8"/>
      <c r="K159" s="8"/>
      <c r="L159" s="8"/>
      <c r="M159" s="8"/>
    </row>
    <row r="160" spans="6:13" x14ac:dyDescent="0.25">
      <c r="F160" s="8"/>
      <c r="G160" s="8"/>
      <c r="H160" s="8"/>
      <c r="I160" s="8"/>
      <c r="J160" s="8"/>
      <c r="K160" s="8"/>
      <c r="L160" s="8"/>
      <c r="M160" s="8"/>
    </row>
    <row r="161" spans="6:13" x14ac:dyDescent="0.25">
      <c r="F161" s="8"/>
      <c r="G161" s="8"/>
      <c r="H161" s="8"/>
      <c r="I161" s="8"/>
      <c r="J161" s="8"/>
      <c r="K161" s="8"/>
      <c r="L161" s="8"/>
      <c r="M161" s="8"/>
    </row>
    <row r="162" spans="6:13" x14ac:dyDescent="0.25">
      <c r="F162" s="8"/>
      <c r="G162" s="8"/>
      <c r="H162" s="8"/>
      <c r="I162" s="8"/>
      <c r="J162" s="8"/>
      <c r="K162" s="8"/>
      <c r="L162" s="8"/>
      <c r="M162" s="8"/>
    </row>
    <row r="163" spans="6:13" x14ac:dyDescent="0.25">
      <c r="F163" s="8"/>
      <c r="G163" s="8"/>
      <c r="H163" s="8"/>
      <c r="I163" s="8"/>
      <c r="J163" s="8"/>
      <c r="K163" s="8"/>
      <c r="L163" s="8"/>
      <c r="M163" s="8"/>
    </row>
    <row r="164" spans="6:13" x14ac:dyDescent="0.25">
      <c r="F164" s="8"/>
      <c r="G164" s="8"/>
      <c r="H164" s="8"/>
      <c r="I164" s="8"/>
      <c r="J164" s="8"/>
      <c r="K164" s="8"/>
      <c r="L164" s="8"/>
      <c r="M164" s="8"/>
    </row>
    <row r="165" spans="6:13" x14ac:dyDescent="0.25">
      <c r="F165" s="8"/>
      <c r="G165" s="8"/>
      <c r="H165" s="8"/>
      <c r="I165" s="8"/>
      <c r="J165" s="8"/>
      <c r="K165" s="8"/>
      <c r="L165" s="8"/>
      <c r="M165" s="8"/>
    </row>
    <row r="166" spans="6:13" x14ac:dyDescent="0.25">
      <c r="F166" s="8"/>
      <c r="G166" s="8"/>
      <c r="H166" s="8"/>
      <c r="I166" s="8"/>
      <c r="J166" s="8"/>
      <c r="K166" s="8"/>
      <c r="L166" s="8"/>
      <c r="M166" s="8"/>
    </row>
    <row r="167" spans="6:13" x14ac:dyDescent="0.25">
      <c r="F167" s="8"/>
      <c r="G167" s="8"/>
      <c r="H167" s="8"/>
      <c r="I167" s="8"/>
      <c r="J167" s="8"/>
      <c r="K167" s="8"/>
      <c r="L167" s="8"/>
      <c r="M167" s="8"/>
    </row>
    <row r="168" spans="6:13" x14ac:dyDescent="0.25">
      <c r="F168" s="8"/>
      <c r="G168" s="8"/>
      <c r="H168" s="8"/>
      <c r="I168" s="8"/>
      <c r="J168" s="8"/>
      <c r="K168" s="8"/>
      <c r="L168" s="8"/>
      <c r="M168" s="8"/>
    </row>
    <row r="169" spans="6:13" x14ac:dyDescent="0.25">
      <c r="F169" s="8"/>
      <c r="G169" s="8"/>
      <c r="H169" s="8"/>
      <c r="I169" s="8"/>
      <c r="J169" s="8"/>
      <c r="K169" s="8"/>
      <c r="L169" s="8"/>
      <c r="M169" s="8"/>
    </row>
    <row r="170" spans="6:13" x14ac:dyDescent="0.25">
      <c r="F170" s="8"/>
      <c r="G170" s="8"/>
      <c r="H170" s="8"/>
      <c r="I170" s="8"/>
      <c r="J170" s="8"/>
      <c r="K170" s="8"/>
      <c r="L170" s="8"/>
      <c r="M170" s="8"/>
    </row>
    <row r="171" spans="6:13" x14ac:dyDescent="0.25">
      <c r="F171" s="8"/>
      <c r="G171" s="8"/>
      <c r="H171" s="8"/>
      <c r="I171" s="8"/>
      <c r="J171" s="8"/>
      <c r="K171" s="8"/>
      <c r="L171" s="8"/>
      <c r="M171" s="8"/>
    </row>
    <row r="172" spans="6:13" x14ac:dyDescent="0.25">
      <c r="F172" s="8"/>
      <c r="G172" s="8"/>
      <c r="H172" s="8"/>
      <c r="I172" s="8"/>
      <c r="J172" s="8"/>
      <c r="K172" s="8"/>
      <c r="L172" s="8"/>
      <c r="M172" s="8"/>
    </row>
    <row r="173" spans="6:13" x14ac:dyDescent="0.25">
      <c r="F173" s="8"/>
      <c r="G173" s="8"/>
      <c r="H173" s="8"/>
      <c r="I173" s="8"/>
      <c r="J173" s="8"/>
      <c r="K173" s="8"/>
      <c r="L173" s="8"/>
      <c r="M173" s="8"/>
    </row>
    <row r="174" spans="6:13" x14ac:dyDescent="0.25">
      <c r="F174" s="8"/>
      <c r="G174" s="8"/>
      <c r="H174" s="8"/>
      <c r="I174" s="8"/>
      <c r="J174" s="8"/>
      <c r="K174" s="8"/>
      <c r="L174" s="8"/>
      <c r="M174" s="8"/>
    </row>
    <row r="175" spans="6:13" x14ac:dyDescent="0.25">
      <c r="F175" s="8"/>
      <c r="G175" s="8"/>
      <c r="H175" s="8"/>
      <c r="I175" s="8"/>
      <c r="J175" s="8"/>
      <c r="K175" s="8"/>
      <c r="L175" s="8"/>
      <c r="M175" s="8"/>
    </row>
    <row r="176" spans="6:13" x14ac:dyDescent="0.25">
      <c r="F176" s="8"/>
      <c r="G176" s="8"/>
      <c r="H176" s="8"/>
      <c r="I176" s="8"/>
      <c r="J176" s="8"/>
      <c r="K176" s="8"/>
      <c r="L176" s="8"/>
      <c r="M176" s="8"/>
    </row>
    <row r="177" spans="6:13" x14ac:dyDescent="0.25">
      <c r="F177" s="8"/>
      <c r="G177" s="8"/>
      <c r="H177" s="8"/>
      <c r="I177" s="8"/>
      <c r="J177" s="8"/>
      <c r="K177" s="8"/>
      <c r="L177" s="8"/>
      <c r="M177" s="8"/>
    </row>
    <row r="178" spans="6:13" x14ac:dyDescent="0.25">
      <c r="F178" s="8"/>
      <c r="G178" s="8"/>
      <c r="H178" s="8"/>
      <c r="I178" s="8"/>
      <c r="J178" s="8"/>
      <c r="K178" s="8"/>
      <c r="L178" s="8"/>
      <c r="M178" s="8"/>
    </row>
    <row r="179" spans="6:13" x14ac:dyDescent="0.25">
      <c r="F179" s="8"/>
      <c r="G179" s="8"/>
      <c r="H179" s="8"/>
      <c r="I179" s="8"/>
      <c r="J179" s="8"/>
      <c r="K179" s="8"/>
      <c r="L179" s="8"/>
      <c r="M179" s="8"/>
    </row>
    <row r="180" spans="6:13" x14ac:dyDescent="0.25">
      <c r="F180" s="8"/>
      <c r="G180" s="8"/>
      <c r="H180" s="8"/>
      <c r="I180" s="8"/>
      <c r="J180" s="8"/>
      <c r="K180" s="8"/>
      <c r="L180" s="8"/>
      <c r="M180" s="8"/>
    </row>
    <row r="181" spans="6:13" x14ac:dyDescent="0.25">
      <c r="F181" s="8"/>
      <c r="G181" s="8"/>
      <c r="H181" s="8"/>
      <c r="I181" s="8"/>
      <c r="J181" s="8"/>
      <c r="K181" s="8"/>
      <c r="L181" s="8"/>
      <c r="M181" s="8"/>
    </row>
    <row r="182" spans="6:13" x14ac:dyDescent="0.25">
      <c r="F182" s="8"/>
      <c r="G182" s="8"/>
      <c r="H182" s="8"/>
      <c r="I182" s="8"/>
      <c r="J182" s="8"/>
      <c r="K182" s="8"/>
      <c r="L182" s="8"/>
      <c r="M182" s="8"/>
    </row>
    <row r="183" spans="6:13" x14ac:dyDescent="0.25">
      <c r="F183" s="8"/>
      <c r="G183" s="8"/>
      <c r="H183" s="8"/>
      <c r="I183" s="8"/>
      <c r="J183" s="8"/>
      <c r="K183" s="8"/>
      <c r="L183" s="8"/>
      <c r="M183" s="8"/>
    </row>
    <row r="184" spans="6:13" x14ac:dyDescent="0.25">
      <c r="F184" s="8"/>
      <c r="G184" s="8"/>
      <c r="H184" s="8"/>
      <c r="I184" s="8"/>
      <c r="J184" s="8"/>
      <c r="K184" s="8"/>
      <c r="L184" s="8"/>
      <c r="M184" s="8"/>
    </row>
    <row r="185" spans="6:13" x14ac:dyDescent="0.25">
      <c r="F185" s="18"/>
      <c r="G185" s="8"/>
      <c r="H185" s="8"/>
      <c r="I185" s="8"/>
      <c r="J185" s="8"/>
      <c r="K185" s="8"/>
      <c r="L185" s="8"/>
      <c r="M185" s="8"/>
    </row>
    <row r="186" spans="6:13" x14ac:dyDescent="0.25">
      <c r="F186" s="18"/>
      <c r="G186" s="8"/>
      <c r="H186" s="8"/>
      <c r="I186" s="8"/>
      <c r="J186" s="8"/>
      <c r="K186" s="8"/>
      <c r="L186" s="8"/>
      <c r="M186" s="8"/>
    </row>
    <row r="187" spans="6:13" x14ac:dyDescent="0.25">
      <c r="F187" s="18"/>
      <c r="G187" s="8"/>
      <c r="H187" s="8"/>
      <c r="I187" s="8"/>
      <c r="J187" s="8"/>
      <c r="K187" s="8"/>
      <c r="L187" s="8"/>
      <c r="M187" s="8"/>
    </row>
    <row r="188" spans="6:13" x14ac:dyDescent="0.25">
      <c r="F188" s="18"/>
      <c r="G188" s="8"/>
      <c r="H188" s="8"/>
      <c r="I188" s="8"/>
      <c r="J188" s="8"/>
      <c r="K188" s="8"/>
      <c r="L188" s="8"/>
      <c r="M188" s="8"/>
    </row>
    <row r="189" spans="6:13" x14ac:dyDescent="0.25">
      <c r="F189" s="18"/>
      <c r="G189" s="8"/>
      <c r="H189" s="8"/>
      <c r="I189" s="8"/>
      <c r="J189" s="8"/>
      <c r="K189" s="8"/>
      <c r="L189" s="8"/>
      <c r="M189" s="8"/>
    </row>
    <row r="190" spans="6:13" x14ac:dyDescent="0.25">
      <c r="F190" s="18"/>
      <c r="G190" s="8"/>
      <c r="H190" s="8"/>
      <c r="I190" s="8"/>
      <c r="J190" s="8"/>
      <c r="K190" s="8"/>
      <c r="L190" s="8"/>
      <c r="M190" s="8"/>
    </row>
    <row r="191" spans="6:13" x14ac:dyDescent="0.25">
      <c r="F191" s="18"/>
      <c r="G191" s="8"/>
      <c r="H191" s="8"/>
      <c r="I191" s="8"/>
      <c r="J191" s="8"/>
      <c r="K191" s="8"/>
      <c r="L191" s="8"/>
      <c r="M191" s="8"/>
    </row>
    <row r="192" spans="6:13" x14ac:dyDescent="0.25">
      <c r="F192" s="18"/>
      <c r="G192" s="8"/>
      <c r="H192" s="8"/>
      <c r="I192" s="8"/>
      <c r="J192" s="8"/>
      <c r="K192" s="8"/>
      <c r="L192" s="8"/>
      <c r="M192" s="8"/>
    </row>
    <row r="193" spans="6:13" x14ac:dyDescent="0.25">
      <c r="F193" s="18"/>
      <c r="G193" s="8"/>
      <c r="H193" s="8"/>
      <c r="I193" s="8"/>
      <c r="J193" s="8"/>
      <c r="K193" s="8"/>
      <c r="L193" s="8"/>
      <c r="M193" s="8"/>
    </row>
    <row r="194" spans="6:13" x14ac:dyDescent="0.25">
      <c r="F194" s="18"/>
      <c r="G194" s="8"/>
      <c r="H194" s="8"/>
      <c r="I194" s="8"/>
      <c r="J194" s="8"/>
      <c r="K194" s="8"/>
      <c r="L194" s="8"/>
      <c r="M194" s="8"/>
    </row>
    <row r="195" spans="6:13" x14ac:dyDescent="0.25">
      <c r="F195" s="18"/>
      <c r="G195" s="8"/>
      <c r="H195" s="8"/>
      <c r="I195" s="8"/>
      <c r="J195" s="8"/>
      <c r="K195" s="8"/>
      <c r="L195" s="8"/>
      <c r="M195" s="8"/>
    </row>
    <row r="196" spans="6:13" x14ac:dyDescent="0.25">
      <c r="F196" s="18"/>
      <c r="G196" s="8"/>
      <c r="H196" s="8"/>
      <c r="I196" s="8"/>
      <c r="J196" s="8"/>
      <c r="K196" s="8"/>
      <c r="L196" s="8"/>
      <c r="M196" s="8"/>
    </row>
    <row r="197" spans="6:13" x14ac:dyDescent="0.25">
      <c r="F197" s="18"/>
      <c r="G197" s="8"/>
      <c r="H197" s="8"/>
      <c r="I197" s="8"/>
      <c r="J197" s="8"/>
      <c r="K197" s="8"/>
      <c r="L197" s="8"/>
      <c r="M197" s="8"/>
    </row>
    <row r="198" spans="6:13" x14ac:dyDescent="0.25">
      <c r="F198" s="18"/>
      <c r="G198" s="8"/>
      <c r="H198" s="8"/>
      <c r="I198" s="8"/>
      <c r="J198" s="8"/>
      <c r="K198" s="8"/>
      <c r="L198" s="8"/>
      <c r="M198" s="8"/>
    </row>
    <row r="199" spans="6:13" x14ac:dyDescent="0.25">
      <c r="F199" s="18"/>
      <c r="G199" s="8"/>
      <c r="H199" s="8"/>
      <c r="I199" s="8"/>
      <c r="J199" s="8"/>
      <c r="K199" s="8"/>
      <c r="L199" s="8"/>
      <c r="M199" s="8"/>
    </row>
    <row r="200" spans="6:13" x14ac:dyDescent="0.25">
      <c r="F200" s="18"/>
      <c r="G200" s="8"/>
      <c r="H200" s="8"/>
      <c r="I200" s="8"/>
      <c r="J200" s="8"/>
      <c r="K200" s="8"/>
      <c r="L200" s="8"/>
      <c r="M200" s="8"/>
    </row>
    <row r="201" spans="6:13" x14ac:dyDescent="0.25">
      <c r="F201" s="18"/>
      <c r="G201" s="8"/>
      <c r="H201" s="8"/>
      <c r="I201" s="8"/>
      <c r="J201" s="8"/>
      <c r="K201" s="8"/>
      <c r="L201" s="8"/>
      <c r="M201" s="8"/>
    </row>
    <row r="202" spans="6:13" x14ac:dyDescent="0.25">
      <c r="F202" s="18"/>
      <c r="G202" s="8"/>
      <c r="H202" s="8"/>
      <c r="I202" s="8"/>
      <c r="J202" s="8"/>
      <c r="K202" s="8"/>
      <c r="L202" s="8"/>
      <c r="M202" s="8"/>
    </row>
    <row r="203" spans="6:13" x14ac:dyDescent="0.25">
      <c r="F203" s="18"/>
      <c r="G203" s="8"/>
      <c r="H203" s="8"/>
      <c r="I203" s="8"/>
      <c r="J203" s="8"/>
      <c r="K203" s="8"/>
      <c r="L203" s="8"/>
      <c r="M203" s="8"/>
    </row>
    <row r="204" spans="6:13" x14ac:dyDescent="0.25">
      <c r="F204" s="18"/>
      <c r="G204" s="8"/>
      <c r="H204" s="8"/>
      <c r="I204" s="8"/>
      <c r="J204" s="8"/>
      <c r="K204" s="8"/>
      <c r="L204" s="8"/>
      <c r="M204" s="8"/>
    </row>
    <row r="205" spans="6:13" x14ac:dyDescent="0.25">
      <c r="F205" s="18"/>
      <c r="G205" s="8"/>
      <c r="H205" s="8"/>
      <c r="I205" s="8"/>
      <c r="J205" s="8"/>
      <c r="K205" s="8"/>
      <c r="L205" s="8"/>
      <c r="M205" s="8"/>
    </row>
    <row r="206" spans="6:13" x14ac:dyDescent="0.25">
      <c r="F206" s="18"/>
      <c r="G206" s="8"/>
      <c r="H206" s="8"/>
      <c r="I206" s="8"/>
      <c r="J206" s="8"/>
      <c r="K206" s="8"/>
      <c r="L206" s="8"/>
      <c r="M206" s="8"/>
    </row>
    <row r="207" spans="6:13" x14ac:dyDescent="0.25">
      <c r="F207" s="18"/>
      <c r="G207" s="8"/>
      <c r="H207" s="8"/>
      <c r="I207" s="8"/>
      <c r="J207" s="8"/>
      <c r="K207" s="8"/>
      <c r="L207" s="8"/>
      <c r="M207" s="8"/>
    </row>
    <row r="208" spans="6:13" x14ac:dyDescent="0.25">
      <c r="F208" s="18"/>
      <c r="G208" s="8"/>
      <c r="H208" s="8"/>
      <c r="I208" s="8"/>
      <c r="J208" s="8"/>
      <c r="K208" s="8"/>
      <c r="L208" s="8"/>
      <c r="M208" s="8"/>
    </row>
    <row r="209" spans="6:13" x14ac:dyDescent="0.25">
      <c r="F209" s="18"/>
      <c r="G209" s="8"/>
      <c r="H209" s="8"/>
      <c r="I209" s="8"/>
      <c r="J209" s="8"/>
      <c r="K209" s="8"/>
      <c r="L209" s="8"/>
      <c r="M209" s="8"/>
    </row>
    <row r="210" spans="6:13" x14ac:dyDescent="0.25">
      <c r="F210" s="18"/>
      <c r="G210" s="8"/>
      <c r="H210" s="8"/>
      <c r="I210" s="8"/>
      <c r="J210" s="8"/>
      <c r="K210" s="8"/>
      <c r="L210" s="8"/>
      <c r="M210" s="8"/>
    </row>
    <row r="211" spans="6:13" x14ac:dyDescent="0.25">
      <c r="F211" s="18"/>
      <c r="G211" s="8"/>
      <c r="H211" s="8"/>
      <c r="I211" s="8"/>
      <c r="J211" s="8"/>
      <c r="K211" s="8"/>
      <c r="L211" s="8"/>
      <c r="M211" s="8"/>
    </row>
    <row r="212" spans="6:13" x14ac:dyDescent="0.25">
      <c r="F212" s="18"/>
      <c r="G212" s="8"/>
      <c r="H212" s="8"/>
      <c r="I212" s="8"/>
      <c r="J212" s="8"/>
      <c r="K212" s="8"/>
      <c r="L212" s="8"/>
      <c r="M212" s="8"/>
    </row>
    <row r="213" spans="6:13" x14ac:dyDescent="0.25">
      <c r="F213" s="18"/>
      <c r="G213" s="8"/>
      <c r="H213" s="8"/>
      <c r="I213" s="8"/>
      <c r="J213" s="8"/>
      <c r="K213" s="8"/>
      <c r="L213" s="8"/>
      <c r="M213" s="8"/>
    </row>
    <row r="214" spans="6:13" x14ac:dyDescent="0.25">
      <c r="F214" s="18"/>
      <c r="G214" s="8"/>
      <c r="H214" s="8"/>
      <c r="I214" s="8"/>
      <c r="J214" s="8"/>
      <c r="K214" s="8"/>
      <c r="L214" s="8"/>
      <c r="M214" s="8"/>
    </row>
    <row r="215" spans="6:13" x14ac:dyDescent="0.25">
      <c r="F215" s="18"/>
      <c r="G215" s="8"/>
      <c r="H215" s="8"/>
      <c r="I215" s="8"/>
      <c r="J215" s="8"/>
      <c r="K215" s="8"/>
      <c r="L215" s="8"/>
      <c r="M215" s="8"/>
    </row>
    <row r="216" spans="6:13" x14ac:dyDescent="0.25">
      <c r="F216" s="18"/>
      <c r="G216" s="8"/>
      <c r="H216" s="8"/>
      <c r="I216" s="8"/>
      <c r="J216" s="8"/>
      <c r="K216" s="8"/>
      <c r="L216" s="8"/>
      <c r="M216" s="8"/>
    </row>
    <row r="217" spans="6:13" x14ac:dyDescent="0.25">
      <c r="F217" s="18"/>
      <c r="G217" s="8"/>
      <c r="H217" s="8"/>
      <c r="I217" s="8"/>
      <c r="J217" s="8"/>
      <c r="K217" s="8"/>
      <c r="L217" s="8"/>
      <c r="M217" s="8"/>
    </row>
    <row r="218" spans="6:13" x14ac:dyDescent="0.25">
      <c r="F218" s="18"/>
      <c r="G218" s="8"/>
      <c r="H218" s="8"/>
      <c r="I218" s="8"/>
      <c r="J218" s="8"/>
      <c r="K218" s="8"/>
      <c r="L218" s="8"/>
      <c r="M218" s="8"/>
    </row>
    <row r="219" spans="6:13" x14ac:dyDescent="0.25">
      <c r="F219" s="18"/>
      <c r="G219" s="8"/>
      <c r="H219" s="8"/>
      <c r="I219" s="8"/>
      <c r="J219" s="8"/>
      <c r="K219" s="8"/>
      <c r="L219" s="8"/>
      <c r="M219" s="8"/>
    </row>
    <row r="220" spans="6:13" x14ac:dyDescent="0.25">
      <c r="F220" s="18"/>
      <c r="G220" s="8"/>
      <c r="H220" s="8"/>
      <c r="I220" s="8"/>
      <c r="J220" s="8"/>
      <c r="K220" s="8"/>
      <c r="L220" s="8"/>
      <c r="M220" s="8"/>
    </row>
    <row r="221" spans="6:13" x14ac:dyDescent="0.25">
      <c r="F221" s="18"/>
      <c r="G221" s="8"/>
      <c r="H221" s="8"/>
      <c r="I221" s="8"/>
      <c r="J221" s="8"/>
      <c r="K221" s="8"/>
      <c r="L221" s="8"/>
      <c r="M221" s="8"/>
    </row>
    <row r="222" spans="6:13" x14ac:dyDescent="0.25">
      <c r="F222" s="18"/>
      <c r="G222" s="8"/>
      <c r="H222" s="8"/>
      <c r="I222" s="8"/>
      <c r="J222" s="8"/>
      <c r="K222" s="8"/>
      <c r="L222" s="8"/>
      <c r="M222" s="8"/>
    </row>
    <row r="223" spans="6:13" x14ac:dyDescent="0.25">
      <c r="F223" s="18"/>
      <c r="G223" s="8"/>
      <c r="H223" s="8"/>
      <c r="I223" s="8"/>
      <c r="J223" s="8"/>
      <c r="K223" s="8"/>
      <c r="L223" s="8"/>
      <c r="M223" s="8"/>
    </row>
    <row r="224" spans="6:13" x14ac:dyDescent="0.25">
      <c r="F224" s="18"/>
      <c r="G224" s="8"/>
      <c r="H224" s="8"/>
      <c r="I224" s="8"/>
      <c r="J224" s="8"/>
      <c r="K224" s="8"/>
      <c r="L224" s="8"/>
      <c r="M224" s="8"/>
    </row>
    <row r="225" spans="6:13" x14ac:dyDescent="0.25">
      <c r="F225" s="18"/>
      <c r="G225" s="8"/>
      <c r="H225" s="8"/>
      <c r="I225" s="8"/>
      <c r="J225" s="8"/>
      <c r="K225" s="8"/>
      <c r="L225" s="8"/>
      <c r="M225" s="8"/>
    </row>
    <row r="226" spans="6:13" x14ac:dyDescent="0.25">
      <c r="F226" s="18"/>
      <c r="G226" s="8"/>
      <c r="H226" s="8"/>
      <c r="I226" s="8"/>
      <c r="J226" s="8"/>
      <c r="K226" s="8"/>
      <c r="L226" s="8"/>
      <c r="M226" s="8"/>
    </row>
    <row r="227" spans="6:13" x14ac:dyDescent="0.25">
      <c r="F227" s="18"/>
      <c r="G227" s="8"/>
      <c r="H227" s="8"/>
      <c r="I227" s="8"/>
      <c r="J227" s="8"/>
      <c r="K227" s="8"/>
      <c r="L227" s="8"/>
      <c r="M227" s="8"/>
    </row>
    <row r="228" spans="6:13" x14ac:dyDescent="0.25">
      <c r="F228" s="18"/>
      <c r="G228" s="8"/>
      <c r="H228" s="8"/>
      <c r="I228" s="8"/>
      <c r="J228" s="8"/>
      <c r="K228" s="8"/>
      <c r="L228" s="8"/>
      <c r="M228" s="8"/>
    </row>
    <row r="229" spans="6:13" x14ac:dyDescent="0.25">
      <c r="F229" s="18"/>
      <c r="G229" s="8"/>
      <c r="H229" s="8"/>
      <c r="I229" s="8"/>
      <c r="J229" s="8"/>
      <c r="K229" s="8"/>
      <c r="L229" s="8"/>
      <c r="M229" s="8"/>
    </row>
    <row r="230" spans="6:13" x14ac:dyDescent="0.25">
      <c r="F230" s="18"/>
      <c r="G230" s="8"/>
      <c r="H230" s="8"/>
      <c r="I230" s="8"/>
      <c r="J230" s="8"/>
      <c r="K230" s="8"/>
      <c r="L230" s="8"/>
      <c r="M230" s="8"/>
    </row>
    <row r="231" spans="6:13" x14ac:dyDescent="0.25">
      <c r="F231" s="18"/>
      <c r="G231" s="8"/>
      <c r="H231" s="8"/>
      <c r="I231" s="8"/>
      <c r="J231" s="8"/>
      <c r="K231" s="8"/>
      <c r="L231" s="8"/>
      <c r="M231" s="8"/>
    </row>
    <row r="232" spans="6:13" x14ac:dyDescent="0.25">
      <c r="F232" s="18"/>
      <c r="G232" s="8"/>
      <c r="H232" s="8"/>
      <c r="I232" s="8"/>
      <c r="J232" s="8"/>
      <c r="K232" s="8"/>
      <c r="L232" s="8"/>
      <c r="M232" s="8"/>
    </row>
    <row r="233" spans="6:13" x14ac:dyDescent="0.25">
      <c r="F233" s="18"/>
      <c r="G233" s="8"/>
      <c r="H233" s="8"/>
      <c r="I233" s="8"/>
      <c r="J233" s="8"/>
      <c r="K233" s="8"/>
      <c r="L233" s="8"/>
      <c r="M233" s="8"/>
    </row>
    <row r="234" spans="6:13" x14ac:dyDescent="0.25">
      <c r="F234" s="18"/>
      <c r="G234" s="8"/>
      <c r="H234" s="8"/>
      <c r="I234" s="8"/>
      <c r="J234" s="8"/>
      <c r="K234" s="8"/>
      <c r="L234" s="8"/>
      <c r="M234" s="8"/>
    </row>
    <row r="235" spans="6:13" x14ac:dyDescent="0.25">
      <c r="F235" s="18"/>
      <c r="G235" s="8"/>
      <c r="H235" s="8"/>
      <c r="I235" s="8"/>
      <c r="J235" s="8"/>
      <c r="K235" s="8"/>
      <c r="L235" s="8"/>
      <c r="M235" s="8"/>
    </row>
    <row r="236" spans="6:13" x14ac:dyDescent="0.25">
      <c r="F236" s="18"/>
      <c r="G236" s="8"/>
      <c r="H236" s="8"/>
      <c r="I236" s="8"/>
      <c r="J236" s="8"/>
      <c r="K236" s="8"/>
      <c r="L236" s="8"/>
      <c r="M236" s="8"/>
    </row>
    <row r="237" spans="6:13" x14ac:dyDescent="0.25">
      <c r="F237" s="18"/>
      <c r="G237" s="8"/>
      <c r="H237" s="8"/>
      <c r="I237" s="8"/>
      <c r="J237" s="8"/>
      <c r="K237" s="8"/>
      <c r="L237" s="8"/>
      <c r="M237" s="8"/>
    </row>
    <row r="238" spans="6:13" x14ac:dyDescent="0.25">
      <c r="F238" s="18"/>
      <c r="G238" s="8"/>
      <c r="H238" s="8"/>
      <c r="I238" s="8"/>
      <c r="J238" s="8"/>
      <c r="K238" s="8"/>
      <c r="L238" s="8"/>
      <c r="M238" s="8"/>
    </row>
    <row r="239" spans="6:13" x14ac:dyDescent="0.25">
      <c r="F239" s="18"/>
      <c r="G239" s="8"/>
      <c r="H239" s="8"/>
      <c r="I239" s="8"/>
      <c r="J239" s="8"/>
      <c r="K239" s="8"/>
      <c r="L239" s="8"/>
      <c r="M239" s="8"/>
    </row>
    <row r="240" spans="6:13" x14ac:dyDescent="0.25">
      <c r="F240" s="18"/>
      <c r="G240" s="8"/>
      <c r="H240" s="8"/>
      <c r="I240" s="8"/>
      <c r="J240" s="8"/>
      <c r="K240" s="8"/>
      <c r="L240" s="8"/>
      <c r="M240" s="8"/>
    </row>
    <row r="241" spans="6:13" x14ac:dyDescent="0.25">
      <c r="F241" s="18"/>
      <c r="G241" s="8"/>
      <c r="H241" s="8"/>
      <c r="I241" s="8"/>
      <c r="J241" s="8"/>
      <c r="K241" s="8"/>
      <c r="L241" s="8"/>
      <c r="M241" s="8"/>
    </row>
    <row r="242" spans="6:13" x14ac:dyDescent="0.25">
      <c r="F242" s="18"/>
      <c r="G242" s="8"/>
      <c r="H242" s="8"/>
      <c r="I242" s="8"/>
      <c r="J242" s="8"/>
      <c r="K242" s="8"/>
      <c r="L242" s="8"/>
      <c r="M242" s="8"/>
    </row>
    <row r="243" spans="6:13" x14ac:dyDescent="0.25">
      <c r="F243" s="18"/>
      <c r="G243" s="8"/>
      <c r="H243" s="8"/>
      <c r="I243" s="8"/>
      <c r="J243" s="8"/>
      <c r="K243" s="8"/>
      <c r="L243" s="8"/>
      <c r="M243" s="8"/>
    </row>
    <row r="244" spans="6:13" x14ac:dyDescent="0.25">
      <c r="F244" s="18"/>
      <c r="G244" s="8"/>
      <c r="H244" s="8"/>
      <c r="I244" s="8"/>
      <c r="J244" s="8"/>
      <c r="K244" s="8"/>
      <c r="L244" s="8"/>
      <c r="M244" s="8"/>
    </row>
    <row r="245" spans="6:13" x14ac:dyDescent="0.25">
      <c r="F245" s="18"/>
      <c r="G245" s="8"/>
      <c r="H245" s="8"/>
      <c r="I245" s="8"/>
      <c r="J245" s="8"/>
      <c r="K245" s="8"/>
      <c r="L245" s="8"/>
      <c r="M245" s="8"/>
    </row>
    <row r="246" spans="6:13" x14ac:dyDescent="0.25">
      <c r="F246" s="18"/>
      <c r="G246" s="8"/>
      <c r="H246" s="8"/>
      <c r="I246" s="8"/>
      <c r="J246" s="8"/>
      <c r="K246" s="8"/>
      <c r="L246" s="8"/>
      <c r="M246" s="8"/>
    </row>
    <row r="247" spans="6:13" x14ac:dyDescent="0.25">
      <c r="F247" s="18"/>
      <c r="G247" s="8"/>
      <c r="H247" s="8"/>
      <c r="I247" s="8"/>
      <c r="J247" s="8"/>
      <c r="K247" s="8"/>
      <c r="L247" s="8"/>
      <c r="M247" s="8"/>
    </row>
    <row r="248" spans="6:13" x14ac:dyDescent="0.25">
      <c r="F248" s="18"/>
      <c r="G248" s="8"/>
      <c r="H248" s="8"/>
      <c r="I248" s="8"/>
      <c r="J248" s="8"/>
      <c r="K248" s="8"/>
      <c r="L248" s="8"/>
      <c r="M24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2" workbookViewId="0">
      <selection activeCell="H29" sqref="H29"/>
    </sheetView>
  </sheetViews>
  <sheetFormatPr defaultRowHeight="15" x14ac:dyDescent="0.25"/>
  <cols>
    <col min="2" max="2" width="9.7109375" bestFit="1" customWidth="1"/>
    <col min="7" max="7" width="9.5703125" bestFit="1" customWidth="1"/>
    <col min="11" max="11" width="9.7109375" bestFit="1" customWidth="1"/>
    <col min="16" max="16" width="10" bestFit="1" customWidth="1"/>
  </cols>
  <sheetData>
    <row r="1" spans="1:16" x14ac:dyDescent="0.25">
      <c r="B1" s="139" t="s">
        <v>34</v>
      </c>
      <c r="C1" s="139"/>
      <c r="D1" s="139"/>
      <c r="E1" s="139"/>
      <c r="F1" s="139"/>
      <c r="K1" s="139" t="s">
        <v>39</v>
      </c>
      <c r="L1" s="139"/>
      <c r="M1" s="139"/>
      <c r="N1" s="139"/>
      <c r="O1" s="139"/>
    </row>
    <row r="2" spans="1:16" x14ac:dyDescent="0.25">
      <c r="B2" s="139"/>
      <c r="C2" s="139"/>
      <c r="D2" s="139"/>
      <c r="E2" s="139"/>
      <c r="F2" s="139"/>
      <c r="K2" s="139"/>
      <c r="L2" s="139"/>
      <c r="M2" s="139"/>
      <c r="N2" s="139"/>
      <c r="O2" s="139"/>
    </row>
    <row r="4" spans="1:16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179</v>
      </c>
      <c r="J4" s="3" t="s">
        <v>0</v>
      </c>
      <c r="K4" s="3" t="s">
        <v>1</v>
      </c>
      <c r="L4" s="3" t="s">
        <v>2</v>
      </c>
      <c r="M4" s="3" t="s">
        <v>3</v>
      </c>
      <c r="N4" s="3" t="s">
        <v>4</v>
      </c>
      <c r="O4" s="3" t="s">
        <v>5</v>
      </c>
      <c r="P4" s="3" t="s">
        <v>179</v>
      </c>
    </row>
    <row r="5" spans="1:16" x14ac:dyDescent="0.25">
      <c r="A5" s="1">
        <v>500</v>
      </c>
      <c r="B5" s="1">
        <v>2.7120000000000002</v>
      </c>
      <c r="C5" s="1"/>
      <c r="D5" s="1"/>
      <c r="E5" s="1">
        <f>F5+B5</f>
        <v>581.89699999999993</v>
      </c>
      <c r="F5" s="1">
        <v>579.18499999999995</v>
      </c>
      <c r="G5" s="1" t="s">
        <v>9</v>
      </c>
      <c r="J5" s="1">
        <v>500</v>
      </c>
      <c r="K5" s="1">
        <v>2.2080000000000002</v>
      </c>
      <c r="L5" s="1"/>
      <c r="M5" s="1"/>
      <c r="N5" s="1">
        <f>O5+K5</f>
        <v>582.19199999999989</v>
      </c>
      <c r="O5" s="1">
        <v>579.98399999999992</v>
      </c>
      <c r="P5" s="1" t="s">
        <v>11</v>
      </c>
    </row>
    <row r="6" spans="1:16" x14ac:dyDescent="0.25">
      <c r="A6" s="1">
        <v>0</v>
      </c>
      <c r="B6" s="1"/>
      <c r="C6" s="1">
        <v>1.6950000000000001</v>
      </c>
      <c r="D6" s="1"/>
      <c r="E6" s="1"/>
      <c r="F6" s="1">
        <f>E5-C6</f>
        <v>580.20199999999988</v>
      </c>
      <c r="G6" s="1" t="s">
        <v>36</v>
      </c>
      <c r="H6" s="1">
        <v>579.18499999999995</v>
      </c>
      <c r="J6" s="1">
        <v>0</v>
      </c>
      <c r="K6" s="1"/>
      <c r="L6" s="1">
        <v>1.4550000000000001</v>
      </c>
      <c r="M6" s="1"/>
      <c r="N6" s="1"/>
      <c r="O6" s="1">
        <f>N5-L6</f>
        <v>580.73699999999985</v>
      </c>
      <c r="P6" s="1" t="s">
        <v>36</v>
      </c>
    </row>
    <row r="7" spans="1:16" x14ac:dyDescent="0.25">
      <c r="A7" s="1">
        <v>22.5</v>
      </c>
      <c r="B7" s="1"/>
      <c r="C7" s="1">
        <v>1.37</v>
      </c>
      <c r="D7" s="1"/>
      <c r="E7" s="1"/>
      <c r="F7" s="1">
        <f>E5-C7</f>
        <v>580.52699999999993</v>
      </c>
      <c r="G7" s="1" t="s">
        <v>35</v>
      </c>
      <c r="J7" s="1">
        <v>22.5</v>
      </c>
      <c r="K7" s="1"/>
      <c r="L7" s="1">
        <v>1.113</v>
      </c>
      <c r="M7" s="1"/>
      <c r="N7" s="1"/>
      <c r="O7" s="1">
        <f>N5-L7</f>
        <v>581.07899999999984</v>
      </c>
      <c r="P7" s="1" t="s">
        <v>35</v>
      </c>
    </row>
    <row r="8" spans="1:16" x14ac:dyDescent="0.25">
      <c r="A8" s="1">
        <v>45</v>
      </c>
      <c r="B8" s="1"/>
      <c r="C8" s="1">
        <v>1.587</v>
      </c>
      <c r="D8" s="1"/>
      <c r="E8" s="1"/>
      <c r="F8" s="1">
        <f>E5-C8</f>
        <v>580.30999999999995</v>
      </c>
      <c r="G8" s="1" t="s">
        <v>37</v>
      </c>
      <c r="J8" s="1">
        <v>45</v>
      </c>
      <c r="K8" s="1"/>
      <c r="L8" s="1">
        <v>1.4219999999999999</v>
      </c>
      <c r="M8" s="1"/>
      <c r="N8" s="1"/>
      <c r="O8" s="1">
        <f>N5-L8</f>
        <v>580.76999999999987</v>
      </c>
      <c r="P8" s="1" t="s">
        <v>37</v>
      </c>
    </row>
    <row r="9" spans="1:16" x14ac:dyDescent="0.25">
      <c r="A9" s="1">
        <f t="shared" ref="A9:A14" si="0">A8+25</f>
        <v>70</v>
      </c>
      <c r="B9" s="1"/>
      <c r="C9" s="1">
        <v>1.425</v>
      </c>
      <c r="D9" s="1"/>
      <c r="E9" s="1"/>
      <c r="F9" s="15">
        <f>E5-C9</f>
        <v>580.47199999999998</v>
      </c>
      <c r="G9" s="1" t="s">
        <v>40</v>
      </c>
      <c r="J9" s="1">
        <f t="shared" ref="J9:J14" si="1">J8+25</f>
        <v>70</v>
      </c>
      <c r="K9" s="1"/>
      <c r="L9" s="1">
        <v>1.452</v>
      </c>
      <c r="M9" s="1"/>
      <c r="N9" s="1"/>
      <c r="O9" s="15">
        <f>N5-L9</f>
        <v>580.7399999999999</v>
      </c>
      <c r="P9" s="1" t="s">
        <v>41</v>
      </c>
    </row>
    <row r="10" spans="1:16" x14ac:dyDescent="0.25">
      <c r="A10" s="1">
        <f t="shared" si="0"/>
        <v>95</v>
      </c>
      <c r="B10" s="1"/>
      <c r="C10" s="1">
        <v>1.385</v>
      </c>
      <c r="D10" s="1"/>
      <c r="E10" s="1"/>
      <c r="F10" s="1">
        <f>E5-C10</f>
        <v>580.51199999999994</v>
      </c>
      <c r="G10" s="1" t="s">
        <v>40</v>
      </c>
      <c r="J10" s="1">
        <f t="shared" si="1"/>
        <v>95</v>
      </c>
      <c r="K10" s="1"/>
      <c r="L10" s="1">
        <v>1.421</v>
      </c>
      <c r="M10" s="1"/>
      <c r="N10" s="1"/>
      <c r="O10" s="1">
        <f>N5-L10</f>
        <v>580.77099999999984</v>
      </c>
      <c r="P10" s="1" t="s">
        <v>41</v>
      </c>
    </row>
    <row r="11" spans="1:16" x14ac:dyDescent="0.25">
      <c r="A11" s="1">
        <f t="shared" si="0"/>
        <v>120</v>
      </c>
      <c r="B11" s="1"/>
      <c r="C11" s="1">
        <v>1.302</v>
      </c>
      <c r="D11" s="1"/>
      <c r="E11" s="1"/>
      <c r="F11" s="1">
        <f>E5-C11</f>
        <v>580.59499999999991</v>
      </c>
      <c r="G11" s="1" t="s">
        <v>40</v>
      </c>
      <c r="J11" s="1">
        <f t="shared" si="1"/>
        <v>120</v>
      </c>
      <c r="K11" s="1"/>
      <c r="L11" s="1">
        <v>1.395</v>
      </c>
      <c r="M11" s="1"/>
      <c r="N11" s="1"/>
      <c r="O11" s="1">
        <f>N5-L11</f>
        <v>580.79699999999991</v>
      </c>
      <c r="P11" s="1" t="s">
        <v>41</v>
      </c>
    </row>
    <row r="12" spans="1:16" x14ac:dyDescent="0.25">
      <c r="A12" s="1">
        <f t="shared" si="0"/>
        <v>145</v>
      </c>
      <c r="B12" s="1"/>
      <c r="C12" s="1">
        <v>1.2829999999999999</v>
      </c>
      <c r="D12" s="1"/>
      <c r="E12" s="1"/>
      <c r="F12" s="1">
        <f>E5-C12</f>
        <v>580.61399999999992</v>
      </c>
      <c r="G12" s="1" t="s">
        <v>40</v>
      </c>
      <c r="I12" t="s">
        <v>180</v>
      </c>
      <c r="J12" s="1">
        <f t="shared" si="1"/>
        <v>145</v>
      </c>
      <c r="K12" s="1"/>
      <c r="L12" s="1">
        <v>1.345</v>
      </c>
      <c r="M12" s="1"/>
      <c r="N12" s="1"/>
      <c r="O12" s="1">
        <f>N5-L12</f>
        <v>580.84699999999987</v>
      </c>
      <c r="P12" s="1" t="s">
        <v>41</v>
      </c>
    </row>
    <row r="13" spans="1:16" x14ac:dyDescent="0.25">
      <c r="A13" s="1">
        <f t="shared" si="0"/>
        <v>170</v>
      </c>
      <c r="B13" s="1"/>
      <c r="C13" s="1">
        <v>1.35</v>
      </c>
      <c r="D13" s="1"/>
      <c r="E13" s="1"/>
      <c r="F13" s="1">
        <f>E5-C13</f>
        <v>580.54699999999991</v>
      </c>
      <c r="G13" s="1" t="s">
        <v>40</v>
      </c>
      <c r="J13" s="1">
        <f t="shared" si="1"/>
        <v>170</v>
      </c>
      <c r="K13" s="1"/>
      <c r="L13" s="1">
        <v>1.282</v>
      </c>
      <c r="M13" s="1"/>
      <c r="N13" s="1"/>
      <c r="O13" s="1">
        <f>N5-L13</f>
        <v>580.90999999999985</v>
      </c>
      <c r="P13" s="1" t="s">
        <v>41</v>
      </c>
    </row>
    <row r="14" spans="1:16" x14ac:dyDescent="0.25">
      <c r="A14" s="1">
        <f t="shared" si="0"/>
        <v>195</v>
      </c>
      <c r="B14" s="1"/>
      <c r="C14" s="1">
        <v>1.472</v>
      </c>
      <c r="D14" s="1"/>
      <c r="E14" s="1"/>
      <c r="F14" s="1">
        <f>E5-C14</f>
        <v>580.42499999999995</v>
      </c>
      <c r="G14" s="1" t="s">
        <v>40</v>
      </c>
      <c r="J14" s="1">
        <f t="shared" si="1"/>
        <v>195</v>
      </c>
      <c r="K14" s="1"/>
      <c r="L14" s="1">
        <v>1.1399999999999999</v>
      </c>
      <c r="M14" s="1"/>
      <c r="N14" s="1"/>
      <c r="O14" s="1">
        <f>N5-L14</f>
        <v>581.05199999999991</v>
      </c>
      <c r="P14" s="1" t="s">
        <v>41</v>
      </c>
    </row>
    <row r="15" spans="1:16" x14ac:dyDescent="0.25">
      <c r="A15" s="1">
        <v>200</v>
      </c>
      <c r="B15" s="1"/>
      <c r="C15" s="1">
        <v>1.4730000000000001</v>
      </c>
      <c r="D15" s="1"/>
      <c r="E15" s="1"/>
      <c r="F15" s="15">
        <f>E5-C15</f>
        <v>580.42399999999998</v>
      </c>
      <c r="G15" s="1" t="s">
        <v>40</v>
      </c>
      <c r="J15" s="1">
        <v>200</v>
      </c>
      <c r="K15" s="1"/>
      <c r="L15" s="1">
        <v>1.125</v>
      </c>
      <c r="M15" s="1"/>
      <c r="N15" s="1"/>
      <c r="O15" s="15">
        <f>N5-L15</f>
        <v>581.06699999999989</v>
      </c>
      <c r="P15" s="1" t="s">
        <v>41</v>
      </c>
    </row>
    <row r="16" spans="1:16" x14ac:dyDescent="0.25">
      <c r="A16" s="1">
        <f>195+25</f>
        <v>220</v>
      </c>
      <c r="B16" s="1"/>
      <c r="C16" s="1">
        <v>1.3560000000000001</v>
      </c>
      <c r="D16" s="1"/>
      <c r="E16" s="1"/>
      <c r="F16" s="1">
        <f>E5-C16</f>
        <v>580.54099999999994</v>
      </c>
      <c r="G16" s="1" t="s">
        <v>38</v>
      </c>
      <c r="J16" s="1">
        <f>195+25</f>
        <v>220</v>
      </c>
      <c r="K16" s="1"/>
      <c r="L16" s="1">
        <v>1.0289999999999999</v>
      </c>
      <c r="M16" s="1"/>
      <c r="N16" s="1"/>
      <c r="O16" s="1">
        <f>N5-L16</f>
        <v>581.1629999999999</v>
      </c>
      <c r="P16" s="1" t="s">
        <v>38</v>
      </c>
    </row>
    <row r="17" spans="1:16" x14ac:dyDescent="0.25">
      <c r="A17" s="1">
        <f>A16+25</f>
        <v>245</v>
      </c>
      <c r="B17" s="1"/>
      <c r="C17" s="1">
        <v>1.3320000000000001</v>
      </c>
      <c r="D17" s="1"/>
      <c r="E17" s="1"/>
      <c r="F17" s="1">
        <f>E5-C17</f>
        <v>580.56499999999994</v>
      </c>
      <c r="G17" s="1" t="s">
        <v>38</v>
      </c>
      <c r="J17" s="1">
        <f>J16+25</f>
        <v>245</v>
      </c>
      <c r="K17" s="1"/>
      <c r="L17" s="1">
        <v>0.89200000000000002</v>
      </c>
      <c r="M17" s="1"/>
      <c r="N17" s="1"/>
      <c r="O17" s="1">
        <f>N5-L17</f>
        <v>581.29999999999984</v>
      </c>
      <c r="P17" s="1" t="s">
        <v>38</v>
      </c>
    </row>
    <row r="18" spans="1:16" x14ac:dyDescent="0.25">
      <c r="A18" s="1">
        <f>A17+25</f>
        <v>270</v>
      </c>
      <c r="B18" s="1"/>
      <c r="C18" s="1">
        <v>1.2709999999999999</v>
      </c>
      <c r="D18" s="1"/>
      <c r="E18" s="1"/>
      <c r="F18" s="1">
        <f>E5-C18</f>
        <v>580.62599999999998</v>
      </c>
      <c r="G18" s="1" t="s">
        <v>38</v>
      </c>
      <c r="J18" s="1">
        <f>J17+25</f>
        <v>270</v>
      </c>
      <c r="K18" s="1"/>
      <c r="L18" s="1">
        <v>0.86</v>
      </c>
      <c r="M18" s="1"/>
      <c r="N18" s="1"/>
      <c r="O18" s="1">
        <f>N5-L18</f>
        <v>581.33199999999988</v>
      </c>
      <c r="P18" s="1" t="s">
        <v>38</v>
      </c>
    </row>
    <row r="19" spans="1:16" x14ac:dyDescent="0.25">
      <c r="A19" s="1">
        <f>A18+25</f>
        <v>295</v>
      </c>
      <c r="B19" s="1"/>
      <c r="C19" s="1"/>
      <c r="D19" s="1">
        <v>1.2250000000000001</v>
      </c>
      <c r="E19" s="1"/>
      <c r="F19" s="1">
        <f>E5-D19</f>
        <v>580.67199999999991</v>
      </c>
      <c r="G19" s="1" t="s">
        <v>38</v>
      </c>
      <c r="J19" s="1">
        <f>J18+25</f>
        <v>295</v>
      </c>
      <c r="K19" s="1"/>
      <c r="L19" s="1"/>
      <c r="M19" s="1">
        <v>0.75</v>
      </c>
      <c r="N19" s="1"/>
      <c r="O19" s="1">
        <f>N5-M19</f>
        <v>581.44199999999989</v>
      </c>
      <c r="P19" s="1" t="s">
        <v>38</v>
      </c>
    </row>
    <row r="20" spans="1:16" x14ac:dyDescent="0.25">
      <c r="A20" s="8"/>
      <c r="B20" s="8"/>
      <c r="C20" s="8"/>
      <c r="D20" s="8"/>
      <c r="E20" s="8"/>
      <c r="F20" s="8"/>
      <c r="G20" s="8"/>
    </row>
    <row r="21" spans="1:16" x14ac:dyDescent="0.25">
      <c r="A21" s="8"/>
      <c r="B21" s="8"/>
      <c r="C21" s="8" t="s">
        <v>181</v>
      </c>
      <c r="D21" s="8"/>
      <c r="E21" s="8"/>
      <c r="F21" s="8"/>
      <c r="G21" s="8"/>
      <c r="L21" t="s">
        <v>182</v>
      </c>
    </row>
    <row r="22" spans="1:16" x14ac:dyDescent="0.25">
      <c r="A22" s="2" t="s">
        <v>0</v>
      </c>
      <c r="B22" s="2" t="s">
        <v>88</v>
      </c>
      <c r="C22" s="1" t="s">
        <v>120</v>
      </c>
      <c r="D22" s="1" t="s">
        <v>121</v>
      </c>
      <c r="E22" s="8"/>
      <c r="F22" s="8"/>
      <c r="G22" s="8"/>
      <c r="J22" s="1" t="s">
        <v>0</v>
      </c>
      <c r="K22" s="2" t="s">
        <v>88</v>
      </c>
      <c r="L22" s="1" t="s">
        <v>120</v>
      </c>
      <c r="M22" s="1" t="s">
        <v>121</v>
      </c>
    </row>
    <row r="23" spans="1:16" x14ac:dyDescent="0.25">
      <c r="A23" s="2">
        <v>0</v>
      </c>
      <c r="B23" s="2">
        <v>580.20199999999988</v>
      </c>
      <c r="C23" s="1">
        <f>C24-0.225</f>
        <v>580.45999999999913</v>
      </c>
      <c r="D23" s="1">
        <f>C23+0.05</f>
        <v>580.50999999999908</v>
      </c>
      <c r="E23" s="8"/>
      <c r="F23" s="8"/>
      <c r="G23" s="8"/>
      <c r="J23" s="1">
        <v>0</v>
      </c>
      <c r="K23" s="1">
        <v>580.73699999999997</v>
      </c>
      <c r="L23" s="1">
        <f>L24-0.225</f>
        <v>580.95199999999897</v>
      </c>
      <c r="M23" s="1">
        <f>L23+0.05</f>
        <v>581.00199999999893</v>
      </c>
    </row>
    <row r="24" spans="1:16" x14ac:dyDescent="0.25">
      <c r="A24" s="2">
        <v>22.5</v>
      </c>
      <c r="B24" s="2">
        <v>580.52699999999993</v>
      </c>
      <c r="C24" s="1">
        <v>580.68499999999915</v>
      </c>
      <c r="D24" s="1">
        <f t="shared" ref="D24:D36" si="2">C24+0.05</f>
        <v>580.7349999999991</v>
      </c>
      <c r="E24" s="8"/>
      <c r="F24" s="8"/>
      <c r="G24" s="8"/>
      <c r="J24" s="1">
        <v>22.5</v>
      </c>
      <c r="K24" s="1">
        <v>581.08399999999995</v>
      </c>
      <c r="L24" s="1">
        <v>581.176999999999</v>
      </c>
      <c r="M24" s="1">
        <f t="shared" ref="M24:M36" si="3">L24+0.05</f>
        <v>581.22699999999895</v>
      </c>
    </row>
    <row r="25" spans="1:16" x14ac:dyDescent="0.25">
      <c r="A25" s="2">
        <v>45</v>
      </c>
      <c r="B25" s="2">
        <v>580.30999999999995</v>
      </c>
      <c r="C25" s="1">
        <v>580.45999999999913</v>
      </c>
      <c r="D25" s="1">
        <f t="shared" si="2"/>
        <v>580.50999999999908</v>
      </c>
      <c r="E25" s="8"/>
      <c r="F25" s="8"/>
      <c r="G25" s="8"/>
      <c r="J25" s="1">
        <v>45</v>
      </c>
      <c r="K25" s="1">
        <v>580.76999999999987</v>
      </c>
      <c r="L25" s="1">
        <v>580.95199999999897</v>
      </c>
      <c r="M25" s="1">
        <f t="shared" si="3"/>
        <v>581.00199999999893</v>
      </c>
    </row>
    <row r="26" spans="1:16" x14ac:dyDescent="0.25">
      <c r="A26" s="2">
        <f t="shared" ref="A26:A31" si="4">A25+25</f>
        <v>70</v>
      </c>
      <c r="B26" s="2">
        <v>580.47199999999998</v>
      </c>
      <c r="C26" s="1">
        <v>580.45999999999913</v>
      </c>
      <c r="D26" s="1">
        <f t="shared" si="2"/>
        <v>580.50999999999908</v>
      </c>
      <c r="E26" s="8"/>
      <c r="F26" s="8"/>
      <c r="G26" s="8"/>
      <c r="J26" s="1">
        <f t="shared" ref="J26:J31" si="5">J25+25</f>
        <v>70</v>
      </c>
      <c r="K26" s="1">
        <v>580.7399999999999</v>
      </c>
      <c r="L26" s="1">
        <v>580.95199999999897</v>
      </c>
      <c r="M26" s="1">
        <f t="shared" si="3"/>
        <v>581.00199999999893</v>
      </c>
    </row>
    <row r="27" spans="1:16" x14ac:dyDescent="0.25">
      <c r="A27" s="2">
        <f t="shared" si="4"/>
        <v>95</v>
      </c>
      <c r="B27" s="2">
        <v>580.51199999999994</v>
      </c>
      <c r="C27" s="1">
        <v>580.45999999999913</v>
      </c>
      <c r="D27" s="1">
        <f t="shared" si="2"/>
        <v>580.50999999999908</v>
      </c>
      <c r="E27" s="8"/>
      <c r="F27" s="8"/>
      <c r="G27" s="8"/>
      <c r="J27" s="1">
        <f t="shared" si="5"/>
        <v>95</v>
      </c>
      <c r="K27" s="1">
        <v>580.77099999999984</v>
      </c>
      <c r="L27" s="1">
        <v>580.95199999999897</v>
      </c>
      <c r="M27" s="1">
        <f t="shared" si="3"/>
        <v>581.00199999999893</v>
      </c>
    </row>
    <row r="28" spans="1:16" x14ac:dyDescent="0.25">
      <c r="A28" s="2">
        <f t="shared" si="4"/>
        <v>120</v>
      </c>
      <c r="B28" s="2">
        <v>580.59499999999991</v>
      </c>
      <c r="C28" s="1">
        <v>580.45999999999913</v>
      </c>
      <c r="D28" s="1">
        <f t="shared" si="2"/>
        <v>580.50999999999908</v>
      </c>
      <c r="E28" s="7"/>
      <c r="F28" s="7"/>
      <c r="G28" s="7"/>
      <c r="J28" s="1">
        <f t="shared" si="5"/>
        <v>120</v>
      </c>
      <c r="K28" s="1">
        <v>580.79699999999991</v>
      </c>
      <c r="L28" s="1">
        <v>580.95199999999897</v>
      </c>
      <c r="M28" s="1">
        <f t="shared" si="3"/>
        <v>581.00199999999893</v>
      </c>
    </row>
    <row r="29" spans="1:16" x14ac:dyDescent="0.25">
      <c r="A29" s="2">
        <f t="shared" si="4"/>
        <v>145</v>
      </c>
      <c r="B29" s="2">
        <v>580.61399999999992</v>
      </c>
      <c r="C29" s="1">
        <v>580.45999999999913</v>
      </c>
      <c r="D29" s="1">
        <f t="shared" si="2"/>
        <v>580.50999999999908</v>
      </c>
      <c r="J29" s="1">
        <f t="shared" si="5"/>
        <v>145</v>
      </c>
      <c r="K29" s="1">
        <v>580.84699999999987</v>
      </c>
      <c r="L29" s="1">
        <v>580.95199999999897</v>
      </c>
      <c r="M29" s="1">
        <f t="shared" si="3"/>
        <v>581.00199999999893</v>
      </c>
    </row>
    <row r="30" spans="1:16" x14ac:dyDescent="0.25">
      <c r="A30" s="2">
        <f t="shared" si="4"/>
        <v>170</v>
      </c>
      <c r="B30" s="2">
        <v>580.54699999999991</v>
      </c>
      <c r="C30" s="1">
        <v>580.45999999999913</v>
      </c>
      <c r="D30" s="1">
        <f t="shared" si="2"/>
        <v>580.50999999999908</v>
      </c>
      <c r="J30" s="1">
        <f t="shared" si="5"/>
        <v>170</v>
      </c>
      <c r="K30" s="1">
        <v>580.90999999999985</v>
      </c>
      <c r="L30" s="1">
        <v>580.95199999999897</v>
      </c>
      <c r="M30" s="1">
        <f t="shared" si="3"/>
        <v>581.00199999999893</v>
      </c>
    </row>
    <row r="31" spans="1:16" x14ac:dyDescent="0.25">
      <c r="A31" s="2">
        <f t="shared" si="4"/>
        <v>195</v>
      </c>
      <c r="B31" s="2">
        <v>580.42499999999995</v>
      </c>
      <c r="C31" s="1">
        <v>580.45999999999913</v>
      </c>
      <c r="D31" s="1">
        <f t="shared" si="2"/>
        <v>580.50999999999908</v>
      </c>
      <c r="J31" s="1">
        <f t="shared" si="5"/>
        <v>195</v>
      </c>
      <c r="K31" s="1">
        <v>581.05199999999991</v>
      </c>
      <c r="L31" s="1">
        <v>580.95199999999897</v>
      </c>
      <c r="M31" s="1">
        <f t="shared" si="3"/>
        <v>581.00199999999893</v>
      </c>
    </row>
    <row r="32" spans="1:16" x14ac:dyDescent="0.25">
      <c r="A32" s="2">
        <v>200</v>
      </c>
      <c r="B32" s="2">
        <v>580.42399999999998</v>
      </c>
      <c r="C32" s="1">
        <v>580.45999999999913</v>
      </c>
      <c r="D32" s="1">
        <f t="shared" si="2"/>
        <v>580.50999999999908</v>
      </c>
      <c r="J32" s="1">
        <v>200</v>
      </c>
      <c r="K32" s="1">
        <v>581.06699999999989</v>
      </c>
      <c r="L32" s="1">
        <v>580.95199999999897</v>
      </c>
      <c r="M32" s="1">
        <f t="shared" si="3"/>
        <v>581.00199999999893</v>
      </c>
      <c r="O32">
        <f>581.46-L32</f>
        <v>0.50800000000106138</v>
      </c>
    </row>
    <row r="33" spans="1:15" x14ac:dyDescent="0.25">
      <c r="A33" s="2">
        <f>195+25</f>
        <v>220</v>
      </c>
      <c r="B33" s="2">
        <v>580.54099999999994</v>
      </c>
      <c r="C33" s="1">
        <f>C32+0.06</f>
        <v>580.51999999999907</v>
      </c>
      <c r="D33" s="1">
        <f t="shared" si="2"/>
        <v>580.56999999999903</v>
      </c>
      <c r="F33">
        <f>D36-D32</f>
        <v>0.23999999999978172</v>
      </c>
      <c r="J33" s="1">
        <f>195+25</f>
        <v>220</v>
      </c>
      <c r="K33" s="1">
        <v>581.1629999999999</v>
      </c>
      <c r="L33" s="1">
        <f>L32+0.141</f>
        <v>581.09299999999894</v>
      </c>
      <c r="M33" s="1">
        <f t="shared" si="3"/>
        <v>581.14299999999889</v>
      </c>
      <c r="O33">
        <f>O32/90</f>
        <v>5.6444444444562376E-3</v>
      </c>
    </row>
    <row r="34" spans="1:15" x14ac:dyDescent="0.25">
      <c r="A34" s="2">
        <f>A33+25</f>
        <v>245</v>
      </c>
      <c r="B34" s="2">
        <v>580.56499999999994</v>
      </c>
      <c r="C34" s="1">
        <f t="shared" ref="C34:C36" si="6">C33+0.06</f>
        <v>580.57999999999902</v>
      </c>
      <c r="D34" s="1">
        <f t="shared" si="2"/>
        <v>580.62999999999897</v>
      </c>
      <c r="F34">
        <f>A36-A32</f>
        <v>95</v>
      </c>
      <c r="J34" s="1">
        <f>J33+25</f>
        <v>245</v>
      </c>
      <c r="K34" s="1">
        <v>581.29999999999984</v>
      </c>
      <c r="L34" s="1">
        <f t="shared" ref="L34:L36" si="7">L33+0.141</f>
        <v>581.2339999999989</v>
      </c>
      <c r="M34" s="1">
        <f t="shared" si="3"/>
        <v>581.28399999999885</v>
      </c>
      <c r="O34">
        <f>O33*100</f>
        <v>0.56444444444562381</v>
      </c>
    </row>
    <row r="35" spans="1:15" x14ac:dyDescent="0.25">
      <c r="A35" s="2">
        <f>A34+25</f>
        <v>270</v>
      </c>
      <c r="B35" s="2">
        <v>580.62599999999998</v>
      </c>
      <c r="C35" s="1">
        <f t="shared" si="6"/>
        <v>580.63999999999896</v>
      </c>
      <c r="D35" s="1">
        <f t="shared" si="2"/>
        <v>580.68999999999892</v>
      </c>
      <c r="F35">
        <f>F33/F34</f>
        <v>2.5263157894713866E-3</v>
      </c>
      <c r="J35" s="1">
        <f>J34+25</f>
        <v>270</v>
      </c>
      <c r="K35" s="1">
        <v>581.33199999999988</v>
      </c>
      <c r="L35" s="1">
        <f t="shared" si="7"/>
        <v>581.37499999999886</v>
      </c>
      <c r="M35" s="1">
        <f t="shared" si="3"/>
        <v>581.42499999999882</v>
      </c>
      <c r="O35">
        <f>O34/4</f>
        <v>0.14111111111140595</v>
      </c>
    </row>
    <row r="36" spans="1:15" x14ac:dyDescent="0.25">
      <c r="A36" s="2">
        <f>A35+25</f>
        <v>295</v>
      </c>
      <c r="B36" s="2">
        <v>580.67199999999991</v>
      </c>
      <c r="C36" s="1">
        <f t="shared" si="6"/>
        <v>580.69999999999891</v>
      </c>
      <c r="D36" s="1">
        <f t="shared" si="2"/>
        <v>580.74999999999886</v>
      </c>
      <c r="J36" s="1">
        <f>J35+25</f>
        <v>295</v>
      </c>
      <c r="K36" s="1">
        <v>581.44199999999989</v>
      </c>
      <c r="L36" s="1">
        <f t="shared" si="7"/>
        <v>581.51599999999883</v>
      </c>
      <c r="M36" s="1">
        <f t="shared" si="3"/>
        <v>581.56599999999878</v>
      </c>
    </row>
    <row r="37" spans="1:15" x14ac:dyDescent="0.25">
      <c r="D37" s="36"/>
      <c r="O37">
        <f>M32-M36</f>
        <v>-0.56399999999985084</v>
      </c>
    </row>
    <row r="38" spans="1:15" x14ac:dyDescent="0.25">
      <c r="D38" s="36"/>
      <c r="O38">
        <f>O37/95</f>
        <v>-5.936842105261588E-3</v>
      </c>
    </row>
  </sheetData>
  <mergeCells count="2">
    <mergeCell ref="B1:F2"/>
    <mergeCell ref="K1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88"/>
  <sheetViews>
    <sheetView topLeftCell="A70" workbookViewId="0">
      <selection activeCell="D84" sqref="D84"/>
    </sheetView>
  </sheetViews>
  <sheetFormatPr defaultRowHeight="15" x14ac:dyDescent="0.25"/>
  <cols>
    <col min="2" max="2" width="9.7109375" bestFit="1" customWidth="1"/>
    <col min="8" max="9" width="7.85546875" bestFit="1" customWidth="1"/>
  </cols>
  <sheetData>
    <row r="4" spans="1:7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5">
      <c r="A5" s="1">
        <v>1000</v>
      </c>
      <c r="B5" s="1">
        <v>2.3929999999999998</v>
      </c>
      <c r="C5" s="1"/>
      <c r="D5" s="1"/>
      <c r="E5" s="1">
        <f>F5+B5</f>
        <v>582.37699999999995</v>
      </c>
      <c r="F5" s="1">
        <v>579.98399999999992</v>
      </c>
      <c r="G5" s="1" t="s">
        <v>11</v>
      </c>
    </row>
    <row r="6" spans="1:7" x14ac:dyDescent="0.25">
      <c r="A6" s="1" t="s">
        <v>46</v>
      </c>
      <c r="B6" s="1">
        <v>1.8260000000000001</v>
      </c>
      <c r="C6" s="1"/>
      <c r="D6" s="1">
        <v>1.335</v>
      </c>
      <c r="E6" s="1">
        <f>F6+B6</f>
        <v>582.86799999999994</v>
      </c>
      <c r="F6" s="1">
        <f>E5-D6</f>
        <v>581.04199999999992</v>
      </c>
      <c r="G6" s="1" t="s">
        <v>42</v>
      </c>
    </row>
    <row r="7" spans="1:7" x14ac:dyDescent="0.25">
      <c r="A7" s="1" t="s">
        <v>47</v>
      </c>
      <c r="B7" s="1"/>
      <c r="C7" s="1">
        <v>2.4889999999999999</v>
      </c>
      <c r="D7" s="1"/>
      <c r="E7" s="1"/>
      <c r="F7" s="1">
        <f>E6-C7</f>
        <v>580.37899999999991</v>
      </c>
      <c r="G7" s="1" t="s">
        <v>43</v>
      </c>
    </row>
    <row r="8" spans="1:7" x14ac:dyDescent="0.25">
      <c r="A8" s="1" t="s">
        <v>48</v>
      </c>
      <c r="B8" s="1"/>
      <c r="C8" s="1">
        <v>2.61</v>
      </c>
      <c r="D8" s="1"/>
      <c r="E8" s="1"/>
      <c r="F8" s="1">
        <f>E6-C8</f>
        <v>580.25799999999992</v>
      </c>
      <c r="G8" s="1" t="s">
        <v>43</v>
      </c>
    </row>
    <row r="9" spans="1:7" x14ac:dyDescent="0.25">
      <c r="A9" s="1" t="s">
        <v>49</v>
      </c>
      <c r="B9" s="1"/>
      <c r="C9" s="1">
        <v>2.6749999999999998</v>
      </c>
      <c r="D9" s="1"/>
      <c r="E9" s="1"/>
      <c r="F9" s="1">
        <f>E6-C9</f>
        <v>580.19299999999998</v>
      </c>
      <c r="G9" s="1" t="s">
        <v>43</v>
      </c>
    </row>
    <row r="10" spans="1:7" x14ac:dyDescent="0.25">
      <c r="A10" s="1" t="s">
        <v>50</v>
      </c>
      <c r="B10" s="1"/>
      <c r="C10" s="1">
        <v>2.5419999999999998</v>
      </c>
      <c r="D10" s="1"/>
      <c r="E10" s="1"/>
      <c r="F10" s="1">
        <f>E6-C10</f>
        <v>580.32599999999991</v>
      </c>
      <c r="G10" s="1" t="s">
        <v>44</v>
      </c>
    </row>
    <row r="11" spans="1:7" x14ac:dyDescent="0.25">
      <c r="A11" s="1" t="s">
        <v>51</v>
      </c>
      <c r="B11" s="1"/>
      <c r="C11" s="1">
        <v>2.4590000000000001</v>
      </c>
      <c r="D11" s="1"/>
      <c r="E11" s="1"/>
      <c r="F11" s="1">
        <f>E6-C11</f>
        <v>580.40899999999999</v>
      </c>
      <c r="G11" s="1" t="s">
        <v>44</v>
      </c>
    </row>
    <row r="12" spans="1:7" x14ac:dyDescent="0.25">
      <c r="A12" s="1" t="s">
        <v>52</v>
      </c>
      <c r="B12" s="1"/>
      <c r="C12" s="1">
        <v>2.4</v>
      </c>
      <c r="D12" s="1"/>
      <c r="E12" s="1"/>
      <c r="F12" s="1">
        <f>E6-C12</f>
        <v>580.46799999999996</v>
      </c>
      <c r="G12" s="1" t="s">
        <v>44</v>
      </c>
    </row>
    <row r="13" spans="1:7" x14ac:dyDescent="0.25">
      <c r="A13" s="1" t="s">
        <v>53</v>
      </c>
      <c r="B13" s="1"/>
      <c r="C13" s="1">
        <v>2.3079999999999998</v>
      </c>
      <c r="D13" s="1"/>
      <c r="E13" s="1"/>
      <c r="F13" s="1">
        <f>E6-C13</f>
        <v>580.55999999999995</v>
      </c>
      <c r="G13" s="1" t="s">
        <v>45</v>
      </c>
    </row>
    <row r="14" spans="1:7" x14ac:dyDescent="0.25">
      <c r="A14" s="1" t="s">
        <v>54</v>
      </c>
      <c r="B14" s="1"/>
      <c r="C14" s="1">
        <v>2.3450000000000002</v>
      </c>
      <c r="D14" s="1"/>
      <c r="E14" s="1"/>
      <c r="F14" s="1">
        <f>E6-C14</f>
        <v>580.52299999999991</v>
      </c>
      <c r="G14" s="1"/>
    </row>
    <row r="15" spans="1:7" x14ac:dyDescent="0.25">
      <c r="A15" s="1" t="s">
        <v>55</v>
      </c>
      <c r="B15" s="1"/>
      <c r="C15" s="1">
        <v>2.5099999999999998</v>
      </c>
      <c r="D15" s="1"/>
      <c r="E15" s="1"/>
      <c r="F15" s="1">
        <f>E6-C15</f>
        <v>580.35799999999995</v>
      </c>
      <c r="G15" s="1"/>
    </row>
    <row r="16" spans="1:7" ht="15.75" thickBot="1" x14ac:dyDescent="0.3">
      <c r="A16" s="1" t="s">
        <v>56</v>
      </c>
      <c r="B16" s="1"/>
      <c r="C16" s="1">
        <v>2.4180000000000001</v>
      </c>
      <c r="D16" s="1"/>
      <c r="E16" s="1"/>
      <c r="F16" s="1">
        <f>E6-C16</f>
        <v>580.44999999999993</v>
      </c>
      <c r="G16" s="1">
        <v>4</v>
      </c>
    </row>
    <row r="17" spans="1:27" x14ac:dyDescent="0.25">
      <c r="A17" s="1" t="s">
        <v>57</v>
      </c>
      <c r="B17" s="1"/>
      <c r="C17" s="1">
        <v>2.29</v>
      </c>
      <c r="D17" s="1"/>
      <c r="E17" s="1"/>
      <c r="F17" s="1">
        <f>E6-C17</f>
        <v>580.57799999999997</v>
      </c>
      <c r="G17" s="1">
        <v>4</v>
      </c>
      <c r="P17" s="140"/>
      <c r="Q17" s="142"/>
      <c r="W17" s="140"/>
      <c r="X17" s="142"/>
    </row>
    <row r="18" spans="1:27" x14ac:dyDescent="0.25">
      <c r="A18" s="1" t="s">
        <v>58</v>
      </c>
      <c r="B18" s="1"/>
      <c r="C18" s="1">
        <v>2.1789999999999998</v>
      </c>
      <c r="D18" s="1"/>
      <c r="E18" s="1"/>
      <c r="F18" s="1">
        <f>E6-C18</f>
        <v>580.68899999999996</v>
      </c>
      <c r="G18" s="1">
        <v>4</v>
      </c>
      <c r="P18" s="143"/>
      <c r="Q18" s="145"/>
      <c r="W18" s="143"/>
      <c r="X18" s="145"/>
    </row>
    <row r="19" spans="1:27" x14ac:dyDescent="0.25">
      <c r="A19" s="1" t="s">
        <v>59</v>
      </c>
      <c r="B19" s="1"/>
      <c r="C19" s="1">
        <v>2.1469999999999998</v>
      </c>
      <c r="D19" s="1"/>
      <c r="E19" s="1"/>
      <c r="F19" s="1">
        <f>E6-C19</f>
        <v>580.72099999999989</v>
      </c>
      <c r="G19" s="1">
        <v>5</v>
      </c>
      <c r="P19" s="143"/>
      <c r="Q19" s="145"/>
      <c r="W19" s="143"/>
      <c r="X19" s="145"/>
    </row>
    <row r="20" spans="1:27" x14ac:dyDescent="0.25">
      <c r="A20" s="1" t="s">
        <v>60</v>
      </c>
      <c r="B20" s="1"/>
      <c r="C20" s="1">
        <v>2.1619999999999999</v>
      </c>
      <c r="D20" s="1"/>
      <c r="E20" s="1"/>
      <c r="F20" s="1">
        <f>E6-C20</f>
        <v>580.7059999999999</v>
      </c>
      <c r="G20" s="1">
        <v>5</v>
      </c>
      <c r="P20" s="143"/>
      <c r="Q20" s="145"/>
      <c r="W20" s="143"/>
      <c r="X20" s="145"/>
    </row>
    <row r="21" spans="1:27" x14ac:dyDescent="0.25">
      <c r="A21" s="1" t="s">
        <v>61</v>
      </c>
      <c r="B21" s="1"/>
      <c r="C21" s="1">
        <v>2.3519999999999999</v>
      </c>
      <c r="D21" s="1"/>
      <c r="E21" s="1"/>
      <c r="F21" s="1">
        <f>E6-C21</f>
        <v>580.51599999999996</v>
      </c>
      <c r="G21" s="1">
        <v>5</v>
      </c>
      <c r="P21" s="143"/>
      <c r="Q21" s="145"/>
      <c r="W21" s="143"/>
      <c r="X21" s="145"/>
    </row>
    <row r="22" spans="1:27" x14ac:dyDescent="0.25">
      <c r="A22" s="1" t="s">
        <v>62</v>
      </c>
      <c r="B22" s="1"/>
      <c r="C22" s="1">
        <v>2.286</v>
      </c>
      <c r="D22" s="1"/>
      <c r="E22" s="1"/>
      <c r="F22" s="1">
        <f>E6-C22</f>
        <v>580.58199999999999</v>
      </c>
      <c r="G22" s="1">
        <v>6</v>
      </c>
      <c r="J22">
        <f>11+25</f>
        <v>36</v>
      </c>
      <c r="P22" s="143"/>
      <c r="Q22" s="145"/>
      <c r="W22" s="143"/>
      <c r="X22" s="145"/>
    </row>
    <row r="23" spans="1:27" x14ac:dyDescent="0.25">
      <c r="A23" s="1" t="s">
        <v>63</v>
      </c>
      <c r="B23" s="1"/>
      <c r="C23" s="1">
        <v>2.1019999999999999</v>
      </c>
      <c r="D23" s="1"/>
      <c r="E23" s="1"/>
      <c r="F23" s="1">
        <f>E6-C23</f>
        <v>580.76599999999996</v>
      </c>
      <c r="G23" s="1">
        <v>6</v>
      </c>
      <c r="J23">
        <f>J22+25</f>
        <v>61</v>
      </c>
      <c r="P23" s="143"/>
      <c r="Q23" s="145"/>
      <c r="W23" s="143"/>
      <c r="X23" s="145"/>
    </row>
    <row r="24" spans="1:27" ht="15.75" thickBot="1" x14ac:dyDescent="0.3">
      <c r="A24" s="1" t="s">
        <v>64</v>
      </c>
      <c r="B24" s="1"/>
      <c r="C24" s="1">
        <v>2.085</v>
      </c>
      <c r="D24" s="1"/>
      <c r="E24" s="1"/>
      <c r="F24" s="1">
        <f>E6-C24</f>
        <v>580.7829999999999</v>
      </c>
      <c r="G24" s="1">
        <v>6</v>
      </c>
      <c r="J24">
        <f t="shared" ref="J24:J33" si="0">J23+25</f>
        <v>86</v>
      </c>
      <c r="P24" s="146"/>
      <c r="Q24" s="148"/>
      <c r="W24" s="146"/>
      <c r="X24" s="148"/>
    </row>
    <row r="25" spans="1:27" x14ac:dyDescent="0.25">
      <c r="A25" s="1" t="s">
        <v>65</v>
      </c>
      <c r="B25" s="1"/>
      <c r="C25" s="1">
        <v>1.89</v>
      </c>
      <c r="D25" s="1"/>
      <c r="E25" s="1"/>
      <c r="F25" s="1">
        <f>E6-C25</f>
        <v>580.97799999999995</v>
      </c>
      <c r="G25" s="1">
        <v>7</v>
      </c>
      <c r="J25">
        <f t="shared" si="0"/>
        <v>111</v>
      </c>
      <c r="M25" s="140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2"/>
    </row>
    <row r="26" spans="1:27" x14ac:dyDescent="0.25">
      <c r="A26" s="1" t="s">
        <v>66</v>
      </c>
      <c r="B26" s="1"/>
      <c r="C26" s="1">
        <v>1.9770000000000001</v>
      </c>
      <c r="D26" s="1"/>
      <c r="E26" s="1"/>
      <c r="F26" s="1">
        <f>E6-C26</f>
        <v>580.89099999999996</v>
      </c>
      <c r="G26" s="1">
        <v>7</v>
      </c>
      <c r="J26">
        <f t="shared" si="0"/>
        <v>136</v>
      </c>
      <c r="M26" s="143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5"/>
    </row>
    <row r="27" spans="1:27" x14ac:dyDescent="0.25">
      <c r="A27" s="1" t="s">
        <v>67</v>
      </c>
      <c r="B27" s="1"/>
      <c r="C27" s="1">
        <v>2.0990000000000002</v>
      </c>
      <c r="D27" s="1"/>
      <c r="E27" s="1"/>
      <c r="F27" s="1">
        <f>E6-C27</f>
        <v>580.76899999999989</v>
      </c>
      <c r="G27" s="1">
        <v>7</v>
      </c>
      <c r="J27">
        <f t="shared" si="0"/>
        <v>161</v>
      </c>
      <c r="M27" s="143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5"/>
    </row>
    <row r="28" spans="1:27" x14ac:dyDescent="0.25">
      <c r="A28" s="1" t="s">
        <v>68</v>
      </c>
      <c r="B28" s="1"/>
      <c r="C28" s="1">
        <v>1.9790000000000001</v>
      </c>
      <c r="D28" s="1"/>
      <c r="E28" s="1"/>
      <c r="F28" s="1">
        <f>E6-C28</f>
        <v>580.8889999999999</v>
      </c>
      <c r="G28" s="1">
        <v>8</v>
      </c>
      <c r="J28">
        <f>J27+25</f>
        <v>186</v>
      </c>
      <c r="M28" s="143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5"/>
    </row>
    <row r="29" spans="1:27" x14ac:dyDescent="0.25">
      <c r="A29" s="1" t="s">
        <v>69</v>
      </c>
      <c r="B29" s="1"/>
      <c r="C29" s="1">
        <v>1.7669999999999999</v>
      </c>
      <c r="D29" s="1"/>
      <c r="E29" s="1"/>
      <c r="F29" s="1">
        <f>E6-C29</f>
        <v>581.10099999999989</v>
      </c>
      <c r="G29" s="1">
        <v>8</v>
      </c>
      <c r="J29">
        <f t="shared" si="0"/>
        <v>211</v>
      </c>
      <c r="M29" s="143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5"/>
    </row>
    <row r="30" spans="1:27" x14ac:dyDescent="0.25">
      <c r="A30" s="1" t="s">
        <v>70</v>
      </c>
      <c r="B30" s="1"/>
      <c r="C30" s="1">
        <v>1.7549999999999999</v>
      </c>
      <c r="D30" s="1"/>
      <c r="E30" s="1">
        <v>582.86799999999994</v>
      </c>
      <c r="F30" s="1">
        <f>E6-C30</f>
        <v>581.11299999999994</v>
      </c>
      <c r="G30" s="1">
        <v>8</v>
      </c>
      <c r="J30">
        <f>J29+25</f>
        <v>236</v>
      </c>
      <c r="M30" s="143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5"/>
    </row>
    <row r="31" spans="1:27" x14ac:dyDescent="0.25">
      <c r="A31" s="1" t="s">
        <v>71</v>
      </c>
      <c r="B31" s="1"/>
      <c r="C31" s="1">
        <v>1.552</v>
      </c>
      <c r="D31" s="1"/>
      <c r="E31" s="1"/>
      <c r="F31" s="1">
        <f>E6-C31</f>
        <v>581.31599999999992</v>
      </c>
      <c r="G31" s="1">
        <v>9</v>
      </c>
      <c r="J31">
        <f t="shared" si="0"/>
        <v>261</v>
      </c>
      <c r="M31" s="143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5"/>
    </row>
    <row r="32" spans="1:27" x14ac:dyDescent="0.25">
      <c r="A32" s="1" t="s">
        <v>72</v>
      </c>
      <c r="B32" s="1"/>
      <c r="C32" s="1">
        <v>1.6819999999999999</v>
      </c>
      <c r="D32" s="1"/>
      <c r="E32" s="1"/>
      <c r="F32" s="1">
        <f>E6-C32</f>
        <v>581.18599999999992</v>
      </c>
      <c r="G32" s="1">
        <v>9</v>
      </c>
      <c r="J32">
        <f>J31+25</f>
        <v>286</v>
      </c>
      <c r="M32" s="143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5"/>
    </row>
    <row r="33" spans="1:27" x14ac:dyDescent="0.25">
      <c r="A33" s="1" t="s">
        <v>73</v>
      </c>
      <c r="B33" s="1"/>
      <c r="C33" s="1">
        <v>1.89</v>
      </c>
      <c r="D33" s="1"/>
      <c r="E33" s="1"/>
      <c r="F33" s="1">
        <f>E30-C33</f>
        <v>580.97799999999995</v>
      </c>
      <c r="G33" s="1">
        <v>9</v>
      </c>
      <c r="J33">
        <f t="shared" si="0"/>
        <v>311</v>
      </c>
      <c r="M33" s="143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5"/>
    </row>
    <row r="34" spans="1:27" x14ac:dyDescent="0.25">
      <c r="A34" s="1" t="s">
        <v>74</v>
      </c>
      <c r="B34" s="1"/>
      <c r="C34" s="1">
        <v>1.829</v>
      </c>
      <c r="D34" s="1"/>
      <c r="E34" s="1"/>
      <c r="F34" s="1">
        <f>E30-C34</f>
        <v>581.03899999999999</v>
      </c>
      <c r="G34" s="1">
        <v>10</v>
      </c>
      <c r="M34" s="143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5"/>
    </row>
    <row r="35" spans="1:27" x14ac:dyDescent="0.25">
      <c r="A35" s="1" t="s">
        <v>75</v>
      </c>
      <c r="B35" s="1"/>
      <c r="C35" s="1">
        <v>1.583</v>
      </c>
      <c r="D35" s="1"/>
      <c r="E35" s="1"/>
      <c r="F35" s="1">
        <f>E30-C35</f>
        <v>581.28499999999997</v>
      </c>
      <c r="G35" s="1">
        <v>10</v>
      </c>
      <c r="M35" s="143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5"/>
    </row>
    <row r="36" spans="1:27" x14ac:dyDescent="0.25">
      <c r="A36" s="1" t="s">
        <v>76</v>
      </c>
      <c r="B36" s="1"/>
      <c r="C36" s="1">
        <v>1.4950000000000001</v>
      </c>
      <c r="D36" s="1"/>
      <c r="E36" s="1"/>
      <c r="F36" s="1">
        <f>E30-C36</f>
        <v>581.37299999999993</v>
      </c>
      <c r="G36" s="1">
        <v>10</v>
      </c>
      <c r="M36" s="143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5"/>
    </row>
    <row r="37" spans="1:27" x14ac:dyDescent="0.25">
      <c r="A37" s="1" t="s">
        <v>77</v>
      </c>
      <c r="B37" s="1"/>
      <c r="C37" s="1">
        <v>1.3919999999999999</v>
      </c>
      <c r="D37" s="1"/>
      <c r="E37" s="1"/>
      <c r="F37" s="1">
        <f>E30-C37</f>
        <v>581.47599999999989</v>
      </c>
      <c r="G37" s="1">
        <v>11</v>
      </c>
      <c r="M37" s="143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5"/>
    </row>
    <row r="38" spans="1:27" x14ac:dyDescent="0.25">
      <c r="A38" s="1" t="s">
        <v>78</v>
      </c>
      <c r="B38" s="1"/>
      <c r="C38" s="1">
        <v>1.534</v>
      </c>
      <c r="D38" s="1"/>
      <c r="E38" s="1"/>
      <c r="F38" s="1">
        <f>E30-C38</f>
        <v>581.33399999999995</v>
      </c>
      <c r="G38" s="1">
        <v>11</v>
      </c>
      <c r="M38" s="143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5"/>
    </row>
    <row r="39" spans="1:27" x14ac:dyDescent="0.25">
      <c r="A39" s="1" t="s">
        <v>79</v>
      </c>
      <c r="B39" s="1"/>
      <c r="C39" s="1">
        <v>1.7529999999999999</v>
      </c>
      <c r="D39" s="1"/>
      <c r="E39" s="1"/>
      <c r="F39" s="1">
        <f>E30-C39</f>
        <v>581.1149999999999</v>
      </c>
      <c r="G39" s="1">
        <v>11</v>
      </c>
      <c r="M39" s="143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5"/>
    </row>
    <row r="40" spans="1:27" x14ac:dyDescent="0.25">
      <c r="A40" s="1" t="s">
        <v>80</v>
      </c>
      <c r="B40" s="1"/>
      <c r="C40" s="1">
        <v>1.76</v>
      </c>
      <c r="D40" s="1"/>
      <c r="E40" s="1"/>
      <c r="F40" s="1">
        <f>E30-C40</f>
        <v>581.10799999999995</v>
      </c>
      <c r="G40" s="1">
        <v>12</v>
      </c>
      <c r="M40" s="143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5"/>
    </row>
    <row r="41" spans="1:27" x14ac:dyDescent="0.25">
      <c r="A41" s="1" t="s">
        <v>81</v>
      </c>
      <c r="B41" s="1"/>
      <c r="C41" s="1">
        <v>1.5</v>
      </c>
      <c r="D41" s="1"/>
      <c r="E41" s="1"/>
      <c r="F41" s="1">
        <f>E30-C41</f>
        <v>581.36799999999994</v>
      </c>
      <c r="G41" s="1">
        <v>12</v>
      </c>
      <c r="M41" s="143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5"/>
    </row>
    <row r="42" spans="1:27" x14ac:dyDescent="0.25">
      <c r="A42" s="1" t="s">
        <v>82</v>
      </c>
      <c r="B42" s="1"/>
      <c r="C42" s="1">
        <v>1.456</v>
      </c>
      <c r="D42" s="1"/>
      <c r="E42" s="1"/>
      <c r="F42" s="1">
        <f>E30-C42</f>
        <v>581.41199999999992</v>
      </c>
      <c r="G42" s="1">
        <v>12</v>
      </c>
      <c r="I42">
        <f>F46-F5</f>
        <v>1.5999999999962711E-2</v>
      </c>
      <c r="M42" s="143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5"/>
    </row>
    <row r="43" spans="1:27" ht="15.75" thickBot="1" x14ac:dyDescent="0.3">
      <c r="A43" s="1" t="s">
        <v>83</v>
      </c>
      <c r="B43" s="1"/>
      <c r="C43" s="1">
        <v>1.3979999999999999</v>
      </c>
      <c r="D43" s="1"/>
      <c r="E43" s="1"/>
      <c r="F43" s="1">
        <f>E30-C43</f>
        <v>581.46999999999991</v>
      </c>
      <c r="G43" s="1">
        <v>13</v>
      </c>
      <c r="M43" s="146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8"/>
    </row>
    <row r="44" spans="1:27" x14ac:dyDescent="0.25">
      <c r="A44" s="1" t="s">
        <v>84</v>
      </c>
      <c r="B44" s="1"/>
      <c r="C44" s="1">
        <v>1.5449999999999999</v>
      </c>
      <c r="D44" s="1"/>
      <c r="E44" s="1"/>
      <c r="F44" s="1">
        <f>E30-C44</f>
        <v>581.32299999999998</v>
      </c>
      <c r="G44" s="1">
        <v>13</v>
      </c>
    </row>
    <row r="45" spans="1:27" x14ac:dyDescent="0.25">
      <c r="A45" s="1">
        <v>286.89999999999998</v>
      </c>
      <c r="B45" s="1">
        <v>1.022</v>
      </c>
      <c r="C45" s="1"/>
      <c r="D45" s="1">
        <v>1.6950000000000001</v>
      </c>
      <c r="E45" s="1">
        <f>F45+B45</f>
        <v>582.19499999999994</v>
      </c>
      <c r="F45" s="1">
        <f>E30-D45</f>
        <v>581.17299999999989</v>
      </c>
      <c r="G45" s="1">
        <v>13</v>
      </c>
    </row>
    <row r="46" spans="1:27" x14ac:dyDescent="0.25">
      <c r="A46" s="1">
        <v>1000</v>
      </c>
      <c r="B46" s="1"/>
      <c r="C46" s="1"/>
      <c r="D46" s="1">
        <v>2.1949999999999998</v>
      </c>
      <c r="E46" s="1"/>
      <c r="F46" s="1">
        <f>E45-D46</f>
        <v>579.99999999999989</v>
      </c>
      <c r="G46" s="1" t="s">
        <v>11</v>
      </c>
    </row>
    <row r="47" spans="1:27" x14ac:dyDescent="0.25">
      <c r="A47" s="8"/>
      <c r="B47" s="8"/>
      <c r="C47" s="8"/>
      <c r="D47" s="8"/>
      <c r="E47" s="8"/>
      <c r="F47" s="8"/>
      <c r="G47" s="8"/>
    </row>
    <row r="48" spans="1:27" x14ac:dyDescent="0.25">
      <c r="A48" s="8"/>
      <c r="B48" s="8"/>
      <c r="C48" s="8"/>
      <c r="D48" s="8"/>
      <c r="E48" s="8"/>
      <c r="F48" s="8"/>
      <c r="G48" s="8"/>
    </row>
    <row r="49" spans="1:10" x14ac:dyDescent="0.25">
      <c r="A49" s="2" t="s">
        <v>0</v>
      </c>
      <c r="B49" s="2" t="s">
        <v>88</v>
      </c>
      <c r="C49" s="8"/>
      <c r="D49" s="8"/>
      <c r="E49" s="8"/>
      <c r="F49" s="8"/>
      <c r="G49" s="8"/>
    </row>
    <row r="50" spans="1:10" x14ac:dyDescent="0.25">
      <c r="A50" s="2" t="s">
        <v>47</v>
      </c>
      <c r="B50" s="2">
        <v>580.37899999999991</v>
      </c>
      <c r="C50" s="8"/>
      <c r="D50" s="8"/>
      <c r="E50" s="8"/>
      <c r="F50" s="8"/>
      <c r="G50" s="8"/>
    </row>
    <row r="51" spans="1:10" x14ac:dyDescent="0.25">
      <c r="A51" s="2" t="s">
        <v>48</v>
      </c>
      <c r="B51" s="2">
        <v>580.25799999999992</v>
      </c>
      <c r="C51" s="8"/>
      <c r="D51" s="8"/>
      <c r="E51" s="8"/>
      <c r="F51" s="8"/>
      <c r="G51" s="8"/>
    </row>
    <row r="52" spans="1:10" x14ac:dyDescent="0.25">
      <c r="A52" s="2" t="s">
        <v>49</v>
      </c>
      <c r="B52" s="2">
        <v>580.19299999999998</v>
      </c>
      <c r="C52" s="8"/>
    </row>
    <row r="53" spans="1:10" x14ac:dyDescent="0.25">
      <c r="A53" s="2" t="s">
        <v>50</v>
      </c>
      <c r="B53" s="2">
        <v>580.32599999999991</v>
      </c>
      <c r="C53" s="8"/>
    </row>
    <row r="54" spans="1:10" x14ac:dyDescent="0.25">
      <c r="A54" s="2" t="s">
        <v>51</v>
      </c>
      <c r="B54" s="2">
        <v>580.40899999999999</v>
      </c>
      <c r="C54" s="8"/>
    </row>
    <row r="55" spans="1:10" x14ac:dyDescent="0.25">
      <c r="A55" s="2" t="s">
        <v>52</v>
      </c>
      <c r="B55" s="2">
        <v>580.46799999999996</v>
      </c>
      <c r="C55" s="8"/>
    </row>
    <row r="56" spans="1:10" x14ac:dyDescent="0.25">
      <c r="A56" s="2" t="s">
        <v>53</v>
      </c>
      <c r="B56" s="2">
        <v>580.55999999999995</v>
      </c>
      <c r="C56" s="8"/>
      <c r="D56" s="8"/>
      <c r="E56" s="8"/>
      <c r="F56" s="8"/>
      <c r="G56" s="8"/>
    </row>
    <row r="57" spans="1:10" x14ac:dyDescent="0.25">
      <c r="A57" s="2" t="s">
        <v>54</v>
      </c>
      <c r="B57" s="2">
        <v>580.52299999999991</v>
      </c>
      <c r="C57" s="8"/>
      <c r="D57" s="8"/>
      <c r="E57" s="8"/>
      <c r="F57" s="8"/>
      <c r="G57" s="8"/>
    </row>
    <row r="58" spans="1:10" x14ac:dyDescent="0.25">
      <c r="A58" s="2" t="s">
        <v>55</v>
      </c>
      <c r="B58" s="2">
        <v>580.35799999999995</v>
      </c>
      <c r="C58" s="8"/>
      <c r="D58" s="8"/>
      <c r="E58" s="8"/>
      <c r="F58" s="8"/>
      <c r="G58" s="8"/>
    </row>
    <row r="59" spans="1:10" x14ac:dyDescent="0.25">
      <c r="A59" s="2" t="s">
        <v>56</v>
      </c>
      <c r="B59" s="2">
        <v>580.44999999999993</v>
      </c>
      <c r="C59" s="8"/>
      <c r="D59" s="8"/>
      <c r="E59" s="8"/>
      <c r="F59" s="8"/>
      <c r="G59" s="8"/>
    </row>
    <row r="60" spans="1:10" x14ac:dyDescent="0.25">
      <c r="A60" s="2" t="s">
        <v>57</v>
      </c>
      <c r="B60" s="2">
        <v>580.57799999999997</v>
      </c>
      <c r="C60" s="8"/>
      <c r="D60" s="8"/>
      <c r="E60" s="8"/>
      <c r="F60" s="36"/>
      <c r="G60" s="36"/>
      <c r="H60" s="36"/>
      <c r="I60" s="36"/>
      <c r="J60" s="36"/>
    </row>
    <row r="61" spans="1:10" x14ac:dyDescent="0.25">
      <c r="A61" s="2" t="s">
        <v>58</v>
      </c>
      <c r="B61" s="2">
        <v>580.68899999999996</v>
      </c>
      <c r="C61" s="8"/>
      <c r="D61" s="8"/>
      <c r="E61" s="8"/>
      <c r="F61" s="36"/>
      <c r="G61" s="36"/>
      <c r="H61" s="36"/>
      <c r="I61" s="36"/>
      <c r="J61" s="36"/>
    </row>
    <row r="62" spans="1:10" x14ac:dyDescent="0.25">
      <c r="A62" s="2" t="s">
        <v>59</v>
      </c>
      <c r="B62" s="2">
        <v>580.72099999999989</v>
      </c>
      <c r="C62" s="8"/>
      <c r="D62" s="8"/>
      <c r="E62" s="8"/>
      <c r="F62" s="36"/>
      <c r="G62" s="36"/>
      <c r="H62" s="36"/>
      <c r="I62" s="36"/>
      <c r="J62" s="36"/>
    </row>
    <row r="63" spans="1:10" x14ac:dyDescent="0.25">
      <c r="A63" s="2" t="s">
        <v>60</v>
      </c>
      <c r="B63" s="2">
        <v>580.7059999999999</v>
      </c>
      <c r="C63" s="8"/>
      <c r="D63" s="8"/>
      <c r="E63" s="8"/>
      <c r="F63" s="36"/>
      <c r="G63" s="36"/>
      <c r="H63" s="36"/>
      <c r="I63" s="36"/>
      <c r="J63" s="36"/>
    </row>
    <row r="64" spans="1:10" x14ac:dyDescent="0.25">
      <c r="A64" s="2" t="s">
        <v>61</v>
      </c>
      <c r="B64" s="2">
        <v>580.51599999999996</v>
      </c>
      <c r="F64" s="7"/>
      <c r="G64" s="36"/>
      <c r="H64" s="36"/>
      <c r="I64" s="36"/>
      <c r="J64" s="36"/>
    </row>
    <row r="65" spans="1:17" x14ac:dyDescent="0.25">
      <c r="A65" s="2" t="s">
        <v>62</v>
      </c>
      <c r="B65" s="2">
        <v>580.58199999999999</v>
      </c>
      <c r="F65" s="7"/>
      <c r="G65" s="36"/>
      <c r="H65" s="36"/>
      <c r="I65" s="36"/>
      <c r="J65" s="36"/>
    </row>
    <row r="66" spans="1:17" x14ac:dyDescent="0.25">
      <c r="A66" s="2" t="s">
        <v>63</v>
      </c>
      <c r="B66" s="2">
        <v>580.76599999999996</v>
      </c>
      <c r="F66" s="7"/>
      <c r="G66" s="36"/>
      <c r="H66" s="36"/>
      <c r="I66" s="36"/>
      <c r="J66" s="36"/>
    </row>
    <row r="67" spans="1:17" x14ac:dyDescent="0.25">
      <c r="A67" s="2" t="s">
        <v>64</v>
      </c>
      <c r="B67" s="2">
        <v>580.7829999999999</v>
      </c>
      <c r="F67" s="7"/>
      <c r="G67" s="36"/>
      <c r="H67" s="36"/>
      <c r="I67" s="36"/>
      <c r="J67" s="36"/>
    </row>
    <row r="68" spans="1:17" x14ac:dyDescent="0.25">
      <c r="A68" s="2" t="s">
        <v>65</v>
      </c>
      <c r="B68" s="2">
        <v>580.97799999999995</v>
      </c>
      <c r="F68" s="7"/>
      <c r="G68" s="36"/>
      <c r="H68" s="36"/>
      <c r="I68" s="36"/>
      <c r="J68" s="36"/>
    </row>
    <row r="69" spans="1:17" x14ac:dyDescent="0.25">
      <c r="A69" s="2" t="s">
        <v>66</v>
      </c>
      <c r="B69" s="2">
        <v>580.89099999999996</v>
      </c>
      <c r="F69" s="7"/>
      <c r="G69" s="36"/>
      <c r="H69" s="36"/>
      <c r="I69" s="36"/>
      <c r="J69" s="36"/>
    </row>
    <row r="70" spans="1:17" x14ac:dyDescent="0.25">
      <c r="A70" s="2" t="s">
        <v>67</v>
      </c>
      <c r="B70" s="2">
        <v>580.76899999999989</v>
      </c>
      <c r="F70" s="7"/>
      <c r="G70" s="36"/>
      <c r="H70" s="36"/>
      <c r="I70" s="36"/>
      <c r="J70" s="36"/>
    </row>
    <row r="71" spans="1:17" x14ac:dyDescent="0.25">
      <c r="A71" s="2" t="s">
        <v>68</v>
      </c>
      <c r="B71" s="2">
        <v>580.8889999999999</v>
      </c>
      <c r="F71" s="7"/>
      <c r="G71" s="36"/>
      <c r="H71" s="36"/>
      <c r="I71" s="36"/>
      <c r="J71" s="36"/>
    </row>
    <row r="72" spans="1:17" x14ac:dyDescent="0.25">
      <c r="A72" s="2" t="s">
        <v>69</v>
      </c>
      <c r="B72" s="2">
        <v>581.10099999999989</v>
      </c>
      <c r="F72" s="7"/>
      <c r="G72" s="36"/>
      <c r="H72" s="36"/>
      <c r="I72" s="36"/>
      <c r="J72" s="36"/>
    </row>
    <row r="73" spans="1:17" x14ac:dyDescent="0.25">
      <c r="A73" s="2" t="s">
        <v>70</v>
      </c>
      <c r="B73" s="2">
        <v>581.11299999999994</v>
      </c>
      <c r="F73" s="7"/>
      <c r="G73" s="36"/>
      <c r="H73" s="36"/>
      <c r="I73" s="36"/>
      <c r="J73" s="36"/>
    </row>
    <row r="74" spans="1:17" x14ac:dyDescent="0.25">
      <c r="A74" s="2" t="s">
        <v>71</v>
      </c>
      <c r="B74" s="2">
        <v>581.31599999999992</v>
      </c>
    </row>
    <row r="75" spans="1:17" x14ac:dyDescent="0.25">
      <c r="A75" s="2" t="s">
        <v>72</v>
      </c>
      <c r="B75" s="2">
        <v>581.18599999999992</v>
      </c>
      <c r="D75" s="1" t="s">
        <v>0</v>
      </c>
      <c r="E75" s="1">
        <v>0</v>
      </c>
      <c r="F75" s="1">
        <v>11</v>
      </c>
      <c r="G75" s="1">
        <v>36</v>
      </c>
      <c r="H75" s="1">
        <v>61</v>
      </c>
      <c r="I75" s="1">
        <v>86</v>
      </c>
      <c r="J75" s="1">
        <v>111</v>
      </c>
      <c r="K75" s="1">
        <v>136</v>
      </c>
      <c r="L75" s="1">
        <v>161</v>
      </c>
      <c r="M75" s="1">
        <v>186</v>
      </c>
      <c r="N75" s="1">
        <v>211</v>
      </c>
      <c r="O75" s="1">
        <v>236</v>
      </c>
      <c r="P75" s="1">
        <v>261</v>
      </c>
      <c r="Q75" s="1">
        <v>286</v>
      </c>
    </row>
    <row r="76" spans="1:17" x14ac:dyDescent="0.25">
      <c r="A76" s="2" t="s">
        <v>73</v>
      </c>
      <c r="B76" s="2">
        <v>580.97799999999995</v>
      </c>
      <c r="D76" s="1">
        <v>0</v>
      </c>
      <c r="E76" s="2">
        <v>580.37899999999991</v>
      </c>
      <c r="F76" s="2">
        <v>580.46799999999996</v>
      </c>
      <c r="G76" s="1">
        <v>580.55999999999995</v>
      </c>
      <c r="H76" s="2">
        <v>580.68899999999996</v>
      </c>
      <c r="I76" s="2">
        <v>580.72099999999989</v>
      </c>
      <c r="J76" s="2">
        <v>580.7829999999999</v>
      </c>
      <c r="K76" s="2">
        <v>580.97799999999995</v>
      </c>
      <c r="L76" s="2">
        <v>581.11299999999994</v>
      </c>
      <c r="M76" s="2">
        <v>581.31599999999992</v>
      </c>
      <c r="N76" s="2">
        <v>581.37299999999993</v>
      </c>
      <c r="O76" s="2">
        <v>581.47599999999989</v>
      </c>
      <c r="P76" s="2">
        <v>581.41199999999992</v>
      </c>
      <c r="Q76" s="2">
        <v>581.46999999999991</v>
      </c>
    </row>
    <row r="77" spans="1:17" x14ac:dyDescent="0.25">
      <c r="A77" s="2" t="s">
        <v>74</v>
      </c>
      <c r="B77" s="2">
        <v>581.03899999999999</v>
      </c>
      <c r="D77" s="1">
        <v>44</v>
      </c>
      <c r="E77" s="2">
        <v>580.25799999999992</v>
      </c>
      <c r="F77" s="1">
        <v>581.36799999999994</v>
      </c>
      <c r="G77" s="1">
        <v>580.52299999999991</v>
      </c>
      <c r="H77" s="2">
        <v>580.57799999999997</v>
      </c>
      <c r="I77" s="2">
        <v>580.7059999999999</v>
      </c>
      <c r="J77" s="2">
        <v>580.76599999999996</v>
      </c>
      <c r="K77" s="2">
        <v>580.89099999999996</v>
      </c>
      <c r="L77" s="2">
        <v>581.10099999999989</v>
      </c>
      <c r="M77" s="2">
        <v>581.18599999999992</v>
      </c>
      <c r="N77" s="2">
        <v>581.28499999999997</v>
      </c>
      <c r="O77" s="2">
        <v>581.33399999999995</v>
      </c>
      <c r="P77" s="2">
        <v>581.36799999999994</v>
      </c>
      <c r="Q77" s="2">
        <v>581.32299999999998</v>
      </c>
    </row>
    <row r="78" spans="1:17" x14ac:dyDescent="0.25">
      <c r="A78" s="2" t="s">
        <v>75</v>
      </c>
      <c r="B78" s="2">
        <v>581.28499999999997</v>
      </c>
      <c r="D78" s="1">
        <v>90</v>
      </c>
      <c r="E78" s="2">
        <v>580.19299999999998</v>
      </c>
      <c r="F78" s="1">
        <v>581.41199999999992</v>
      </c>
      <c r="G78" s="2">
        <v>580.35799999999995</v>
      </c>
      <c r="H78" s="2">
        <v>580.44999999999993</v>
      </c>
      <c r="I78" s="2">
        <v>580.51599999999996</v>
      </c>
      <c r="J78" s="2">
        <v>580.58199999999999</v>
      </c>
      <c r="K78" s="2">
        <v>580.76899999999989</v>
      </c>
      <c r="L78" s="2">
        <v>580.8889999999999</v>
      </c>
      <c r="M78" s="2">
        <v>580.97799999999995</v>
      </c>
      <c r="N78" s="2">
        <v>581.03899999999999</v>
      </c>
      <c r="O78" s="2">
        <v>581.1149999999999</v>
      </c>
      <c r="P78" s="2">
        <v>581.10799999999995</v>
      </c>
      <c r="Q78" s="2">
        <v>581.17299999999989</v>
      </c>
    </row>
    <row r="79" spans="1:17" x14ac:dyDescent="0.25">
      <c r="A79" s="2" t="s">
        <v>76</v>
      </c>
      <c r="B79" s="2">
        <v>581.37299999999993</v>
      </c>
    </row>
    <row r="80" spans="1:17" x14ac:dyDescent="0.25">
      <c r="A80" s="2" t="s">
        <v>77</v>
      </c>
      <c r="B80" s="2">
        <v>581.47599999999989</v>
      </c>
    </row>
    <row r="81" spans="1:2" x14ac:dyDescent="0.25">
      <c r="A81" s="2" t="s">
        <v>78</v>
      </c>
      <c r="B81" s="2">
        <v>581.33399999999995</v>
      </c>
    </row>
    <row r="82" spans="1:2" x14ac:dyDescent="0.25">
      <c r="A82" s="2" t="s">
        <v>79</v>
      </c>
      <c r="B82" s="2">
        <v>581.1149999999999</v>
      </c>
    </row>
    <row r="83" spans="1:2" x14ac:dyDescent="0.25">
      <c r="A83" s="2" t="s">
        <v>80</v>
      </c>
      <c r="B83" s="2">
        <v>581.10799999999995</v>
      </c>
    </row>
    <row r="84" spans="1:2" x14ac:dyDescent="0.25">
      <c r="A84" s="2" t="s">
        <v>81</v>
      </c>
      <c r="B84" s="2">
        <v>581.36799999999994</v>
      </c>
    </row>
    <row r="85" spans="1:2" x14ac:dyDescent="0.25">
      <c r="A85" s="2" t="s">
        <v>82</v>
      </c>
      <c r="B85" s="2">
        <v>581.41199999999992</v>
      </c>
    </row>
    <row r="86" spans="1:2" x14ac:dyDescent="0.25">
      <c r="A86" s="2" t="s">
        <v>83</v>
      </c>
      <c r="B86" s="2">
        <v>581.46999999999991</v>
      </c>
    </row>
    <row r="87" spans="1:2" x14ac:dyDescent="0.25">
      <c r="A87" s="2" t="s">
        <v>84</v>
      </c>
      <c r="B87" s="2">
        <v>581.32299999999998</v>
      </c>
    </row>
    <row r="88" spans="1:2" x14ac:dyDescent="0.25">
      <c r="A88" s="2" t="s">
        <v>87</v>
      </c>
      <c r="B88" s="2">
        <v>581.17299999999989</v>
      </c>
    </row>
  </sheetData>
  <mergeCells count="3">
    <mergeCell ref="M25:AA43"/>
    <mergeCell ref="P17:Q24"/>
    <mergeCell ref="W17:X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3"/>
  <sheetViews>
    <sheetView tabSelected="1" topLeftCell="Q204" zoomScale="115" zoomScaleNormal="115" zoomScalePageLayoutView="85" workbookViewId="0">
      <selection activeCell="AA213" sqref="AA213"/>
    </sheetView>
  </sheetViews>
  <sheetFormatPr defaultRowHeight="15" x14ac:dyDescent="0.25"/>
  <cols>
    <col min="1" max="1" width="7.5703125" bestFit="1" customWidth="1"/>
    <col min="2" max="2" width="9.7109375" style="114" bestFit="1" customWidth="1"/>
    <col min="3" max="3" width="8.5703125" style="114" bestFit="1" customWidth="1"/>
    <col min="6" max="6" width="7.85546875" bestFit="1" customWidth="1"/>
    <col min="7" max="7" width="9.7109375" style="114" bestFit="1" customWidth="1"/>
    <col min="8" max="8" width="8.5703125" style="114" bestFit="1" customWidth="1"/>
  </cols>
  <sheetData>
    <row r="1" spans="1:20" ht="15.75" thickBot="1" x14ac:dyDescent="0.3"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149" t="s">
        <v>135</v>
      </c>
      <c r="B2" s="150"/>
      <c r="C2" s="150"/>
      <c r="D2" s="151"/>
      <c r="F2" s="149" t="s">
        <v>136</v>
      </c>
      <c r="G2" s="150"/>
      <c r="H2" s="150"/>
      <c r="I2" s="151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thickBot="1" x14ac:dyDescent="0.3">
      <c r="A3" s="157"/>
      <c r="B3" s="158"/>
      <c r="C3" s="158"/>
      <c r="D3" s="159"/>
      <c r="F3" s="157"/>
      <c r="G3" s="158"/>
      <c r="H3" s="158"/>
      <c r="I3" s="159"/>
      <c r="K3" s="7"/>
      <c r="L3" s="37"/>
      <c r="M3" s="37"/>
      <c r="N3" s="7"/>
      <c r="O3" s="7"/>
      <c r="P3" s="7"/>
      <c r="Q3" s="7"/>
      <c r="R3" s="7"/>
      <c r="S3" s="7"/>
      <c r="T3" s="7"/>
    </row>
    <row r="4" spans="1:20" x14ac:dyDescent="0.25">
      <c r="A4" s="42" t="s">
        <v>90</v>
      </c>
      <c r="B4" s="115" t="s">
        <v>88</v>
      </c>
      <c r="C4" s="115" t="s">
        <v>120</v>
      </c>
      <c r="D4" s="43" t="s">
        <v>121</v>
      </c>
      <c r="F4" s="42" t="s">
        <v>89</v>
      </c>
      <c r="G4" s="115" t="s">
        <v>88</v>
      </c>
      <c r="H4" s="115" t="s">
        <v>120</v>
      </c>
      <c r="I4" s="43" t="s">
        <v>121</v>
      </c>
      <c r="K4" s="7"/>
      <c r="L4" s="37"/>
      <c r="M4" s="37"/>
      <c r="N4" s="7"/>
      <c r="O4" s="7"/>
      <c r="P4" s="7"/>
      <c r="Q4" s="7"/>
      <c r="R4" s="7"/>
      <c r="S4" s="7"/>
      <c r="T4" s="7"/>
    </row>
    <row r="5" spans="1:20" x14ac:dyDescent="0.25">
      <c r="A5" s="21">
        <v>0</v>
      </c>
      <c r="B5" s="116">
        <v>578.60500000000002</v>
      </c>
      <c r="C5" s="116">
        <f>C6-$L$6</f>
        <v>578.03300000000013</v>
      </c>
      <c r="D5" s="22">
        <v>578.34899999999982</v>
      </c>
      <c r="E5" s="114">
        <f>B5-C5</f>
        <v>0.57199999999988904</v>
      </c>
      <c r="F5" s="21">
        <v>0</v>
      </c>
      <c r="G5" s="116">
        <v>578.33299999999997</v>
      </c>
      <c r="H5" s="116">
        <f>H6-$L$6</f>
        <v>578.30526666666697</v>
      </c>
      <c r="I5" s="22">
        <v>578.52899999999966</v>
      </c>
      <c r="J5" s="114">
        <f>G5-H5</f>
        <v>2.7733333333003429E-2</v>
      </c>
      <c r="K5" s="7"/>
      <c r="L5" s="37">
        <f>7.5*1.5/100</f>
        <v>0.1125</v>
      </c>
      <c r="M5" s="37"/>
      <c r="N5" s="7"/>
      <c r="O5" s="7"/>
      <c r="P5" s="7"/>
      <c r="Q5" s="7"/>
      <c r="R5" s="7"/>
      <c r="S5" s="7"/>
      <c r="T5" s="7"/>
    </row>
    <row r="6" spans="1:20" x14ac:dyDescent="0.25">
      <c r="A6" s="21">
        <v>7.5</v>
      </c>
      <c r="B6" s="116">
        <v>578.47799999999995</v>
      </c>
      <c r="C6" s="116">
        <f>C7-$L$5</f>
        <v>578.22050000000013</v>
      </c>
      <c r="D6" s="22">
        <f>C6+0.05</f>
        <v>578.27050000000008</v>
      </c>
      <c r="E6" s="114">
        <f t="shared" ref="E6:E13" si="0">B6-C6</f>
        <v>0.25749999999982265</v>
      </c>
      <c r="F6" s="21">
        <v>7.5</v>
      </c>
      <c r="G6" s="116">
        <v>578.68399999999997</v>
      </c>
      <c r="H6" s="116">
        <f>H7-$L$5</f>
        <v>578.49276666666697</v>
      </c>
      <c r="I6" s="22">
        <f>H6+0.05</f>
        <v>578.54276666666692</v>
      </c>
      <c r="J6" s="114">
        <f t="shared" ref="J6:J13" si="1">G6-H6</f>
        <v>0.19123333333300252</v>
      </c>
      <c r="K6" s="7"/>
      <c r="L6" s="37">
        <f>2.5*7.5/100</f>
        <v>0.1875</v>
      </c>
      <c r="M6" s="37"/>
      <c r="N6" s="7"/>
      <c r="O6" s="7"/>
      <c r="P6" s="7"/>
      <c r="Q6" s="7"/>
      <c r="R6" s="7"/>
      <c r="S6" s="7"/>
      <c r="T6" s="7"/>
    </row>
    <row r="7" spans="1:20" x14ac:dyDescent="0.25">
      <c r="A7" s="21">
        <v>15</v>
      </c>
      <c r="B7" s="116">
        <v>578.52</v>
      </c>
      <c r="C7" s="116">
        <f>C8-$L$5</f>
        <v>578.33300000000008</v>
      </c>
      <c r="D7" s="22">
        <f t="shared" ref="D7:D13" si="2">C7+0.05</f>
        <v>578.38300000000004</v>
      </c>
      <c r="E7" s="114">
        <f t="shared" si="0"/>
        <v>0.18699999999989814</v>
      </c>
      <c r="F7" s="21">
        <v>15</v>
      </c>
      <c r="G7" s="116">
        <v>578.71699999999998</v>
      </c>
      <c r="H7" s="116">
        <f>H8-$L$5</f>
        <v>578.60526666666692</v>
      </c>
      <c r="I7" s="22">
        <f t="shared" ref="I7:I13" si="3">H7+0.05</f>
        <v>578.65526666666688</v>
      </c>
      <c r="J7" s="114">
        <f t="shared" si="1"/>
        <v>0.11173333333306346</v>
      </c>
      <c r="K7" s="7"/>
      <c r="L7" s="37"/>
      <c r="M7" s="37"/>
      <c r="N7" s="7"/>
      <c r="O7" s="7"/>
      <c r="P7" s="7"/>
      <c r="Q7" s="7"/>
      <c r="R7" s="7"/>
      <c r="S7" s="7"/>
      <c r="T7" s="7"/>
    </row>
    <row r="8" spans="1:20" x14ac:dyDescent="0.25">
      <c r="A8" s="21">
        <v>22.5</v>
      </c>
      <c r="B8" s="116">
        <v>578.67199999999991</v>
      </c>
      <c r="C8" s="116">
        <f>C9-$L$5</f>
        <v>578.44550000000004</v>
      </c>
      <c r="D8" s="22">
        <f t="shared" si="2"/>
        <v>578.49549999999999</v>
      </c>
      <c r="E8" s="114">
        <f t="shared" si="0"/>
        <v>0.22649999999987358</v>
      </c>
      <c r="F8" s="21">
        <v>22.5</v>
      </c>
      <c r="G8" s="116">
        <v>578.73399999999992</v>
      </c>
      <c r="H8" s="116">
        <f>H9-$L$5</f>
        <v>578.71776666666688</v>
      </c>
      <c r="I8" s="22">
        <f t="shared" si="3"/>
        <v>578.76776666666683</v>
      </c>
      <c r="J8" s="114">
        <f t="shared" si="1"/>
        <v>1.6233333333047995E-2</v>
      </c>
      <c r="K8" s="7"/>
      <c r="L8" s="37"/>
      <c r="M8" s="37"/>
      <c r="N8" s="7"/>
      <c r="O8" s="7"/>
      <c r="P8" s="7"/>
      <c r="Q8" s="7"/>
      <c r="R8" s="7"/>
      <c r="S8" s="7"/>
      <c r="T8" s="7"/>
    </row>
    <row r="9" spans="1:20" x14ac:dyDescent="0.25">
      <c r="A9" s="21">
        <v>30</v>
      </c>
      <c r="B9" s="116">
        <v>578.71799999999996</v>
      </c>
      <c r="C9" s="116">
        <v>578.55799999999999</v>
      </c>
      <c r="D9" s="22">
        <f t="shared" si="2"/>
        <v>578.60799999999995</v>
      </c>
      <c r="E9" s="114">
        <f t="shared" si="0"/>
        <v>0.15999999999996817</v>
      </c>
      <c r="F9" s="21">
        <v>30</v>
      </c>
      <c r="G9" s="116">
        <v>578.76499999999999</v>
      </c>
      <c r="H9" s="116">
        <v>578.83026666666683</v>
      </c>
      <c r="I9" s="22">
        <f t="shared" si="3"/>
        <v>578.88026666666678</v>
      </c>
      <c r="J9" s="114">
        <f t="shared" si="1"/>
        <v>-6.5266666666843776E-2</v>
      </c>
      <c r="K9" s="7"/>
      <c r="L9" s="37"/>
      <c r="M9" s="37"/>
      <c r="N9" s="7"/>
      <c r="O9" s="7"/>
      <c r="P9" s="7"/>
      <c r="Q9" s="7"/>
      <c r="R9" s="7"/>
      <c r="S9" s="7"/>
      <c r="T9" s="7"/>
    </row>
    <row r="10" spans="1:20" x14ac:dyDescent="0.25">
      <c r="A10" s="21">
        <v>37.5</v>
      </c>
      <c r="B10" s="116">
        <v>578.64</v>
      </c>
      <c r="C10" s="116">
        <f>C9-$L$5</f>
        <v>578.44550000000004</v>
      </c>
      <c r="D10" s="22">
        <f t="shared" si="2"/>
        <v>578.49549999999999</v>
      </c>
      <c r="E10" s="114">
        <f t="shared" si="0"/>
        <v>0.19449999999994816</v>
      </c>
      <c r="F10" s="21">
        <v>37.5</v>
      </c>
      <c r="G10" s="116">
        <v>578.68799999999999</v>
      </c>
      <c r="H10" s="116">
        <f>H9-$L$5</f>
        <v>578.71776666666688</v>
      </c>
      <c r="I10" s="22">
        <f t="shared" si="3"/>
        <v>578.76776666666683</v>
      </c>
      <c r="J10" s="114">
        <f t="shared" si="1"/>
        <v>-2.9766666666887431E-2</v>
      </c>
      <c r="K10" s="7"/>
      <c r="L10" s="37"/>
      <c r="M10" s="37"/>
      <c r="N10" s="7"/>
      <c r="O10" s="7"/>
      <c r="P10" s="7"/>
      <c r="Q10" s="7"/>
      <c r="R10" s="7"/>
      <c r="S10" s="7"/>
      <c r="T10" s="7"/>
    </row>
    <row r="11" spans="1:20" x14ac:dyDescent="0.25">
      <c r="A11" s="21">
        <v>45</v>
      </c>
      <c r="B11" s="116">
        <v>578.61099999999999</v>
      </c>
      <c r="C11" s="116">
        <f>C10-$L$5</f>
        <v>578.33300000000008</v>
      </c>
      <c r="D11" s="22">
        <f t="shared" si="2"/>
        <v>578.38300000000004</v>
      </c>
      <c r="E11" s="114">
        <f t="shared" si="0"/>
        <v>0.27799999999990632</v>
      </c>
      <c r="F11" s="21">
        <v>45</v>
      </c>
      <c r="G11" s="116">
        <v>578.67999999999995</v>
      </c>
      <c r="H11" s="116">
        <f>H10-$L$5</f>
        <v>578.60526666666692</v>
      </c>
      <c r="I11" s="22">
        <f t="shared" si="3"/>
        <v>578.65526666666688</v>
      </c>
      <c r="J11" s="114">
        <f t="shared" si="1"/>
        <v>7.4733333333028895E-2</v>
      </c>
      <c r="K11" s="7"/>
      <c r="L11" s="37"/>
      <c r="M11" s="37"/>
      <c r="N11" s="7"/>
      <c r="O11" s="7"/>
      <c r="P11" s="7"/>
      <c r="Q11" s="7"/>
      <c r="R11" s="7"/>
      <c r="S11" s="7"/>
      <c r="T11" s="7"/>
    </row>
    <row r="12" spans="1:20" x14ac:dyDescent="0.25">
      <c r="A12" s="21">
        <v>52.5</v>
      </c>
      <c r="B12" s="116">
        <v>578.57999999999993</v>
      </c>
      <c r="C12" s="116">
        <f>C11-$L$5</f>
        <v>578.22050000000013</v>
      </c>
      <c r="D12" s="22">
        <f t="shared" si="2"/>
        <v>578.27050000000008</v>
      </c>
      <c r="E12" s="114">
        <f t="shared" si="0"/>
        <v>0.35949999999979809</v>
      </c>
      <c r="F12" s="21">
        <v>52.5</v>
      </c>
      <c r="G12" s="116">
        <v>578.64499999999998</v>
      </c>
      <c r="H12" s="116">
        <f>H11-$L$5</f>
        <v>578.49276666666697</v>
      </c>
      <c r="I12" s="22">
        <f t="shared" si="3"/>
        <v>578.54276666666692</v>
      </c>
      <c r="J12" s="114">
        <f t="shared" si="1"/>
        <v>0.15223333333301525</v>
      </c>
      <c r="K12" s="7"/>
      <c r="L12" s="37"/>
      <c r="M12" s="37"/>
      <c r="N12" s="7"/>
      <c r="O12" s="7"/>
      <c r="P12" s="7"/>
      <c r="Q12" s="7"/>
      <c r="R12" s="7"/>
      <c r="S12" s="7"/>
      <c r="T12" s="7"/>
    </row>
    <row r="13" spans="1:20" ht="15.75" thickBot="1" x14ac:dyDescent="0.3">
      <c r="A13" s="23">
        <v>60</v>
      </c>
      <c r="B13" s="117">
        <v>578.16200000000003</v>
      </c>
      <c r="C13" s="117">
        <f>C12-$L$6</f>
        <v>578.03300000000013</v>
      </c>
      <c r="D13" s="25">
        <f t="shared" si="2"/>
        <v>578.08300000000008</v>
      </c>
      <c r="E13" s="114">
        <f t="shared" si="0"/>
        <v>0.12899999999990541</v>
      </c>
      <c r="F13" s="23">
        <v>60</v>
      </c>
      <c r="G13" s="117">
        <v>578.32100000000003</v>
      </c>
      <c r="H13" s="117">
        <f>H12-$L$6</f>
        <v>578.30526666666697</v>
      </c>
      <c r="I13" s="25">
        <f t="shared" si="3"/>
        <v>578.35526666666692</v>
      </c>
      <c r="J13" s="114">
        <f t="shared" si="1"/>
        <v>1.5733333333059818E-2</v>
      </c>
      <c r="K13" s="7"/>
      <c r="L13" s="41"/>
      <c r="M13" s="41"/>
      <c r="N13" s="7"/>
      <c r="O13" s="7"/>
      <c r="P13" s="7"/>
      <c r="Q13" s="7"/>
      <c r="R13" s="7"/>
      <c r="S13" s="7"/>
      <c r="T13" s="7"/>
    </row>
    <row r="14" spans="1:20" ht="15.75" thickBot="1" x14ac:dyDescent="0.3">
      <c r="A14" s="8"/>
      <c r="B14" s="118"/>
      <c r="C14" s="118"/>
      <c r="D14" s="8"/>
      <c r="F14" s="8"/>
      <c r="G14" s="118"/>
      <c r="H14" s="118"/>
      <c r="I14" s="8"/>
      <c r="K14" s="7"/>
      <c r="L14" s="41"/>
      <c r="M14" s="41"/>
      <c r="N14" s="7"/>
      <c r="O14" s="7"/>
      <c r="P14" s="7"/>
      <c r="Q14" s="7"/>
      <c r="R14" s="7"/>
      <c r="S14" s="7"/>
      <c r="T14" s="7"/>
    </row>
    <row r="15" spans="1:20" x14ac:dyDescent="0.25">
      <c r="A15" s="149" t="s">
        <v>137</v>
      </c>
      <c r="B15" s="150"/>
      <c r="C15" s="150"/>
      <c r="D15" s="151"/>
      <c r="F15" s="149" t="s">
        <v>138</v>
      </c>
      <c r="G15" s="150"/>
      <c r="H15" s="150"/>
      <c r="I15" s="151"/>
      <c r="K15" s="7"/>
      <c r="L15" s="41"/>
      <c r="M15" s="41"/>
      <c r="N15" s="7"/>
      <c r="O15" s="7"/>
      <c r="P15" s="7"/>
      <c r="Q15" s="7"/>
      <c r="R15" s="7"/>
      <c r="S15" s="7"/>
      <c r="T15" s="7"/>
    </row>
    <row r="16" spans="1:20" ht="15.75" thickBot="1" x14ac:dyDescent="0.3">
      <c r="A16" s="157"/>
      <c r="B16" s="158"/>
      <c r="C16" s="158"/>
      <c r="D16" s="159"/>
      <c r="F16" s="157"/>
      <c r="G16" s="158"/>
      <c r="H16" s="158"/>
      <c r="I16" s="159"/>
      <c r="K16" s="7"/>
      <c r="L16" s="37"/>
      <c r="M16" s="37"/>
      <c r="N16" s="7"/>
      <c r="O16" s="7"/>
      <c r="P16" s="7"/>
      <c r="Q16" s="7"/>
      <c r="R16" s="7"/>
      <c r="S16" s="7"/>
      <c r="T16" s="7"/>
    </row>
    <row r="17" spans="1:20" x14ac:dyDescent="0.25">
      <c r="A17" s="42" t="s">
        <v>91</v>
      </c>
      <c r="B17" s="115" t="s">
        <v>88</v>
      </c>
      <c r="C17" s="115" t="s">
        <v>120</v>
      </c>
      <c r="D17" s="43" t="s">
        <v>121</v>
      </c>
      <c r="F17" s="42" t="s">
        <v>92</v>
      </c>
      <c r="G17" s="115" t="s">
        <v>88</v>
      </c>
      <c r="H17" s="115" t="s">
        <v>120</v>
      </c>
      <c r="I17" s="43" t="s">
        <v>121</v>
      </c>
      <c r="K17" s="7"/>
      <c r="L17" s="37"/>
      <c r="M17" s="37"/>
      <c r="N17" s="7"/>
      <c r="O17" s="7"/>
      <c r="P17" s="7"/>
      <c r="Q17" s="7"/>
      <c r="R17" s="7"/>
      <c r="S17" s="7"/>
      <c r="T17" s="7"/>
    </row>
    <row r="18" spans="1:20" x14ac:dyDescent="0.25">
      <c r="A18" s="21">
        <v>0</v>
      </c>
      <c r="B18" s="116">
        <v>578.202</v>
      </c>
      <c r="C18" s="116">
        <f>C19-$L$6</f>
        <v>578.5775333333338</v>
      </c>
      <c r="D18" s="22">
        <v>578.70899999999949</v>
      </c>
      <c r="E18" s="114">
        <f>B18-C18</f>
        <v>-0.37553333333380579</v>
      </c>
      <c r="F18" s="21">
        <v>0</v>
      </c>
      <c r="G18" s="116">
        <v>578.49</v>
      </c>
      <c r="H18" s="116">
        <f>H19-$L$6</f>
        <v>578.84980000000064</v>
      </c>
      <c r="I18" s="22">
        <v>578.88899999999933</v>
      </c>
      <c r="J18" s="114">
        <f>G18-H18</f>
        <v>-0.35980000000063228</v>
      </c>
      <c r="K18" s="7"/>
      <c r="L18" s="37"/>
      <c r="M18" s="37"/>
      <c r="N18" s="7"/>
      <c r="O18" s="7"/>
      <c r="P18" s="7"/>
      <c r="Q18" s="7"/>
      <c r="R18" s="7"/>
      <c r="S18" s="7"/>
      <c r="T18" s="7"/>
    </row>
    <row r="19" spans="1:20" x14ac:dyDescent="0.25">
      <c r="A19" s="21">
        <v>7.5</v>
      </c>
      <c r="B19" s="116">
        <v>578.89300000000003</v>
      </c>
      <c r="C19" s="116">
        <f>C20-$L$5</f>
        <v>578.7650333333338</v>
      </c>
      <c r="D19" s="22">
        <f>C19+0.05</f>
        <v>578.81503333333376</v>
      </c>
      <c r="E19" s="114">
        <f t="shared" ref="E19:E26" si="4">B19-C19</f>
        <v>0.12796666666622514</v>
      </c>
      <c r="F19" s="21">
        <v>7.5</v>
      </c>
      <c r="G19" s="116">
        <v>578.98699999999997</v>
      </c>
      <c r="H19" s="116">
        <f>H20-$L$5</f>
        <v>579.03730000000064</v>
      </c>
      <c r="I19" s="22">
        <f>H19+0.05</f>
        <v>579.0873000000006</v>
      </c>
      <c r="J19" s="114">
        <f t="shared" ref="J19:J26" si="5">G19-H19</f>
        <v>-5.0300000000675027E-2</v>
      </c>
      <c r="K19" s="7"/>
      <c r="L19" s="37"/>
      <c r="M19" s="37"/>
      <c r="N19" s="7"/>
      <c r="O19" s="7"/>
      <c r="P19" s="7"/>
      <c r="Q19" s="7"/>
      <c r="R19" s="7"/>
      <c r="S19" s="7"/>
      <c r="T19" s="7"/>
    </row>
    <row r="20" spans="1:20" x14ac:dyDescent="0.25">
      <c r="A20" s="21">
        <v>15</v>
      </c>
      <c r="B20" s="116">
        <v>578.97299999999996</v>
      </c>
      <c r="C20" s="116">
        <f>C21-$L$5</f>
        <v>578.87753333333376</v>
      </c>
      <c r="D20" s="22">
        <f t="shared" ref="D20:D26" si="6">C20+0.05</f>
        <v>578.92753333333371</v>
      </c>
      <c r="E20" s="114">
        <f t="shared" si="4"/>
        <v>9.5466666666197852E-2</v>
      </c>
      <c r="F20" s="21">
        <v>15</v>
      </c>
      <c r="G20" s="116">
        <v>579.06399999999996</v>
      </c>
      <c r="H20" s="116">
        <f>H21-$L$5</f>
        <v>579.1498000000006</v>
      </c>
      <c r="I20" s="22">
        <f t="shared" ref="I20:I26" si="7">H20+0.05</f>
        <v>579.19980000000055</v>
      </c>
      <c r="J20" s="114">
        <f t="shared" si="5"/>
        <v>-8.5800000000631371E-2</v>
      </c>
      <c r="K20" s="8"/>
      <c r="L20" s="37"/>
      <c r="M20" s="37"/>
      <c r="N20" s="37"/>
      <c r="O20" s="8"/>
      <c r="P20" s="8"/>
      <c r="Q20" s="8"/>
      <c r="R20" s="8"/>
      <c r="S20" s="8"/>
      <c r="T20" s="7"/>
    </row>
    <row r="21" spans="1:20" x14ac:dyDescent="0.25">
      <c r="A21" s="21">
        <v>22.5</v>
      </c>
      <c r="B21" s="116">
        <v>578.96699999999998</v>
      </c>
      <c r="C21" s="116">
        <f>C22-$L$5</f>
        <v>578.99003333333371</v>
      </c>
      <c r="D21" s="22">
        <f t="shared" si="6"/>
        <v>579.04003333333367</v>
      </c>
      <c r="E21" s="114">
        <f t="shared" si="4"/>
        <v>-2.3033333333728478E-2</v>
      </c>
      <c r="F21" s="21">
        <v>22.5</v>
      </c>
      <c r="G21" s="116">
        <v>579.09</v>
      </c>
      <c r="H21" s="116">
        <f>H22-$L$5</f>
        <v>579.26230000000055</v>
      </c>
      <c r="I21" s="22">
        <f t="shared" si="7"/>
        <v>579.3123000000005</v>
      </c>
      <c r="J21" s="114">
        <f t="shared" si="5"/>
        <v>-0.17230000000051859</v>
      </c>
      <c r="K21" s="8"/>
      <c r="L21" s="37"/>
      <c r="M21" s="37"/>
      <c r="N21" s="37"/>
      <c r="O21" s="8"/>
      <c r="P21" s="8"/>
      <c r="Q21" s="8"/>
      <c r="R21" s="8"/>
      <c r="S21" s="8"/>
      <c r="T21" s="7"/>
    </row>
    <row r="22" spans="1:20" x14ac:dyDescent="0.25">
      <c r="A22" s="21">
        <v>30</v>
      </c>
      <c r="B22" s="116">
        <v>578.97500000000002</v>
      </c>
      <c r="C22" s="116">
        <v>579.10253333333367</v>
      </c>
      <c r="D22" s="22">
        <f t="shared" si="6"/>
        <v>579.15253333333362</v>
      </c>
      <c r="E22" s="114">
        <f t="shared" si="4"/>
        <v>-0.1275333333336448</v>
      </c>
      <c r="F22" s="21">
        <v>30</v>
      </c>
      <c r="G22" s="116">
        <v>579.18799999999999</v>
      </c>
      <c r="H22" s="116">
        <v>579.3748000000005</v>
      </c>
      <c r="I22" s="22">
        <f t="shared" si="7"/>
        <v>579.42480000000046</v>
      </c>
      <c r="J22" s="114">
        <f t="shared" si="5"/>
        <v>-0.18680000000051677</v>
      </c>
      <c r="K22" s="8"/>
      <c r="L22" s="37"/>
      <c r="M22" s="37"/>
      <c r="N22" s="37"/>
      <c r="O22" s="8"/>
      <c r="P22" s="8"/>
      <c r="Q22" s="8"/>
      <c r="R22" s="8"/>
      <c r="S22" s="8"/>
      <c r="T22" s="7"/>
    </row>
    <row r="23" spans="1:20" x14ac:dyDescent="0.25">
      <c r="A23" s="21">
        <v>37.5</v>
      </c>
      <c r="B23" s="116">
        <v>578.88199999999995</v>
      </c>
      <c r="C23" s="116">
        <f>C22-$L$5</f>
        <v>578.99003333333371</v>
      </c>
      <c r="D23" s="22">
        <f t="shared" si="6"/>
        <v>579.04003333333367</v>
      </c>
      <c r="E23" s="114">
        <f t="shared" si="4"/>
        <v>-0.10803333333376486</v>
      </c>
      <c r="F23" s="21">
        <v>37.5</v>
      </c>
      <c r="G23" s="116">
        <v>579.08500000000004</v>
      </c>
      <c r="H23" s="116">
        <f>H22-$L$5</f>
        <v>579.26230000000055</v>
      </c>
      <c r="I23" s="22">
        <f t="shared" si="7"/>
        <v>579.3123000000005</v>
      </c>
      <c r="J23" s="114">
        <f t="shared" si="5"/>
        <v>-0.17730000000051405</v>
      </c>
      <c r="K23" s="8"/>
      <c r="L23" s="37"/>
      <c r="M23" s="37"/>
      <c r="N23" s="37"/>
      <c r="O23" s="8"/>
      <c r="P23" s="8"/>
      <c r="Q23" s="8"/>
      <c r="R23" s="8"/>
      <c r="S23" s="8"/>
      <c r="T23" s="7"/>
    </row>
    <row r="24" spans="1:20" x14ac:dyDescent="0.25">
      <c r="A24" s="21">
        <v>45</v>
      </c>
      <c r="B24" s="116">
        <v>578.87900000000002</v>
      </c>
      <c r="C24" s="116">
        <f>C23-$L$5</f>
        <v>578.87753333333376</v>
      </c>
      <c r="D24" s="22">
        <f t="shared" si="6"/>
        <v>578.92753333333371</v>
      </c>
      <c r="E24" s="114">
        <f t="shared" si="4"/>
        <v>1.4666666662606076E-3</v>
      </c>
      <c r="F24" s="21">
        <v>45</v>
      </c>
      <c r="G24" s="116">
        <v>579.05799999999999</v>
      </c>
      <c r="H24" s="116">
        <f>H23-$L$5</f>
        <v>579.1498000000006</v>
      </c>
      <c r="I24" s="22">
        <f t="shared" si="7"/>
        <v>579.19980000000055</v>
      </c>
      <c r="J24" s="114">
        <f t="shared" si="5"/>
        <v>-9.1800000000603177E-2</v>
      </c>
      <c r="K24" s="8"/>
      <c r="L24" s="37"/>
      <c r="M24" s="37"/>
      <c r="N24" s="37"/>
      <c r="O24" s="8"/>
      <c r="P24" s="8"/>
      <c r="Q24" s="8"/>
      <c r="R24" s="8"/>
      <c r="S24" s="8"/>
      <c r="T24" s="7"/>
    </row>
    <row r="25" spans="1:20" x14ac:dyDescent="0.25">
      <c r="A25" s="21">
        <v>52.5</v>
      </c>
      <c r="B25" s="116">
        <v>578.72699999999998</v>
      </c>
      <c r="C25" s="116">
        <f>C24-$L$5</f>
        <v>578.7650333333338</v>
      </c>
      <c r="D25" s="22">
        <f t="shared" si="6"/>
        <v>578.81503333333376</v>
      </c>
      <c r="E25" s="114">
        <f t="shared" si="4"/>
        <v>-3.8033333333828523E-2</v>
      </c>
      <c r="F25" s="21">
        <v>52.5</v>
      </c>
      <c r="G25" s="116">
        <v>578.98599999999999</v>
      </c>
      <c r="H25" s="116">
        <f>H24-$L$5</f>
        <v>579.03730000000064</v>
      </c>
      <c r="I25" s="22">
        <f t="shared" si="7"/>
        <v>579.0873000000006</v>
      </c>
      <c r="J25" s="114">
        <f t="shared" si="5"/>
        <v>-5.130000000065138E-2</v>
      </c>
      <c r="K25" s="8"/>
      <c r="L25" s="37"/>
      <c r="M25" s="37"/>
      <c r="N25" s="37"/>
      <c r="O25" s="8"/>
      <c r="P25" s="8"/>
      <c r="Q25" s="8"/>
      <c r="R25" s="8"/>
      <c r="S25" s="8"/>
      <c r="T25" s="7"/>
    </row>
    <row r="26" spans="1:20" ht="15.75" thickBot="1" x14ac:dyDescent="0.3">
      <c r="A26" s="23">
        <v>60</v>
      </c>
      <c r="B26" s="117">
        <v>578.39700000000005</v>
      </c>
      <c r="C26" s="117">
        <f>C25-$L$6</f>
        <v>578.5775333333338</v>
      </c>
      <c r="D26" s="25">
        <f t="shared" si="6"/>
        <v>578.62753333333376</v>
      </c>
      <c r="E26" s="114">
        <f t="shared" si="4"/>
        <v>-0.18053333333375576</v>
      </c>
      <c r="F26" s="23">
        <v>60</v>
      </c>
      <c r="G26" s="117">
        <v>578.46600000000001</v>
      </c>
      <c r="H26" s="117">
        <f>H25-$L$6</f>
        <v>578.84980000000064</v>
      </c>
      <c r="I26" s="25">
        <f t="shared" si="7"/>
        <v>578.8998000000006</v>
      </c>
      <c r="J26" s="114">
        <f t="shared" si="5"/>
        <v>-0.38380000000063319</v>
      </c>
      <c r="K26" s="37"/>
      <c r="L26" s="41"/>
      <c r="M26" s="41"/>
      <c r="N26" s="37"/>
      <c r="O26" s="37"/>
      <c r="P26" s="37"/>
      <c r="Q26" s="37"/>
      <c r="R26" s="37"/>
      <c r="S26" s="37"/>
      <c r="T26" s="7"/>
    </row>
    <row r="27" spans="1:20" ht="15.75" thickBot="1" x14ac:dyDescent="0.3">
      <c r="A27" s="8"/>
      <c r="B27" s="118"/>
      <c r="C27" s="118"/>
      <c r="D27" s="8"/>
      <c r="F27" s="8"/>
      <c r="G27" s="118"/>
      <c r="H27" s="118"/>
      <c r="I27" s="8"/>
      <c r="K27" s="8"/>
      <c r="L27" s="41"/>
      <c r="M27" s="41"/>
      <c r="N27" s="37"/>
      <c r="O27" s="8"/>
      <c r="P27" s="8"/>
      <c r="Q27" s="8"/>
      <c r="R27" s="8"/>
      <c r="S27" s="8"/>
      <c r="T27" s="7"/>
    </row>
    <row r="28" spans="1:20" x14ac:dyDescent="0.25">
      <c r="A28" s="149" t="s">
        <v>139</v>
      </c>
      <c r="B28" s="150"/>
      <c r="C28" s="150"/>
      <c r="D28" s="151"/>
      <c r="F28" s="149" t="s">
        <v>140</v>
      </c>
      <c r="G28" s="150"/>
      <c r="H28" s="150"/>
      <c r="I28" s="151"/>
      <c r="K28" s="8"/>
      <c r="L28" s="41"/>
      <c r="M28" s="41"/>
      <c r="N28" s="37"/>
      <c r="O28" s="8"/>
      <c r="P28" s="8"/>
      <c r="Q28" s="8"/>
      <c r="R28" s="8"/>
      <c r="S28" s="8"/>
      <c r="T28" s="7"/>
    </row>
    <row r="29" spans="1:20" ht="15.75" thickBot="1" x14ac:dyDescent="0.3">
      <c r="A29" s="157"/>
      <c r="B29" s="158"/>
      <c r="C29" s="158"/>
      <c r="D29" s="159"/>
      <c r="F29" s="157"/>
      <c r="G29" s="158"/>
      <c r="H29" s="158"/>
      <c r="I29" s="159"/>
      <c r="K29" s="7"/>
      <c r="L29" s="37"/>
      <c r="M29" s="37"/>
      <c r="N29" s="7"/>
      <c r="O29" s="7"/>
      <c r="P29" s="7"/>
      <c r="Q29" s="7"/>
      <c r="R29" s="7"/>
      <c r="S29" s="7"/>
      <c r="T29" s="7"/>
    </row>
    <row r="30" spans="1:20" x14ac:dyDescent="0.25">
      <c r="A30" s="42" t="s">
        <v>93</v>
      </c>
      <c r="B30" s="115" t="s">
        <v>88</v>
      </c>
      <c r="C30" s="115" t="s">
        <v>120</v>
      </c>
      <c r="D30" s="43" t="s">
        <v>121</v>
      </c>
      <c r="F30" s="42" t="s">
        <v>94</v>
      </c>
      <c r="G30" s="115" t="s">
        <v>88</v>
      </c>
      <c r="H30" s="115" t="s">
        <v>120</v>
      </c>
      <c r="I30" s="43" t="s">
        <v>121</v>
      </c>
      <c r="K30" s="7"/>
      <c r="L30" s="37"/>
      <c r="M30" s="37"/>
      <c r="N30" s="7"/>
      <c r="O30" s="7"/>
      <c r="P30" s="7"/>
      <c r="Q30" s="7"/>
      <c r="R30" s="7"/>
      <c r="S30" s="7"/>
      <c r="T30" s="7"/>
    </row>
    <row r="31" spans="1:20" x14ac:dyDescent="0.25">
      <c r="A31" s="21">
        <v>0</v>
      </c>
      <c r="B31" s="116">
        <v>579.03</v>
      </c>
      <c r="C31" s="116">
        <f>C32-$L$6</f>
        <v>579.12206666666748</v>
      </c>
      <c r="D31" s="22">
        <v>579.06199999999978</v>
      </c>
      <c r="E31" s="114">
        <f>B31-C31</f>
        <v>-9.206666666750607E-2</v>
      </c>
      <c r="F31" s="21">
        <v>0</v>
      </c>
      <c r="G31" s="116">
        <v>579.12300000000005</v>
      </c>
      <c r="H31" s="116">
        <f>H32-$L$6</f>
        <v>579.39433333333432</v>
      </c>
      <c r="I31" s="22">
        <v>579.39799999999957</v>
      </c>
      <c r="J31" s="114">
        <f>G31-H31</f>
        <v>-0.2713333333342689</v>
      </c>
      <c r="K31" s="7"/>
      <c r="L31" s="37"/>
      <c r="M31" s="37"/>
      <c r="N31" s="7"/>
      <c r="O31" s="7"/>
      <c r="P31" s="7"/>
      <c r="Q31" s="7"/>
      <c r="R31" s="7"/>
      <c r="S31" s="7"/>
      <c r="T31" s="7"/>
    </row>
    <row r="32" spans="1:20" x14ac:dyDescent="0.25">
      <c r="A32" s="21">
        <v>7.5</v>
      </c>
      <c r="B32" s="116">
        <v>579.26499999999999</v>
      </c>
      <c r="C32" s="116">
        <f>C33-$L$5</f>
        <v>579.30956666666748</v>
      </c>
      <c r="D32" s="22">
        <f>C32+0.05</f>
        <v>579.35956666666743</v>
      </c>
      <c r="E32" s="114">
        <f t="shared" ref="E32:E39" si="8">B32-C32</f>
        <v>-4.4566666667492427E-2</v>
      </c>
      <c r="F32" s="21">
        <v>7.5</v>
      </c>
      <c r="G32" s="116">
        <v>579.46899999999994</v>
      </c>
      <c r="H32" s="116">
        <f>H33-$L$5</f>
        <v>579.58183333333432</v>
      </c>
      <c r="I32" s="22">
        <f>H32+0.05</f>
        <v>579.63183333333427</v>
      </c>
      <c r="J32" s="114">
        <f t="shared" ref="J32:J39" si="9">G32-H32</f>
        <v>-0.11283333333437895</v>
      </c>
      <c r="K32" s="7"/>
      <c r="L32" s="37"/>
      <c r="M32" s="37"/>
      <c r="N32" s="7"/>
      <c r="O32" s="7"/>
      <c r="P32" s="7"/>
      <c r="Q32" s="7"/>
      <c r="R32" s="7"/>
      <c r="S32" s="7"/>
      <c r="T32" s="7"/>
    </row>
    <row r="33" spans="1:20" x14ac:dyDescent="0.25">
      <c r="A33" s="21">
        <v>15</v>
      </c>
      <c r="B33" s="116">
        <v>579.36500000000001</v>
      </c>
      <c r="C33" s="116">
        <f>C34-$L$5</f>
        <v>579.42206666666743</v>
      </c>
      <c r="D33" s="22">
        <f t="shared" ref="D33:D39" si="10">C33+0.05</f>
        <v>579.47206666666739</v>
      </c>
      <c r="E33" s="114">
        <f t="shared" si="8"/>
        <v>-5.7066666667424215E-2</v>
      </c>
      <c r="F33" s="21">
        <v>15</v>
      </c>
      <c r="G33" s="116">
        <v>579.65499999999997</v>
      </c>
      <c r="H33" s="116">
        <f>H34-$L$5</f>
        <v>579.69433333333427</v>
      </c>
      <c r="I33" s="22">
        <f t="shared" ref="I33:I39" si="11">H33+0.05</f>
        <v>579.74433333333423</v>
      </c>
      <c r="J33" s="114">
        <f t="shared" si="9"/>
        <v>-3.9333333334298004E-2</v>
      </c>
      <c r="K33" s="7"/>
      <c r="L33" s="37"/>
      <c r="M33" s="37"/>
      <c r="N33" s="7"/>
      <c r="O33" s="7"/>
      <c r="P33" s="7"/>
      <c r="Q33" s="7"/>
      <c r="R33" s="7"/>
      <c r="S33" s="7"/>
      <c r="T33" s="7"/>
    </row>
    <row r="34" spans="1:20" x14ac:dyDescent="0.25">
      <c r="A34" s="21">
        <v>22.5</v>
      </c>
      <c r="B34" s="116">
        <v>579.35900000000004</v>
      </c>
      <c r="C34" s="116">
        <f>C35-$L$5</f>
        <v>579.53456666666739</v>
      </c>
      <c r="D34" s="22">
        <f t="shared" si="10"/>
        <v>579.58456666666734</v>
      </c>
      <c r="E34" s="114">
        <f t="shared" si="8"/>
        <v>-0.17556666666735055</v>
      </c>
      <c r="F34" s="21">
        <v>22.5</v>
      </c>
      <c r="G34" s="116">
        <v>579.75599999999997</v>
      </c>
      <c r="H34" s="116">
        <f>H35-$L$5</f>
        <v>579.80683333333423</v>
      </c>
      <c r="I34" s="22">
        <f t="shared" si="11"/>
        <v>579.85683333333418</v>
      </c>
      <c r="J34" s="114">
        <f t="shared" si="9"/>
        <v>-5.0833333334253439E-2</v>
      </c>
      <c r="K34" s="7"/>
      <c r="L34" s="37"/>
      <c r="M34" s="37"/>
      <c r="N34" s="7"/>
      <c r="O34" s="7"/>
      <c r="P34" s="7"/>
      <c r="Q34" s="7"/>
      <c r="R34" s="7"/>
      <c r="S34" s="7"/>
      <c r="T34" s="7"/>
    </row>
    <row r="35" spans="1:20" x14ac:dyDescent="0.25">
      <c r="A35" s="21">
        <v>30</v>
      </c>
      <c r="B35" s="116">
        <v>579.43200000000002</v>
      </c>
      <c r="C35" s="116">
        <v>579.64706666666734</v>
      </c>
      <c r="D35" s="22">
        <f t="shared" si="10"/>
        <v>579.6970666666673</v>
      </c>
      <c r="E35" s="114">
        <f t="shared" si="8"/>
        <v>-0.21506666666732599</v>
      </c>
      <c r="F35" s="21">
        <v>30</v>
      </c>
      <c r="G35" s="116">
        <v>579.74299999999994</v>
      </c>
      <c r="H35" s="116">
        <v>579.91933333333418</v>
      </c>
      <c r="I35" s="22">
        <f t="shared" si="11"/>
        <v>579.96933333333413</v>
      </c>
      <c r="J35" s="114">
        <f t="shared" si="9"/>
        <v>-0.17633333333424162</v>
      </c>
      <c r="K35" s="7"/>
      <c r="L35" s="37"/>
      <c r="M35" s="37"/>
      <c r="N35" s="7"/>
      <c r="O35" s="7"/>
      <c r="P35" s="7"/>
      <c r="Q35" s="7"/>
      <c r="R35" s="7"/>
      <c r="S35" s="7"/>
      <c r="T35" s="7"/>
    </row>
    <row r="36" spans="1:20" x14ac:dyDescent="0.25">
      <c r="A36" s="21">
        <v>37.5</v>
      </c>
      <c r="B36" s="116">
        <v>579.26099999999997</v>
      </c>
      <c r="C36" s="116">
        <f>C35-$L$5</f>
        <v>579.53456666666739</v>
      </c>
      <c r="D36" s="22">
        <f t="shared" si="10"/>
        <v>579.58456666666734</v>
      </c>
      <c r="E36" s="114">
        <f t="shared" si="8"/>
        <v>-0.27356666666742058</v>
      </c>
      <c r="F36" s="21">
        <v>37.5</v>
      </c>
      <c r="G36" s="116">
        <v>579.60199999999998</v>
      </c>
      <c r="H36" s="116">
        <f>H35-$L$5</f>
        <v>579.80683333333423</v>
      </c>
      <c r="I36" s="22">
        <f t="shared" si="11"/>
        <v>579.85683333333418</v>
      </c>
      <c r="J36" s="114">
        <f t="shared" si="9"/>
        <v>-0.2048333333342498</v>
      </c>
      <c r="K36" s="7"/>
      <c r="L36" s="37"/>
      <c r="M36" s="37"/>
      <c r="N36" s="7"/>
      <c r="O36" s="7"/>
      <c r="P36" s="7"/>
      <c r="Q36" s="7"/>
      <c r="R36" s="7"/>
      <c r="S36" s="7"/>
      <c r="T36" s="7"/>
    </row>
    <row r="37" spans="1:20" x14ac:dyDescent="0.25">
      <c r="A37" s="21">
        <v>45</v>
      </c>
      <c r="B37" s="116">
        <v>579.30000000000007</v>
      </c>
      <c r="C37" s="116">
        <f>C36-$L$5</f>
        <v>579.42206666666743</v>
      </c>
      <c r="D37" s="22">
        <f t="shared" si="10"/>
        <v>579.47206666666739</v>
      </c>
      <c r="E37" s="114">
        <f t="shared" si="8"/>
        <v>-0.1220666666673651</v>
      </c>
      <c r="F37" s="21">
        <v>45</v>
      </c>
      <c r="G37" s="116">
        <v>579.55899999999997</v>
      </c>
      <c r="H37" s="116">
        <f>H36-$L$5</f>
        <v>579.69433333333427</v>
      </c>
      <c r="I37" s="22">
        <f t="shared" si="11"/>
        <v>579.74433333333423</v>
      </c>
      <c r="J37" s="114">
        <f t="shared" si="9"/>
        <v>-0.13533333333430164</v>
      </c>
      <c r="K37" s="7"/>
      <c r="L37" s="37"/>
      <c r="M37" s="37"/>
      <c r="N37" s="7"/>
      <c r="O37" s="7"/>
      <c r="P37" s="7"/>
      <c r="Q37" s="7"/>
      <c r="R37" s="7"/>
      <c r="S37" s="7"/>
      <c r="T37" s="7"/>
    </row>
    <row r="38" spans="1:20" x14ac:dyDescent="0.25">
      <c r="A38" s="21">
        <v>52.5</v>
      </c>
      <c r="B38" s="116">
        <v>579.17899999999997</v>
      </c>
      <c r="C38" s="116">
        <f>C37-$L$5</f>
        <v>579.30956666666748</v>
      </c>
      <c r="D38" s="22">
        <f t="shared" si="10"/>
        <v>579.35956666666743</v>
      </c>
      <c r="E38" s="114">
        <f t="shared" si="8"/>
        <v>-0.13056666666750516</v>
      </c>
      <c r="F38" s="21">
        <v>52.5</v>
      </c>
      <c r="G38" s="119">
        <v>579.46600000000001</v>
      </c>
      <c r="H38" s="116">
        <f>H37-$L$5</f>
        <v>579.58183333333432</v>
      </c>
      <c r="I38" s="22">
        <f t="shared" si="11"/>
        <v>579.63183333333427</v>
      </c>
      <c r="J38" s="114">
        <f t="shared" si="9"/>
        <v>-0.11583333333430801</v>
      </c>
      <c r="K38" s="7"/>
      <c r="L38" s="37"/>
      <c r="M38" s="37"/>
      <c r="N38" s="7"/>
      <c r="O38" s="7"/>
      <c r="P38" s="7"/>
      <c r="Q38" s="7"/>
      <c r="R38" s="7"/>
      <c r="S38" s="7"/>
      <c r="T38" s="7"/>
    </row>
    <row r="39" spans="1:20" ht="15.75" thickBot="1" x14ac:dyDescent="0.3">
      <c r="A39" s="23">
        <v>60</v>
      </c>
      <c r="B39" s="117">
        <v>579.01900000000001</v>
      </c>
      <c r="C39" s="117">
        <f>C38-$L$6</f>
        <v>579.12206666666748</v>
      </c>
      <c r="D39" s="25">
        <f t="shared" si="10"/>
        <v>579.17206666666743</v>
      </c>
      <c r="E39" s="114">
        <f t="shared" si="8"/>
        <v>-0.10306666666747333</v>
      </c>
      <c r="F39" s="23">
        <v>60</v>
      </c>
      <c r="G39" s="117">
        <v>579.27300000000002</v>
      </c>
      <c r="H39" s="117">
        <f>H38-$L$6</f>
        <v>579.39433333333432</v>
      </c>
      <c r="I39" s="25">
        <f t="shared" si="11"/>
        <v>579.44433333333427</v>
      </c>
      <c r="J39" s="114">
        <f t="shared" si="9"/>
        <v>-0.12133333333429164</v>
      </c>
      <c r="K39" s="7"/>
      <c r="L39" s="41"/>
      <c r="M39" s="41"/>
      <c r="N39" s="7"/>
      <c r="O39" s="7"/>
      <c r="P39" s="7"/>
      <c r="Q39" s="7"/>
      <c r="R39" s="7"/>
      <c r="S39" s="7"/>
      <c r="T39" s="7"/>
    </row>
    <row r="40" spans="1:20" ht="15.75" thickBot="1" x14ac:dyDescent="0.3">
      <c r="A40" s="8"/>
      <c r="B40" s="118"/>
      <c r="C40" s="118"/>
      <c r="D40" s="8"/>
      <c r="F40" s="8"/>
      <c r="G40" s="120"/>
      <c r="H40" s="118"/>
      <c r="I40" s="8"/>
      <c r="K40" s="7"/>
      <c r="L40" s="41"/>
      <c r="M40" s="41"/>
      <c r="N40" s="7"/>
      <c r="O40" s="7"/>
      <c r="P40" s="7"/>
      <c r="Q40" s="7"/>
      <c r="R40" s="7"/>
      <c r="S40" s="7"/>
      <c r="T40" s="7"/>
    </row>
    <row r="41" spans="1:20" x14ac:dyDescent="0.25">
      <c r="A41" s="149" t="s">
        <v>141</v>
      </c>
      <c r="B41" s="150"/>
      <c r="C41" s="150"/>
      <c r="D41" s="151"/>
      <c r="F41" s="149" t="s">
        <v>142</v>
      </c>
      <c r="G41" s="150"/>
      <c r="H41" s="150"/>
      <c r="I41" s="151"/>
      <c r="K41" s="7"/>
      <c r="L41" s="41"/>
      <c r="M41" s="41"/>
      <c r="N41" s="7"/>
      <c r="O41" s="7"/>
      <c r="P41" s="7"/>
      <c r="Q41" s="7"/>
      <c r="R41" s="7"/>
      <c r="S41" s="7"/>
      <c r="T41" s="7"/>
    </row>
    <row r="42" spans="1:20" ht="15.75" thickBot="1" x14ac:dyDescent="0.3">
      <c r="A42" s="157"/>
      <c r="B42" s="158"/>
      <c r="C42" s="158"/>
      <c r="D42" s="159"/>
      <c r="F42" s="157"/>
      <c r="G42" s="158"/>
      <c r="H42" s="158"/>
      <c r="I42" s="159"/>
      <c r="K42" s="7"/>
      <c r="L42" s="37"/>
      <c r="M42" s="37"/>
      <c r="N42" s="7"/>
      <c r="O42" s="7"/>
      <c r="P42" s="7"/>
      <c r="Q42" s="7"/>
      <c r="R42" s="7"/>
      <c r="S42" s="7"/>
      <c r="T42" s="7"/>
    </row>
    <row r="43" spans="1:20" x14ac:dyDescent="0.25">
      <c r="A43" s="42" t="s">
        <v>95</v>
      </c>
      <c r="B43" s="115" t="s">
        <v>88</v>
      </c>
      <c r="C43" s="115" t="s">
        <v>120</v>
      </c>
      <c r="D43" s="43" t="s">
        <v>121</v>
      </c>
      <c r="F43" s="42" t="s">
        <v>96</v>
      </c>
      <c r="G43" s="115" t="s">
        <v>88</v>
      </c>
      <c r="H43" s="115" t="s">
        <v>120</v>
      </c>
      <c r="I43" s="43" t="s">
        <v>121</v>
      </c>
      <c r="K43" s="7"/>
      <c r="L43" s="37"/>
      <c r="M43" s="37"/>
      <c r="N43" s="7"/>
      <c r="O43" s="7"/>
      <c r="P43" s="7"/>
      <c r="Q43" s="7"/>
      <c r="R43" s="7"/>
      <c r="S43" s="7"/>
      <c r="T43" s="7"/>
    </row>
    <row r="44" spans="1:20" x14ac:dyDescent="0.25">
      <c r="A44" s="21">
        <v>0</v>
      </c>
      <c r="B44" s="116">
        <v>579.67899999999997</v>
      </c>
      <c r="C44" s="116">
        <f>C45-$L$6</f>
        <v>579.66660000000115</v>
      </c>
      <c r="D44" s="22">
        <v>579.73399999999936</v>
      </c>
      <c r="E44" s="114">
        <f>B44-C44</f>
        <v>1.2399999998820022E-2</v>
      </c>
      <c r="F44" s="21">
        <v>0</v>
      </c>
      <c r="G44" s="116">
        <v>579.67899999999997</v>
      </c>
      <c r="H44" s="116">
        <f>H45-$L$6</f>
        <v>579.93886666666799</v>
      </c>
      <c r="I44" s="22">
        <v>580.06999999999914</v>
      </c>
      <c r="J44" s="114">
        <f>G44-H44</f>
        <v>-0.25986666666801739</v>
      </c>
      <c r="K44" s="7"/>
      <c r="L44" s="37"/>
      <c r="M44" s="37"/>
      <c r="N44" s="7"/>
      <c r="O44" s="7"/>
      <c r="P44" s="7"/>
      <c r="Q44" s="7"/>
      <c r="R44" s="7"/>
      <c r="S44" s="7"/>
      <c r="T44" s="7"/>
    </row>
    <row r="45" spans="1:20" x14ac:dyDescent="0.25">
      <c r="A45" s="21">
        <v>7.5</v>
      </c>
      <c r="B45" s="116">
        <v>579.75099999999998</v>
      </c>
      <c r="C45" s="116">
        <f>C46-$L$5</f>
        <v>579.85410000000115</v>
      </c>
      <c r="D45" s="22">
        <f>C45+0.05</f>
        <v>579.90410000000111</v>
      </c>
      <c r="E45" s="114">
        <f t="shared" ref="E45:E52" si="12">B45-C45</f>
        <v>-0.10310000000117725</v>
      </c>
      <c r="F45" s="21">
        <v>7.5</v>
      </c>
      <c r="G45" s="116">
        <v>580.19200000000001</v>
      </c>
      <c r="H45" s="116">
        <f>H46-$L$5</f>
        <v>580.12636666666799</v>
      </c>
      <c r="I45" s="22">
        <f>H45+0.05</f>
        <v>580.17636666666795</v>
      </c>
      <c r="J45" s="114">
        <f t="shared" ref="J45:J52" si="13">G45-H45</f>
        <v>6.5633333332016264E-2</v>
      </c>
      <c r="K45" s="7"/>
      <c r="L45" s="37"/>
      <c r="M45" s="37"/>
      <c r="N45" s="7"/>
      <c r="O45" s="7"/>
      <c r="P45" s="7"/>
      <c r="Q45" s="7"/>
      <c r="R45" s="7"/>
      <c r="S45" s="7"/>
      <c r="T45" s="7"/>
    </row>
    <row r="46" spans="1:20" x14ac:dyDescent="0.25">
      <c r="A46" s="21">
        <v>15</v>
      </c>
      <c r="B46" s="116">
        <v>579.97299999999996</v>
      </c>
      <c r="C46" s="116">
        <f>C47-$L$5</f>
        <v>579.96660000000111</v>
      </c>
      <c r="D46" s="22">
        <f t="shared" ref="D46:D52" si="14">C46+0.05</f>
        <v>580.01660000000106</v>
      </c>
      <c r="E46" s="114">
        <f t="shared" si="12"/>
        <v>6.3999999988482159E-3</v>
      </c>
      <c r="F46" s="21">
        <v>15</v>
      </c>
      <c r="G46" s="116">
        <v>580.26599999999996</v>
      </c>
      <c r="H46" s="116">
        <f>H47-$L$5</f>
        <v>580.23886666666795</v>
      </c>
      <c r="I46" s="22">
        <f t="shared" ref="I46:I52" si="15">H46+0.05</f>
        <v>580.2888666666679</v>
      </c>
      <c r="J46" s="114">
        <f t="shared" si="13"/>
        <v>2.7133333332017173E-2</v>
      </c>
      <c r="K46" s="7"/>
      <c r="L46" s="37"/>
      <c r="M46" s="37"/>
      <c r="N46" s="7"/>
      <c r="O46" s="7"/>
      <c r="P46" s="7"/>
      <c r="Q46" s="7"/>
      <c r="R46" s="7"/>
      <c r="S46" s="7"/>
      <c r="T46" s="7"/>
    </row>
    <row r="47" spans="1:20" x14ac:dyDescent="0.25">
      <c r="A47" s="21">
        <v>22.5</v>
      </c>
      <c r="B47" s="116">
        <v>580.09299999999996</v>
      </c>
      <c r="C47" s="116">
        <f>C48-$L$5</f>
        <v>580.07910000000106</v>
      </c>
      <c r="D47" s="22">
        <f t="shared" si="14"/>
        <v>580.12910000000102</v>
      </c>
      <c r="E47" s="114">
        <f t="shared" si="12"/>
        <v>1.3899999998898238E-2</v>
      </c>
      <c r="F47" s="21">
        <v>22.5</v>
      </c>
      <c r="G47" s="116">
        <v>580.28200000000004</v>
      </c>
      <c r="H47" s="116">
        <f>H48-$L$5</f>
        <v>580.3513666666679</v>
      </c>
      <c r="I47" s="22">
        <f t="shared" si="15"/>
        <v>580.40136666666785</v>
      </c>
      <c r="J47" s="114">
        <f t="shared" si="13"/>
        <v>-6.9366666667860954E-2</v>
      </c>
      <c r="K47" s="7"/>
      <c r="L47" s="37"/>
      <c r="M47" s="37"/>
      <c r="N47" s="7"/>
      <c r="O47" s="7"/>
      <c r="P47" s="7"/>
      <c r="Q47" s="7"/>
      <c r="R47" s="7"/>
      <c r="S47" s="7"/>
      <c r="T47" s="7"/>
    </row>
    <row r="48" spans="1:20" x14ac:dyDescent="0.25">
      <c r="A48" s="21">
        <v>30</v>
      </c>
      <c r="B48" s="116">
        <v>580.08899999999994</v>
      </c>
      <c r="C48" s="116">
        <v>580.19160000000102</v>
      </c>
      <c r="D48" s="22">
        <f t="shared" si="14"/>
        <v>580.24160000000097</v>
      </c>
      <c r="E48" s="114">
        <f t="shared" si="12"/>
        <v>-0.10260000000107539</v>
      </c>
      <c r="F48" s="21">
        <v>30</v>
      </c>
      <c r="G48" s="116">
        <v>580.33000000000004</v>
      </c>
      <c r="H48" s="116">
        <v>580.46386666666785</v>
      </c>
      <c r="I48" s="22">
        <f t="shared" si="15"/>
        <v>580.51386666666781</v>
      </c>
      <c r="J48" s="114">
        <f t="shared" si="13"/>
        <v>-0.13386666666781366</v>
      </c>
      <c r="K48" s="7"/>
      <c r="L48" s="37"/>
      <c r="M48" s="37"/>
      <c r="N48" s="7"/>
      <c r="O48" s="7"/>
      <c r="P48" s="7"/>
      <c r="Q48" s="7"/>
      <c r="R48" s="7"/>
      <c r="S48" s="7"/>
      <c r="T48" s="7"/>
    </row>
    <row r="49" spans="1:20" x14ac:dyDescent="0.25">
      <c r="A49" s="21">
        <v>37.5</v>
      </c>
      <c r="B49" s="116">
        <v>579.94899999999996</v>
      </c>
      <c r="C49" s="116">
        <f>C48-$L$5</f>
        <v>580.07910000000106</v>
      </c>
      <c r="D49" s="22">
        <f t="shared" si="14"/>
        <v>580.12910000000102</v>
      </c>
      <c r="E49" s="114">
        <f t="shared" si="12"/>
        <v>-0.13010000000110722</v>
      </c>
      <c r="F49" s="21">
        <v>37.5</v>
      </c>
      <c r="G49" s="116">
        <v>580.24800000000005</v>
      </c>
      <c r="H49" s="116">
        <f>H48-$L$5</f>
        <v>580.3513666666679</v>
      </c>
      <c r="I49" s="22">
        <f t="shared" si="15"/>
        <v>580.40136666666785</v>
      </c>
      <c r="J49" s="114">
        <f t="shared" si="13"/>
        <v>-0.10336666666785277</v>
      </c>
      <c r="K49" s="7"/>
      <c r="L49" s="37"/>
      <c r="M49" s="37"/>
      <c r="N49" s="7"/>
      <c r="O49" s="7"/>
      <c r="P49" s="7"/>
      <c r="Q49" s="7"/>
      <c r="R49" s="7"/>
      <c r="S49" s="7"/>
      <c r="T49" s="7"/>
    </row>
    <row r="50" spans="1:20" x14ac:dyDescent="0.25">
      <c r="A50" s="21">
        <v>45</v>
      </c>
      <c r="B50" s="116">
        <v>579.92499999999995</v>
      </c>
      <c r="C50" s="116">
        <f>C49-$L$5</f>
        <v>579.96660000000111</v>
      </c>
      <c r="D50" s="22">
        <f t="shared" si="14"/>
        <v>580.01660000000106</v>
      </c>
      <c r="E50" s="114">
        <f t="shared" si="12"/>
        <v>-4.1600000001153603E-2</v>
      </c>
      <c r="F50" s="21">
        <v>45</v>
      </c>
      <c r="G50" s="116">
        <v>580.24300000000005</v>
      </c>
      <c r="H50" s="116">
        <f>H49-$L$5</f>
        <v>580.23886666666795</v>
      </c>
      <c r="I50" s="22">
        <f t="shared" si="15"/>
        <v>580.2888666666679</v>
      </c>
      <c r="J50" s="114">
        <f t="shared" si="13"/>
        <v>4.1333333321063037E-3</v>
      </c>
      <c r="K50" s="7"/>
      <c r="L50" s="37"/>
      <c r="M50" s="37"/>
      <c r="N50" s="7"/>
      <c r="O50" s="7"/>
      <c r="P50" s="7"/>
      <c r="Q50" s="7"/>
      <c r="R50" s="7"/>
      <c r="S50" s="7"/>
      <c r="T50" s="7"/>
    </row>
    <row r="51" spans="1:20" x14ac:dyDescent="0.25">
      <c r="A51" s="21">
        <v>52.5</v>
      </c>
      <c r="B51" s="119">
        <v>579.851</v>
      </c>
      <c r="C51" s="116">
        <f>C50-$L$5</f>
        <v>579.85410000000115</v>
      </c>
      <c r="D51" s="22">
        <f t="shared" si="14"/>
        <v>579.90410000000111</v>
      </c>
      <c r="E51" s="114">
        <f t="shared" si="12"/>
        <v>-3.1000000011545126E-3</v>
      </c>
      <c r="F51" s="21">
        <v>52.5</v>
      </c>
      <c r="G51" s="116">
        <v>580.13599999999997</v>
      </c>
      <c r="H51" s="116">
        <f>H50-$L$5</f>
        <v>580.12636666666799</v>
      </c>
      <c r="I51" s="22">
        <f t="shared" si="15"/>
        <v>580.17636666666795</v>
      </c>
      <c r="J51" s="114">
        <f t="shared" si="13"/>
        <v>9.633333331976246E-3</v>
      </c>
      <c r="K51" s="7"/>
      <c r="L51" s="37"/>
      <c r="M51" s="37"/>
      <c r="N51" s="7"/>
      <c r="O51" s="7"/>
      <c r="P51" s="7"/>
      <c r="Q51" s="7"/>
      <c r="R51" s="7"/>
      <c r="S51" s="7"/>
      <c r="T51" s="7"/>
    </row>
    <row r="52" spans="1:20" ht="15.75" thickBot="1" x14ac:dyDescent="0.3">
      <c r="A52" s="23">
        <v>60</v>
      </c>
      <c r="B52" s="117">
        <v>579.63099999999997</v>
      </c>
      <c r="C52" s="117">
        <f>C51-$L$6</f>
        <v>579.66660000000115</v>
      </c>
      <c r="D52" s="25">
        <f t="shared" si="14"/>
        <v>579.71660000000111</v>
      </c>
      <c r="E52" s="114">
        <f t="shared" si="12"/>
        <v>-3.5600000001181797E-2</v>
      </c>
      <c r="F52" s="23">
        <v>60</v>
      </c>
      <c r="G52" s="117">
        <v>579.63099999999997</v>
      </c>
      <c r="H52" s="117">
        <f>H51-$L$6</f>
        <v>579.93886666666799</v>
      </c>
      <c r="I52" s="25">
        <f t="shared" si="15"/>
        <v>579.98886666666795</v>
      </c>
      <c r="J52" s="114">
        <f t="shared" si="13"/>
        <v>-0.30786666666801921</v>
      </c>
      <c r="K52" s="7"/>
      <c r="L52" s="41"/>
      <c r="M52" s="41"/>
      <c r="N52" s="7"/>
      <c r="O52" s="7"/>
      <c r="P52" s="7"/>
      <c r="Q52" s="7"/>
      <c r="R52" s="7"/>
      <c r="S52" s="7"/>
      <c r="T52" s="7"/>
    </row>
    <row r="53" spans="1:20" ht="15.75" thickBot="1" x14ac:dyDescent="0.3">
      <c r="A53" s="8"/>
      <c r="B53" s="120"/>
      <c r="C53" s="118"/>
      <c r="D53" s="8"/>
      <c r="F53" s="8"/>
      <c r="G53" s="118"/>
      <c r="H53" s="118"/>
      <c r="I53" s="8"/>
      <c r="K53" s="7"/>
      <c r="L53" s="41"/>
      <c r="M53" s="41"/>
      <c r="N53" s="7"/>
      <c r="O53" s="7"/>
      <c r="P53" s="7"/>
      <c r="Q53" s="7"/>
      <c r="R53" s="7"/>
      <c r="S53" s="7"/>
      <c r="T53" s="7"/>
    </row>
    <row r="54" spans="1:20" x14ac:dyDescent="0.25">
      <c r="A54" s="149" t="s">
        <v>143</v>
      </c>
      <c r="B54" s="150"/>
      <c r="C54" s="150"/>
      <c r="D54" s="151"/>
      <c r="F54" s="149" t="s">
        <v>144</v>
      </c>
      <c r="G54" s="150"/>
      <c r="H54" s="150"/>
      <c r="I54" s="151"/>
      <c r="K54" s="7"/>
      <c r="L54" s="41"/>
      <c r="M54" s="41"/>
      <c r="N54" s="7"/>
      <c r="O54" s="7"/>
      <c r="P54" s="7"/>
      <c r="Q54" s="7"/>
      <c r="R54" s="7"/>
      <c r="S54" s="7"/>
      <c r="T54" s="7"/>
    </row>
    <row r="55" spans="1:20" ht="15.75" thickBot="1" x14ac:dyDescent="0.3">
      <c r="A55" s="157"/>
      <c r="B55" s="158"/>
      <c r="C55" s="158"/>
      <c r="D55" s="159"/>
      <c r="F55" s="157"/>
      <c r="G55" s="158"/>
      <c r="H55" s="158"/>
      <c r="I55" s="159"/>
      <c r="K55" s="7"/>
      <c r="L55" s="37"/>
      <c r="M55" s="37"/>
      <c r="N55" s="7"/>
      <c r="O55" s="7"/>
      <c r="P55" s="7"/>
      <c r="Q55" s="7"/>
      <c r="R55" s="7"/>
      <c r="S55" s="7"/>
      <c r="T55" s="7"/>
    </row>
    <row r="56" spans="1:20" x14ac:dyDescent="0.25">
      <c r="A56" s="42" t="s">
        <v>97</v>
      </c>
      <c r="B56" s="115" t="s">
        <v>88</v>
      </c>
      <c r="C56" s="115" t="s">
        <v>120</v>
      </c>
      <c r="D56" s="43" t="s">
        <v>121</v>
      </c>
      <c r="F56" s="42" t="s">
        <v>98</v>
      </c>
      <c r="G56" s="115" t="s">
        <v>88</v>
      </c>
      <c r="H56" s="115" t="s">
        <v>120</v>
      </c>
      <c r="I56" s="43" t="s">
        <v>121</v>
      </c>
      <c r="K56" s="7"/>
      <c r="L56" s="37"/>
      <c r="M56" s="37"/>
      <c r="N56" s="7"/>
      <c r="O56" s="7"/>
      <c r="P56" s="7"/>
      <c r="Q56" s="7"/>
      <c r="R56" s="7"/>
      <c r="S56" s="7"/>
      <c r="T56" s="7"/>
    </row>
    <row r="57" spans="1:20" x14ac:dyDescent="0.25">
      <c r="A57" s="21">
        <v>0</v>
      </c>
      <c r="B57" s="116">
        <v>579.97400000000005</v>
      </c>
      <c r="C57" s="116">
        <f>C58-$L$6</f>
        <v>580.21113333333483</v>
      </c>
      <c r="D57" s="22">
        <v>580.40599999999893</v>
      </c>
      <c r="E57" s="114">
        <f>B57-C57</f>
        <v>-0.23713333333478204</v>
      </c>
      <c r="F57" s="21">
        <v>0</v>
      </c>
      <c r="G57" s="116">
        <v>580.19399999999996</v>
      </c>
      <c r="H57" s="116">
        <f>H58-$L$6</f>
        <v>580.48340000000167</v>
      </c>
      <c r="I57" s="22">
        <v>580.67799999999886</v>
      </c>
      <c r="J57" s="114">
        <f>G57-H57</f>
        <v>-0.28940000000170585</v>
      </c>
      <c r="K57" s="7"/>
      <c r="L57" s="37"/>
      <c r="M57" s="37"/>
      <c r="N57" s="7"/>
      <c r="O57" s="7"/>
      <c r="P57" s="7"/>
      <c r="Q57" s="7"/>
      <c r="R57" s="7"/>
      <c r="S57" s="7"/>
      <c r="T57" s="7"/>
    </row>
    <row r="58" spans="1:20" x14ac:dyDescent="0.25">
      <c r="A58" s="21">
        <v>7.5</v>
      </c>
      <c r="B58" s="116">
        <v>580.43599999999992</v>
      </c>
      <c r="C58" s="116">
        <f>C59-$L$5</f>
        <v>580.39863333333483</v>
      </c>
      <c r="D58" s="22">
        <f>C58+0.05</f>
        <v>580.44863333333478</v>
      </c>
      <c r="E58" s="114">
        <f t="shared" ref="E58:E65" si="16">B58-C58</f>
        <v>3.7366666665093362E-2</v>
      </c>
      <c r="F58" s="21">
        <v>7.5</v>
      </c>
      <c r="G58" s="116">
        <v>580.7109999999999</v>
      </c>
      <c r="H58" s="116">
        <f>H59-$L$5</f>
        <v>580.67090000000167</v>
      </c>
      <c r="I58" s="22">
        <f>H58+0.05</f>
        <v>580.72090000000162</v>
      </c>
      <c r="J58" s="114">
        <f t="shared" ref="J58:J65" si="17">G58-H58</f>
        <v>4.0099999998233216E-2</v>
      </c>
      <c r="K58" s="7"/>
      <c r="L58" s="37"/>
      <c r="M58" s="37"/>
      <c r="N58" s="7"/>
      <c r="O58" s="7"/>
      <c r="P58" s="7"/>
      <c r="Q58" s="7"/>
      <c r="R58" s="7"/>
      <c r="S58" s="7"/>
      <c r="T58" s="7"/>
    </row>
    <row r="59" spans="1:20" x14ac:dyDescent="0.25">
      <c r="A59" s="21">
        <v>15</v>
      </c>
      <c r="B59" s="116">
        <v>580.54899999999998</v>
      </c>
      <c r="C59" s="116">
        <f>C60-$L$5</f>
        <v>580.51113333333478</v>
      </c>
      <c r="D59" s="22">
        <f t="shared" ref="D59:D65" si="18">C59+0.05</f>
        <v>580.56113333333474</v>
      </c>
      <c r="E59" s="114">
        <f t="shared" si="16"/>
        <v>3.7866666665195226E-2</v>
      </c>
      <c r="F59" s="21">
        <v>15</v>
      </c>
      <c r="G59" s="116">
        <v>580.82699999999988</v>
      </c>
      <c r="H59" s="116">
        <f>H60-$L$5</f>
        <v>580.78340000000162</v>
      </c>
      <c r="I59" s="22">
        <f t="shared" ref="I59:I65" si="19">H59+0.05</f>
        <v>580.83340000000157</v>
      </c>
      <c r="J59" s="114">
        <f t="shared" si="17"/>
        <v>4.3599999998264138E-2</v>
      </c>
      <c r="K59" s="7"/>
      <c r="L59" s="37"/>
      <c r="M59" s="37"/>
      <c r="N59" s="7"/>
      <c r="O59" s="7"/>
      <c r="P59" s="7"/>
      <c r="Q59" s="7"/>
      <c r="R59" s="7"/>
      <c r="S59" s="7"/>
      <c r="T59" s="7"/>
    </row>
    <row r="60" spans="1:20" x14ac:dyDescent="0.25">
      <c r="A60" s="21">
        <v>22.5</v>
      </c>
      <c r="B60" s="116">
        <v>580.57999999999993</v>
      </c>
      <c r="C60" s="116">
        <f>C61-$L$5</f>
        <v>580.62363333333474</v>
      </c>
      <c r="D60" s="22">
        <f t="shared" si="18"/>
        <v>580.67363333333469</v>
      </c>
      <c r="E60" s="114">
        <f t="shared" si="16"/>
        <v>-4.3633333334810231E-2</v>
      </c>
      <c r="F60" s="21">
        <v>22.5</v>
      </c>
      <c r="G60" s="116">
        <v>580.89299999999992</v>
      </c>
      <c r="H60" s="116">
        <f>H61-$L$5</f>
        <v>580.89590000000157</v>
      </c>
      <c r="I60" s="22">
        <f t="shared" si="19"/>
        <v>580.94590000000153</v>
      </c>
      <c r="J60" s="114">
        <f t="shared" si="17"/>
        <v>-2.900000001659464E-3</v>
      </c>
      <c r="K60" s="7"/>
      <c r="L60" s="37"/>
      <c r="M60" s="37"/>
      <c r="N60" s="7"/>
      <c r="O60" s="7"/>
      <c r="P60" s="7"/>
      <c r="Q60" s="7"/>
      <c r="R60" s="7"/>
      <c r="S60" s="7"/>
      <c r="T60" s="7"/>
    </row>
    <row r="61" spans="1:20" x14ac:dyDescent="0.25">
      <c r="A61" s="21">
        <v>30</v>
      </c>
      <c r="B61" s="116">
        <v>580.649</v>
      </c>
      <c r="C61" s="116">
        <v>580.73613333333469</v>
      </c>
      <c r="D61" s="22">
        <f t="shared" si="18"/>
        <v>580.78613333333465</v>
      </c>
      <c r="E61" s="114">
        <f t="shared" si="16"/>
        <v>-8.7133333334691088E-2</v>
      </c>
      <c r="F61" s="21">
        <v>30</v>
      </c>
      <c r="G61" s="116">
        <v>580.96399999999994</v>
      </c>
      <c r="H61" s="116">
        <v>581.00840000000153</v>
      </c>
      <c r="I61" s="22">
        <f t="shared" si="19"/>
        <v>581.05840000000148</v>
      </c>
      <c r="J61" s="114">
        <f t="shared" si="17"/>
        <v>-4.4400000001587614E-2</v>
      </c>
      <c r="K61" s="7"/>
      <c r="L61" s="37"/>
      <c r="M61" s="37"/>
      <c r="N61" s="7"/>
      <c r="O61" s="7"/>
      <c r="P61" s="7"/>
      <c r="Q61" s="7"/>
      <c r="R61" s="7"/>
      <c r="S61" s="7"/>
      <c r="T61" s="7"/>
    </row>
    <row r="62" spans="1:20" x14ac:dyDescent="0.25">
      <c r="A62" s="21">
        <v>37.5</v>
      </c>
      <c r="B62" s="116">
        <v>580.548</v>
      </c>
      <c r="C62" s="116">
        <f>C61-$L$5</f>
        <v>580.62363333333474</v>
      </c>
      <c r="D62" s="22">
        <f t="shared" si="18"/>
        <v>580.67363333333469</v>
      </c>
      <c r="E62" s="114">
        <f t="shared" si="16"/>
        <v>-7.5633333334735653E-2</v>
      </c>
      <c r="F62" s="21">
        <v>37.5</v>
      </c>
      <c r="G62" s="116">
        <v>580.89199999999994</v>
      </c>
      <c r="H62" s="116">
        <f>H61-$L$5</f>
        <v>580.89590000000157</v>
      </c>
      <c r="I62" s="22">
        <f t="shared" si="19"/>
        <v>580.94590000000153</v>
      </c>
      <c r="J62" s="114">
        <f t="shared" si="17"/>
        <v>-3.9000000016358172E-3</v>
      </c>
      <c r="K62" s="7"/>
      <c r="L62" s="37"/>
      <c r="M62" s="37"/>
      <c r="N62" s="7"/>
      <c r="O62" s="7"/>
      <c r="P62" s="7"/>
      <c r="Q62" s="7"/>
      <c r="R62" s="7"/>
      <c r="S62" s="7"/>
      <c r="T62" s="7"/>
    </row>
    <row r="63" spans="1:20" x14ac:dyDescent="0.25">
      <c r="A63" s="21">
        <v>45</v>
      </c>
      <c r="B63" s="116">
        <v>580.46699999999998</v>
      </c>
      <c r="C63" s="116">
        <f>C62-$L$5</f>
        <v>580.51113333333478</v>
      </c>
      <c r="D63" s="22">
        <f t="shared" si="18"/>
        <v>580.56113333333474</v>
      </c>
      <c r="E63" s="114">
        <f t="shared" si="16"/>
        <v>-4.4133333334798408E-2</v>
      </c>
      <c r="F63" s="21">
        <v>45</v>
      </c>
      <c r="G63" s="116">
        <v>580.81999999999994</v>
      </c>
      <c r="H63" s="116">
        <f>H62-$L$5</f>
        <v>580.78340000000162</v>
      </c>
      <c r="I63" s="22">
        <f t="shared" si="19"/>
        <v>580.83340000000157</v>
      </c>
      <c r="J63" s="114">
        <f t="shared" si="17"/>
        <v>3.659999999831598E-2</v>
      </c>
      <c r="K63" s="7"/>
      <c r="L63" s="37"/>
      <c r="M63" s="37"/>
      <c r="N63" s="7"/>
      <c r="O63" s="7"/>
      <c r="P63" s="7"/>
      <c r="Q63" s="7"/>
      <c r="R63" s="7"/>
      <c r="S63" s="7"/>
      <c r="T63" s="7"/>
    </row>
    <row r="64" spans="1:20" x14ac:dyDescent="0.25">
      <c r="A64" s="21">
        <v>52.5</v>
      </c>
      <c r="B64" s="116">
        <v>580.27699999999993</v>
      </c>
      <c r="C64" s="116">
        <f>C63-$L$5</f>
        <v>580.39863333333483</v>
      </c>
      <c r="D64" s="22">
        <f t="shared" si="18"/>
        <v>580.44863333333478</v>
      </c>
      <c r="E64" s="114">
        <f t="shared" si="16"/>
        <v>-0.12163333333489845</v>
      </c>
      <c r="F64" s="21">
        <v>52.5</v>
      </c>
      <c r="G64" s="116">
        <v>580.6389999999999</v>
      </c>
      <c r="H64" s="116">
        <f>H63-$L$5</f>
        <v>580.67090000000167</v>
      </c>
      <c r="I64" s="22">
        <f t="shared" si="19"/>
        <v>580.72090000000162</v>
      </c>
      <c r="J64" s="114">
        <f t="shared" si="17"/>
        <v>-3.1900000001769513E-2</v>
      </c>
      <c r="K64" s="7"/>
      <c r="L64" s="37"/>
      <c r="M64" s="37"/>
      <c r="N64" s="7"/>
      <c r="O64" s="7"/>
      <c r="P64" s="7"/>
      <c r="Q64" s="7"/>
      <c r="R64" s="7"/>
      <c r="S64" s="7"/>
      <c r="T64" s="7"/>
    </row>
    <row r="65" spans="1:20" ht="15.75" thickBot="1" x14ac:dyDescent="0.3">
      <c r="A65" s="23">
        <v>60</v>
      </c>
      <c r="B65" s="117">
        <v>580.06200000000001</v>
      </c>
      <c r="C65" s="117">
        <f>C64-$L$6</f>
        <v>580.21113333333483</v>
      </c>
      <c r="D65" s="25">
        <f t="shared" si="18"/>
        <v>580.26113333333478</v>
      </c>
      <c r="E65" s="114">
        <f t="shared" si="16"/>
        <v>-0.1491333333348166</v>
      </c>
      <c r="F65" s="23">
        <v>60</v>
      </c>
      <c r="G65" s="117">
        <v>580.46299999999997</v>
      </c>
      <c r="H65" s="117">
        <f>H64-$L$6</f>
        <v>580.48340000000167</v>
      </c>
      <c r="I65" s="25">
        <f t="shared" si="19"/>
        <v>580.53340000000162</v>
      </c>
      <c r="J65" s="114">
        <f t="shared" si="17"/>
        <v>-2.0400000001700391E-2</v>
      </c>
      <c r="K65" s="7"/>
      <c r="L65" s="41"/>
      <c r="M65" s="41"/>
      <c r="N65" s="7"/>
      <c r="O65" s="7"/>
      <c r="P65" s="7"/>
      <c r="Q65" s="7"/>
      <c r="R65" s="7"/>
      <c r="S65" s="7"/>
      <c r="T65" s="7"/>
    </row>
    <row r="66" spans="1:20" ht="15.75" thickBot="1" x14ac:dyDescent="0.3">
      <c r="A66" s="8"/>
      <c r="B66" s="118"/>
      <c r="C66" s="118"/>
      <c r="D66" s="8"/>
      <c r="F66" s="8"/>
      <c r="G66" s="118"/>
      <c r="H66" s="118"/>
      <c r="I66" s="8"/>
      <c r="K66" s="7"/>
      <c r="L66" s="41"/>
      <c r="M66" s="41"/>
      <c r="N66" s="7"/>
      <c r="O66" s="7"/>
      <c r="P66" s="7"/>
      <c r="Q66" s="7"/>
      <c r="R66" s="7"/>
      <c r="S66" s="7"/>
      <c r="T66" s="7"/>
    </row>
    <row r="67" spans="1:20" x14ac:dyDescent="0.25">
      <c r="A67" s="149" t="s">
        <v>145</v>
      </c>
      <c r="B67" s="150"/>
      <c r="C67" s="150"/>
      <c r="D67" s="151"/>
      <c r="F67" s="149" t="s">
        <v>146</v>
      </c>
      <c r="G67" s="150"/>
      <c r="H67" s="150"/>
      <c r="I67" s="151"/>
      <c r="K67" s="7"/>
      <c r="L67" s="41"/>
      <c r="M67" s="41"/>
      <c r="N67" s="7"/>
      <c r="O67" s="7"/>
      <c r="P67" s="7"/>
      <c r="Q67" s="7"/>
      <c r="R67" s="7"/>
      <c r="S67" s="7"/>
      <c r="T67" s="7"/>
    </row>
    <row r="68" spans="1:20" ht="15.75" thickBot="1" x14ac:dyDescent="0.3">
      <c r="A68" s="157"/>
      <c r="B68" s="158"/>
      <c r="C68" s="158"/>
      <c r="D68" s="159"/>
      <c r="F68" s="157"/>
      <c r="G68" s="158"/>
      <c r="H68" s="158"/>
      <c r="I68" s="159"/>
      <c r="K68" s="7"/>
      <c r="L68" s="37"/>
      <c r="M68" s="37"/>
      <c r="N68" s="7"/>
      <c r="O68" s="7"/>
      <c r="P68" s="7"/>
      <c r="Q68" s="7"/>
      <c r="R68" s="7"/>
      <c r="S68" s="7"/>
      <c r="T68" s="7"/>
    </row>
    <row r="69" spans="1:20" x14ac:dyDescent="0.25">
      <c r="A69" s="42" t="s">
        <v>99</v>
      </c>
      <c r="B69" s="115" t="s">
        <v>88</v>
      </c>
      <c r="C69" s="115" t="s">
        <v>120</v>
      </c>
      <c r="D69" s="43" t="s">
        <v>121</v>
      </c>
      <c r="F69" s="42" t="s">
        <v>100</v>
      </c>
      <c r="G69" s="115" t="s">
        <v>88</v>
      </c>
      <c r="H69" s="115" t="s">
        <v>120</v>
      </c>
      <c r="I69" s="43" t="s">
        <v>121</v>
      </c>
      <c r="K69" s="7"/>
      <c r="L69" s="37"/>
      <c r="M69" s="37"/>
      <c r="N69" s="7"/>
      <c r="O69" s="7"/>
      <c r="P69" s="7"/>
      <c r="Q69" s="7"/>
      <c r="R69" s="7"/>
      <c r="S69" s="7"/>
      <c r="T69" s="7"/>
    </row>
    <row r="70" spans="1:20" x14ac:dyDescent="0.25">
      <c r="A70" s="21">
        <v>0</v>
      </c>
      <c r="B70" s="121">
        <v>580.56700000000001</v>
      </c>
      <c r="C70" s="116">
        <f>C71-$L$6</f>
        <v>580.7556666666685</v>
      </c>
      <c r="D70" s="22">
        <v>580.94999999999879</v>
      </c>
      <c r="E70" s="114">
        <f>B70-C70</f>
        <v>-0.18866666666849596</v>
      </c>
      <c r="F70" s="21">
        <v>0</v>
      </c>
      <c r="G70" s="121">
        <v>580.84</v>
      </c>
      <c r="H70" s="116">
        <f>H71-$L$6</f>
        <v>581.02793333333534</v>
      </c>
      <c r="I70" s="22">
        <v>581.22199999999873</v>
      </c>
      <c r="J70" s="114">
        <f>G70-H70</f>
        <v>-0.18793333333530882</v>
      </c>
      <c r="K70" s="7"/>
      <c r="L70" s="37"/>
      <c r="M70" s="37"/>
      <c r="N70" s="7"/>
      <c r="O70" s="7"/>
      <c r="P70" s="7"/>
      <c r="Q70" s="7"/>
      <c r="R70" s="7"/>
      <c r="S70" s="7"/>
      <c r="T70" s="7"/>
    </row>
    <row r="71" spans="1:20" x14ac:dyDescent="0.25">
      <c r="A71" s="21">
        <v>7.5</v>
      </c>
      <c r="B71" s="116">
        <v>580.94899999999996</v>
      </c>
      <c r="C71" s="116">
        <f>C72-$L$5</f>
        <v>580.9431666666685</v>
      </c>
      <c r="D71" s="22">
        <f>C71+0.05</f>
        <v>580.99316666666846</v>
      </c>
      <c r="E71" s="114">
        <f t="shared" ref="E71:E78" si="20">B71-C71</f>
        <v>5.8333333314521951E-3</v>
      </c>
      <c r="F71" s="21">
        <v>7.5</v>
      </c>
      <c r="G71" s="116">
        <v>581.31700000000001</v>
      </c>
      <c r="H71" s="116">
        <f>H72-$L$5</f>
        <v>581.21543333333534</v>
      </c>
      <c r="I71" s="22">
        <f>H71+0.05</f>
        <v>581.2654333333353</v>
      </c>
      <c r="J71" s="114">
        <f t="shared" ref="J71:J78" si="21">G71-H71</f>
        <v>0.10156666666466663</v>
      </c>
      <c r="K71" s="7"/>
      <c r="L71" s="37"/>
      <c r="M71" s="37"/>
      <c r="N71" s="7"/>
      <c r="O71" s="7"/>
      <c r="P71" s="7"/>
      <c r="Q71" s="7"/>
      <c r="R71" s="7"/>
      <c r="S71" s="7"/>
      <c r="T71" s="7"/>
    </row>
    <row r="72" spans="1:20" x14ac:dyDescent="0.25">
      <c r="A72" s="21">
        <v>15</v>
      </c>
      <c r="B72" s="116">
        <v>581.13299999999992</v>
      </c>
      <c r="C72" s="116">
        <f>C73-$L$5</f>
        <v>581.05566666666846</v>
      </c>
      <c r="D72" s="22">
        <f t="shared" ref="D72:D78" si="22">C72+0.05</f>
        <v>581.10566666666841</v>
      </c>
      <c r="E72" s="114">
        <f t="shared" si="20"/>
        <v>7.7333333331466747E-2</v>
      </c>
      <c r="F72" s="21">
        <v>15</v>
      </c>
      <c r="G72" s="116">
        <v>581.48400000000004</v>
      </c>
      <c r="H72" s="116">
        <f>H73-$L$5</f>
        <v>581.3279333333353</v>
      </c>
      <c r="I72" s="22">
        <f t="shared" ref="I72:I78" si="23">H72+0.05</f>
        <v>581.37793333333525</v>
      </c>
      <c r="J72" s="114">
        <f t="shared" si="21"/>
        <v>0.15606666666474212</v>
      </c>
      <c r="K72" s="7"/>
      <c r="L72" s="37"/>
      <c r="M72" s="37"/>
      <c r="N72" s="7"/>
      <c r="O72" s="7"/>
      <c r="P72" s="7"/>
      <c r="Q72" s="7"/>
      <c r="R72" s="7"/>
      <c r="S72" s="7"/>
      <c r="T72" s="7"/>
    </row>
    <row r="73" spans="1:20" x14ac:dyDescent="0.25">
      <c r="A73" s="21">
        <v>22.5</v>
      </c>
      <c r="B73" s="116">
        <v>581.18999999999994</v>
      </c>
      <c r="C73" s="116">
        <f>C74-$L$5</f>
        <v>581.16816666666841</v>
      </c>
      <c r="D73" s="22">
        <f t="shared" si="22"/>
        <v>581.21816666666837</v>
      </c>
      <c r="E73" s="114">
        <f t="shared" si="20"/>
        <v>2.1833333331528593E-2</v>
      </c>
      <c r="F73" s="21">
        <v>22.5</v>
      </c>
      <c r="G73" s="116">
        <v>581.49900000000002</v>
      </c>
      <c r="H73" s="116">
        <f>H74-$L$5</f>
        <v>581.44043333333525</v>
      </c>
      <c r="I73" s="22">
        <f t="shared" si="23"/>
        <v>581.4904333333352</v>
      </c>
      <c r="J73" s="114">
        <f t="shared" si="21"/>
        <v>5.8566666664773948E-2</v>
      </c>
      <c r="K73" s="7"/>
      <c r="L73" s="37"/>
      <c r="M73" s="37"/>
      <c r="N73" s="7"/>
      <c r="O73" s="7"/>
      <c r="P73" s="7"/>
      <c r="Q73" s="7"/>
      <c r="R73" s="7"/>
      <c r="S73" s="7"/>
      <c r="T73" s="7"/>
    </row>
    <row r="74" spans="1:20" x14ac:dyDescent="0.25">
      <c r="A74" s="21">
        <v>30</v>
      </c>
      <c r="B74" s="116">
        <v>581.24599999999998</v>
      </c>
      <c r="C74" s="116">
        <v>581.28066666666837</v>
      </c>
      <c r="D74" s="22">
        <f t="shared" si="22"/>
        <v>581.33066666666832</v>
      </c>
      <c r="E74" s="114">
        <f t="shared" si="20"/>
        <v>-3.4666666668385915E-2</v>
      </c>
      <c r="F74" s="21">
        <v>30</v>
      </c>
      <c r="G74" s="116">
        <v>581.58400000000006</v>
      </c>
      <c r="H74" s="116">
        <v>581.5529333333352</v>
      </c>
      <c r="I74" s="22">
        <f t="shared" si="23"/>
        <v>581.60293333333516</v>
      </c>
      <c r="J74" s="114">
        <f t="shared" si="21"/>
        <v>3.1066666664855802E-2</v>
      </c>
      <c r="K74" s="7"/>
      <c r="L74" s="37"/>
      <c r="M74" s="37"/>
      <c r="N74" s="7"/>
      <c r="O74" s="7"/>
      <c r="P74" s="7"/>
      <c r="Q74" s="7"/>
      <c r="R74" s="7"/>
      <c r="S74" s="7"/>
      <c r="T74" s="7"/>
    </row>
    <row r="75" spans="1:20" x14ac:dyDescent="0.25">
      <c r="A75" s="21">
        <v>37.5</v>
      </c>
      <c r="B75" s="116">
        <v>581.16699999999992</v>
      </c>
      <c r="C75" s="116">
        <f>C74-$L$5</f>
        <v>581.16816666666841</v>
      </c>
      <c r="D75" s="22">
        <f t="shared" si="22"/>
        <v>581.21816666666837</v>
      </c>
      <c r="E75" s="114">
        <f t="shared" si="20"/>
        <v>-1.1666666684959637E-3</v>
      </c>
      <c r="F75" s="21">
        <v>37.5</v>
      </c>
      <c r="G75" s="116">
        <v>581.51099999999997</v>
      </c>
      <c r="H75" s="116">
        <f>H74-$L$5</f>
        <v>581.44043333333525</v>
      </c>
      <c r="I75" s="22">
        <f t="shared" si="23"/>
        <v>581.4904333333352</v>
      </c>
      <c r="J75" s="114">
        <f t="shared" si="21"/>
        <v>7.0566666664717559E-2</v>
      </c>
      <c r="K75" s="7"/>
      <c r="L75" s="37"/>
      <c r="M75" s="37"/>
      <c r="N75" s="7"/>
      <c r="O75" s="7"/>
      <c r="P75" s="7"/>
      <c r="Q75" s="7"/>
      <c r="R75" s="7"/>
      <c r="S75" s="7"/>
      <c r="T75" s="7"/>
    </row>
    <row r="76" spans="1:20" x14ac:dyDescent="0.25">
      <c r="A76" s="21">
        <v>45</v>
      </c>
      <c r="B76" s="116">
        <v>581.14599999999996</v>
      </c>
      <c r="C76" s="116">
        <f>C75-$L$5</f>
        <v>581.05566666666846</v>
      </c>
      <c r="D76" s="22">
        <f t="shared" si="22"/>
        <v>581.10566666666841</v>
      </c>
      <c r="E76" s="114">
        <f t="shared" si="20"/>
        <v>9.0333333331500398E-2</v>
      </c>
      <c r="F76" s="21">
        <v>45</v>
      </c>
      <c r="G76" s="116">
        <v>581.48900000000003</v>
      </c>
      <c r="H76" s="116">
        <f>H75-$L$5</f>
        <v>581.3279333333353</v>
      </c>
      <c r="I76" s="22">
        <f t="shared" si="23"/>
        <v>581.37793333333525</v>
      </c>
      <c r="J76" s="114">
        <f t="shared" si="21"/>
        <v>0.16106666666473757</v>
      </c>
      <c r="K76" s="8"/>
      <c r="L76" s="37"/>
      <c r="M76" s="37"/>
      <c r="N76" s="37"/>
      <c r="O76" s="8"/>
      <c r="P76" s="8"/>
      <c r="Q76" s="8"/>
      <c r="R76" s="8"/>
      <c r="S76" s="8"/>
      <c r="T76" s="7"/>
    </row>
    <row r="77" spans="1:20" x14ac:dyDescent="0.25">
      <c r="A77" s="21">
        <v>52.5</v>
      </c>
      <c r="B77" s="116">
        <v>580.98299999999995</v>
      </c>
      <c r="C77" s="116">
        <f>C76-$L$5</f>
        <v>580.9431666666685</v>
      </c>
      <c r="D77" s="22">
        <f t="shared" si="22"/>
        <v>580.99316666666846</v>
      </c>
      <c r="E77" s="114">
        <f t="shared" si="20"/>
        <v>3.983333333144401E-2</v>
      </c>
      <c r="F77" s="21">
        <v>52.5</v>
      </c>
      <c r="G77" s="116">
        <v>581.34699999999998</v>
      </c>
      <c r="H77" s="116">
        <f>H76-$L$5</f>
        <v>581.21543333333534</v>
      </c>
      <c r="I77" s="22">
        <f t="shared" si="23"/>
        <v>581.2654333333353</v>
      </c>
      <c r="J77" s="114">
        <f t="shared" si="21"/>
        <v>0.13156666666463934</v>
      </c>
      <c r="K77" s="8"/>
      <c r="L77" s="37"/>
      <c r="M77" s="37"/>
      <c r="N77" s="37"/>
      <c r="O77" s="8"/>
      <c r="P77" s="8"/>
      <c r="Q77" s="8"/>
      <c r="R77" s="8"/>
      <c r="S77" s="8"/>
      <c r="T77" s="7"/>
    </row>
    <row r="78" spans="1:20" ht="15.75" thickBot="1" x14ac:dyDescent="0.3">
      <c r="A78" s="23">
        <v>60</v>
      </c>
      <c r="B78" s="122">
        <v>580.53200000000004</v>
      </c>
      <c r="C78" s="117">
        <f>C77-$L$6</f>
        <v>580.7556666666685</v>
      </c>
      <c r="D78" s="25">
        <f t="shared" si="22"/>
        <v>580.80566666666846</v>
      </c>
      <c r="E78" s="114">
        <f t="shared" si="20"/>
        <v>-0.22366666666846413</v>
      </c>
      <c r="F78" s="23">
        <v>60</v>
      </c>
      <c r="G78" s="122">
        <v>580.71900000000005</v>
      </c>
      <c r="H78" s="117">
        <f>H77-$L$6</f>
        <v>581.02793333333534</v>
      </c>
      <c r="I78" s="25">
        <f t="shared" si="23"/>
        <v>581.0779333333353</v>
      </c>
      <c r="J78" s="114">
        <f t="shared" si="21"/>
        <v>-0.30893333333528972</v>
      </c>
      <c r="K78" s="37"/>
      <c r="L78" s="41"/>
      <c r="M78" s="41"/>
      <c r="N78" s="37"/>
      <c r="O78" s="37"/>
      <c r="P78" s="37"/>
      <c r="Q78" s="37"/>
      <c r="R78" s="37"/>
      <c r="S78" s="37"/>
      <c r="T78" s="7"/>
    </row>
    <row r="79" spans="1:20" ht="15.75" thickBot="1" x14ac:dyDescent="0.3">
      <c r="A79" s="8"/>
      <c r="B79" s="118"/>
      <c r="C79" s="118"/>
      <c r="D79" s="8"/>
      <c r="F79" s="8"/>
      <c r="G79" s="118"/>
      <c r="H79" s="118"/>
      <c r="I79" s="8"/>
      <c r="K79" s="8"/>
      <c r="L79" s="41"/>
      <c r="M79" s="41"/>
      <c r="N79" s="37"/>
      <c r="O79" s="8"/>
      <c r="P79" s="8"/>
      <c r="Q79" s="8"/>
      <c r="R79" s="8"/>
      <c r="S79" s="8"/>
      <c r="T79" s="7"/>
    </row>
    <row r="80" spans="1:20" x14ac:dyDescent="0.25">
      <c r="A80" s="149" t="s">
        <v>147</v>
      </c>
      <c r="B80" s="150"/>
      <c r="C80" s="150"/>
      <c r="D80" s="151"/>
      <c r="F80" s="149" t="s">
        <v>148</v>
      </c>
      <c r="G80" s="150"/>
      <c r="H80" s="150"/>
      <c r="I80" s="151"/>
      <c r="K80" s="8"/>
      <c r="L80" s="41"/>
      <c r="M80" s="41"/>
      <c r="N80" s="37"/>
      <c r="O80" s="8"/>
      <c r="P80" s="8"/>
      <c r="Q80" s="8"/>
      <c r="R80" s="8"/>
      <c r="S80" s="8"/>
      <c r="T80" s="7"/>
    </row>
    <row r="81" spans="1:20" ht="15.75" thickBot="1" x14ac:dyDescent="0.3">
      <c r="A81" s="152"/>
      <c r="B81" s="153"/>
      <c r="C81" s="153"/>
      <c r="D81" s="154"/>
      <c r="F81" s="152"/>
      <c r="G81" s="153"/>
      <c r="H81" s="153"/>
      <c r="I81" s="154"/>
      <c r="K81" s="8"/>
      <c r="L81" s="18"/>
      <c r="M81" s="37"/>
      <c r="N81" s="37"/>
      <c r="O81" s="8"/>
      <c r="P81" s="8"/>
      <c r="Q81" s="8"/>
      <c r="R81" s="8"/>
      <c r="S81" s="8"/>
      <c r="T81" s="7"/>
    </row>
    <row r="82" spans="1:20" x14ac:dyDescent="0.25">
      <c r="A82" s="42" t="s">
        <v>101</v>
      </c>
      <c r="B82" s="123" t="s">
        <v>88</v>
      </c>
      <c r="C82" s="115" t="s">
        <v>120</v>
      </c>
      <c r="D82" s="43" t="s">
        <v>121</v>
      </c>
      <c r="F82" s="42" t="s">
        <v>102</v>
      </c>
      <c r="G82" s="123" t="s">
        <v>88</v>
      </c>
      <c r="H82" s="115" t="s">
        <v>120</v>
      </c>
      <c r="I82" s="43" t="s">
        <v>121</v>
      </c>
      <c r="K82" s="8"/>
      <c r="L82" s="37"/>
      <c r="M82" s="37"/>
      <c r="N82" s="37"/>
      <c r="O82" s="8"/>
      <c r="P82" s="8"/>
      <c r="Q82" s="8"/>
      <c r="R82" s="8"/>
      <c r="S82" s="8"/>
      <c r="T82" s="7"/>
    </row>
    <row r="83" spans="1:20" x14ac:dyDescent="0.25">
      <c r="A83" s="21">
        <v>0</v>
      </c>
      <c r="B83" s="121">
        <v>580.99300000000005</v>
      </c>
      <c r="C83" s="116">
        <f>C84-$L$6</f>
        <v>581.30020000000218</v>
      </c>
      <c r="D83" s="22">
        <v>581.49399999999866</v>
      </c>
      <c r="E83" s="114">
        <f>B83-C83</f>
        <v>-0.30720000000212622</v>
      </c>
      <c r="F83" s="21">
        <v>0</v>
      </c>
      <c r="G83" s="116">
        <v>581.327</v>
      </c>
      <c r="H83" s="116">
        <f>H84-$L$6</f>
        <v>581.57246666666902</v>
      </c>
      <c r="I83" s="22">
        <v>581.79399999999885</v>
      </c>
      <c r="J83" s="114">
        <f>G83-H83</f>
        <v>-0.24546666666901729</v>
      </c>
      <c r="K83" s="37"/>
      <c r="L83" s="37"/>
      <c r="M83" s="37"/>
      <c r="N83" s="37"/>
      <c r="O83" s="37"/>
      <c r="P83" s="37"/>
      <c r="Q83" s="37"/>
      <c r="R83" s="37"/>
      <c r="S83" s="37"/>
      <c r="T83" s="7"/>
    </row>
    <row r="84" spans="1:20" x14ac:dyDescent="0.25">
      <c r="A84" s="21">
        <v>7.5</v>
      </c>
      <c r="B84" s="116">
        <v>581.53600000000006</v>
      </c>
      <c r="C84" s="116">
        <f>C85-$L$5</f>
        <v>581.48770000000218</v>
      </c>
      <c r="D84" s="22">
        <f>C84+0.05</f>
        <v>581.53770000000213</v>
      </c>
      <c r="E84" s="114">
        <f t="shared" ref="E84:E91" si="24">B84-C84</f>
        <v>4.829999999788015E-2</v>
      </c>
      <c r="F84" s="21">
        <v>7.5</v>
      </c>
      <c r="G84" s="116">
        <v>581.77800000000013</v>
      </c>
      <c r="H84" s="116">
        <f>H85-$L$5</f>
        <v>581.75996666666902</v>
      </c>
      <c r="I84" s="22">
        <f>H84+0.05</f>
        <v>581.80996666666897</v>
      </c>
      <c r="J84" s="114">
        <f t="shared" ref="J84:J91" si="25">G84-H84</f>
        <v>1.8033333331118229E-2</v>
      </c>
      <c r="K84" s="8"/>
      <c r="L84" s="37"/>
      <c r="M84" s="37"/>
      <c r="N84" s="37"/>
      <c r="O84" s="8"/>
      <c r="P84" s="8"/>
      <c r="Q84" s="8"/>
      <c r="R84" s="8"/>
      <c r="S84" s="8"/>
      <c r="T84" s="7"/>
    </row>
    <row r="85" spans="1:20" x14ac:dyDescent="0.25">
      <c r="A85" s="21">
        <v>15</v>
      </c>
      <c r="B85" s="116">
        <v>581.75599999999997</v>
      </c>
      <c r="C85" s="116">
        <f>C86-$L$5</f>
        <v>581.60020000000213</v>
      </c>
      <c r="D85" s="22">
        <f t="shared" ref="D85:D91" si="26">C85+0.05</f>
        <v>581.65020000000209</v>
      </c>
      <c r="E85" s="114">
        <f t="shared" si="24"/>
        <v>0.15579999999783922</v>
      </c>
      <c r="F85" s="21">
        <v>15</v>
      </c>
      <c r="G85" s="116">
        <v>581.95100000000014</v>
      </c>
      <c r="H85" s="116">
        <f>H86-$L$5</f>
        <v>581.87246666666897</v>
      </c>
      <c r="I85" s="22">
        <f t="shared" ref="I85:I91" si="27">H85+0.05</f>
        <v>581.92246666666892</v>
      </c>
      <c r="J85" s="114">
        <f t="shared" si="25"/>
        <v>7.8533333331165522E-2</v>
      </c>
      <c r="K85" s="8"/>
      <c r="L85" s="37"/>
      <c r="M85" s="37"/>
      <c r="N85" s="37"/>
      <c r="O85" s="8"/>
      <c r="P85" s="8"/>
      <c r="Q85" s="8"/>
      <c r="R85" s="8"/>
      <c r="S85" s="8"/>
      <c r="T85" s="7"/>
    </row>
    <row r="86" spans="1:20" x14ac:dyDescent="0.25">
      <c r="A86" s="21">
        <v>22.5</v>
      </c>
      <c r="B86" s="116">
        <v>581.76099999999997</v>
      </c>
      <c r="C86" s="116">
        <f>C87-$L$5</f>
        <v>581.71270000000209</v>
      </c>
      <c r="D86" s="22">
        <f t="shared" si="26"/>
        <v>581.76270000000204</v>
      </c>
      <c r="E86" s="114">
        <f t="shared" si="24"/>
        <v>4.829999999788015E-2</v>
      </c>
      <c r="F86" s="21">
        <v>22.5</v>
      </c>
      <c r="G86" s="116">
        <v>581.96000000000015</v>
      </c>
      <c r="H86" s="116">
        <f>H87-$L$5</f>
        <v>581.98496666666892</v>
      </c>
      <c r="I86" s="22">
        <f t="shared" si="27"/>
        <v>582.03496666666888</v>
      </c>
      <c r="J86" s="114">
        <f t="shared" si="25"/>
        <v>-2.4966666668774451E-2</v>
      </c>
      <c r="K86" s="7"/>
      <c r="L86" s="37"/>
      <c r="M86" s="37"/>
      <c r="N86" s="7"/>
      <c r="O86" s="7"/>
      <c r="P86" s="7"/>
      <c r="Q86" s="7"/>
      <c r="R86" s="7"/>
      <c r="S86" s="7"/>
      <c r="T86" s="7"/>
    </row>
    <row r="87" spans="1:20" x14ac:dyDescent="0.25">
      <c r="A87" s="21">
        <v>30</v>
      </c>
      <c r="B87" s="116">
        <v>581.82399999999996</v>
      </c>
      <c r="C87" s="116">
        <v>581.82520000000204</v>
      </c>
      <c r="D87" s="22">
        <f t="shared" si="26"/>
        <v>581.875200000002</v>
      </c>
      <c r="E87" s="114">
        <f t="shared" si="24"/>
        <v>-1.2000000020861989E-3</v>
      </c>
      <c r="F87" s="21">
        <v>30</v>
      </c>
      <c r="G87" s="116">
        <v>582.04000000000008</v>
      </c>
      <c r="H87" s="116">
        <v>582.09746666666888</v>
      </c>
      <c r="I87" s="22">
        <f t="shared" si="27"/>
        <v>582.14746666666883</v>
      </c>
      <c r="J87" s="114">
        <f t="shared" si="25"/>
        <v>-5.7466666668801736E-2</v>
      </c>
      <c r="K87" s="7"/>
      <c r="L87" s="37"/>
      <c r="M87" s="37"/>
      <c r="N87" s="7"/>
      <c r="O87" s="7"/>
      <c r="P87" s="7"/>
      <c r="Q87" s="7"/>
      <c r="R87" s="7"/>
      <c r="S87" s="7"/>
      <c r="T87" s="7"/>
    </row>
    <row r="88" spans="1:20" x14ac:dyDescent="0.25">
      <c r="A88" s="21">
        <v>37.5</v>
      </c>
      <c r="B88" s="116">
        <v>581.726</v>
      </c>
      <c r="C88" s="116">
        <f>C87-$L$5</f>
        <v>581.71270000000209</v>
      </c>
      <c r="D88" s="22">
        <f t="shared" si="26"/>
        <v>581.76270000000204</v>
      </c>
      <c r="E88" s="114">
        <f t="shared" si="24"/>
        <v>1.3299999997911982E-2</v>
      </c>
      <c r="F88" s="21">
        <v>37.5</v>
      </c>
      <c r="G88" s="116">
        <v>581.96100000000013</v>
      </c>
      <c r="H88" s="116">
        <f>H87-$L$5</f>
        <v>581.98496666666892</v>
      </c>
      <c r="I88" s="22">
        <f t="shared" si="27"/>
        <v>582.03496666666888</v>
      </c>
      <c r="J88" s="114">
        <f t="shared" si="25"/>
        <v>-2.3966666668798098E-2</v>
      </c>
      <c r="K88" s="7"/>
      <c r="L88" s="37"/>
      <c r="M88" s="37"/>
      <c r="N88" s="7"/>
      <c r="O88" s="7"/>
      <c r="P88" s="7"/>
      <c r="Q88" s="7"/>
      <c r="R88" s="7"/>
      <c r="S88" s="7"/>
      <c r="T88" s="7"/>
    </row>
    <row r="89" spans="1:20" x14ac:dyDescent="0.25">
      <c r="A89" s="21">
        <v>45</v>
      </c>
      <c r="B89" s="116">
        <v>581.65099999999995</v>
      </c>
      <c r="C89" s="116">
        <f>C88-$L$5</f>
        <v>581.60020000000213</v>
      </c>
      <c r="D89" s="22">
        <f t="shared" si="26"/>
        <v>581.65020000000209</v>
      </c>
      <c r="E89" s="114">
        <f t="shared" si="24"/>
        <v>5.0799999997821033E-2</v>
      </c>
      <c r="F89" s="21">
        <v>45</v>
      </c>
      <c r="G89" s="116">
        <v>581.93500000000006</v>
      </c>
      <c r="H89" s="116">
        <f>H88-$L$5</f>
        <v>581.87246666666897</v>
      </c>
      <c r="I89" s="22">
        <f t="shared" si="27"/>
        <v>581.92246666666892</v>
      </c>
      <c r="J89" s="114">
        <f t="shared" si="25"/>
        <v>6.2533333331089125E-2</v>
      </c>
      <c r="K89" s="7"/>
      <c r="L89" s="37"/>
      <c r="M89" s="37"/>
      <c r="N89" s="7"/>
      <c r="O89" s="7"/>
      <c r="P89" s="7"/>
      <c r="Q89" s="7"/>
      <c r="R89" s="7"/>
      <c r="S89" s="7"/>
      <c r="T89" s="7"/>
    </row>
    <row r="90" spans="1:20" x14ac:dyDescent="0.25">
      <c r="A90" s="21">
        <v>52.5</v>
      </c>
      <c r="B90" s="116">
        <v>581.52099999999996</v>
      </c>
      <c r="C90" s="116">
        <f>C89-$L$5</f>
        <v>581.48770000000218</v>
      </c>
      <c r="D90" s="22">
        <f t="shared" si="26"/>
        <v>581.53770000000213</v>
      </c>
      <c r="E90" s="114">
        <f t="shared" si="24"/>
        <v>3.3299999997780105E-2</v>
      </c>
      <c r="F90" s="21">
        <v>52.5</v>
      </c>
      <c r="G90" s="116">
        <v>581.80000000000007</v>
      </c>
      <c r="H90" s="116">
        <f>H89-$L$5</f>
        <v>581.75996666666902</v>
      </c>
      <c r="I90" s="22">
        <f t="shared" si="27"/>
        <v>581.80996666666897</v>
      </c>
      <c r="J90" s="114">
        <f t="shared" si="25"/>
        <v>4.0033333331052745E-2</v>
      </c>
      <c r="K90" s="7"/>
      <c r="L90" s="37"/>
      <c r="M90" s="37"/>
      <c r="N90" s="7"/>
      <c r="O90" s="7"/>
      <c r="P90" s="7"/>
      <c r="Q90" s="7"/>
      <c r="R90" s="7"/>
      <c r="S90" s="7"/>
      <c r="T90" s="7"/>
    </row>
    <row r="91" spans="1:20" ht="15.75" thickBot="1" x14ac:dyDescent="0.3">
      <c r="A91" s="23">
        <v>60</v>
      </c>
      <c r="B91" s="122">
        <v>580.96100000000001</v>
      </c>
      <c r="C91" s="117">
        <f>C90-$L$6</f>
        <v>581.30020000000218</v>
      </c>
      <c r="D91" s="25">
        <f t="shared" si="26"/>
        <v>581.35020000000213</v>
      </c>
      <c r="E91" s="114">
        <f t="shared" si="24"/>
        <v>-0.33920000000216532</v>
      </c>
      <c r="F91" s="23">
        <v>60</v>
      </c>
      <c r="G91" s="117">
        <v>581.33299999999997</v>
      </c>
      <c r="H91" s="117">
        <f>H90-$L$6</f>
        <v>581.57246666666902</v>
      </c>
      <c r="I91" s="25">
        <f t="shared" si="27"/>
        <v>581.62246666666897</v>
      </c>
      <c r="J91" s="114">
        <f t="shared" si="25"/>
        <v>-0.23946666666904548</v>
      </c>
      <c r="K91" s="7"/>
      <c r="L91" s="41"/>
      <c r="M91" s="41"/>
      <c r="N91" s="7"/>
      <c r="O91" s="7"/>
      <c r="P91" s="7"/>
      <c r="Q91" s="7"/>
      <c r="R91" s="7"/>
      <c r="S91" s="7"/>
      <c r="T91" s="7"/>
    </row>
    <row r="92" spans="1:20" ht="15.75" thickBot="1" x14ac:dyDescent="0.3">
      <c r="A92" s="8"/>
      <c r="B92" s="118"/>
      <c r="C92" s="118"/>
      <c r="D92" s="8"/>
      <c r="F92" s="8"/>
      <c r="G92" s="118"/>
      <c r="H92" s="118"/>
      <c r="I92" s="8"/>
      <c r="K92" s="7"/>
      <c r="L92" s="41"/>
      <c r="M92" s="41"/>
      <c r="N92" s="7"/>
      <c r="O92" s="7"/>
      <c r="P92" s="7"/>
      <c r="Q92" s="7"/>
      <c r="R92" s="7"/>
      <c r="S92" s="7"/>
      <c r="T92" s="7"/>
    </row>
    <row r="93" spans="1:20" ht="14.25" customHeight="1" x14ac:dyDescent="0.25">
      <c r="A93" s="149" t="s">
        <v>149</v>
      </c>
      <c r="B93" s="150"/>
      <c r="C93" s="150"/>
      <c r="D93" s="151"/>
      <c r="F93" s="149" t="s">
        <v>150</v>
      </c>
      <c r="G93" s="150"/>
      <c r="H93" s="150"/>
      <c r="I93" s="151"/>
      <c r="K93" s="7"/>
      <c r="L93" s="41"/>
      <c r="M93" s="41"/>
      <c r="N93" s="7"/>
      <c r="O93" s="7"/>
      <c r="P93" s="7"/>
      <c r="Q93" s="7"/>
      <c r="R93" s="7"/>
      <c r="S93" s="7"/>
      <c r="T93" s="7"/>
    </row>
    <row r="94" spans="1:20" ht="15" customHeight="1" thickBot="1" x14ac:dyDescent="0.3">
      <c r="A94" s="157"/>
      <c r="B94" s="158"/>
      <c r="C94" s="158"/>
      <c r="D94" s="159"/>
      <c r="F94" s="157"/>
      <c r="G94" s="158"/>
      <c r="H94" s="158"/>
      <c r="I94" s="159"/>
      <c r="K94" s="7"/>
      <c r="L94" s="18"/>
      <c r="M94" s="37"/>
      <c r="N94" s="7"/>
      <c r="O94" s="7"/>
      <c r="P94" s="7"/>
      <c r="Q94" s="7"/>
      <c r="R94" s="7"/>
      <c r="S94" s="7"/>
      <c r="T94" s="7"/>
    </row>
    <row r="95" spans="1:20" x14ac:dyDescent="0.25">
      <c r="A95" s="42" t="s">
        <v>103</v>
      </c>
      <c r="B95" s="115" t="s">
        <v>88</v>
      </c>
      <c r="C95" s="115" t="s">
        <v>120</v>
      </c>
      <c r="D95" s="43" t="s">
        <v>121</v>
      </c>
      <c r="F95" s="42" t="s">
        <v>104</v>
      </c>
      <c r="G95" s="115" t="s">
        <v>88</v>
      </c>
      <c r="H95" s="115" t="s">
        <v>120</v>
      </c>
      <c r="I95" s="43" t="s">
        <v>121</v>
      </c>
      <c r="K95" s="7"/>
      <c r="L95" s="37"/>
      <c r="M95" s="37"/>
      <c r="N95" s="7"/>
      <c r="O95" s="7"/>
      <c r="P95" s="7"/>
      <c r="Q95" s="7"/>
      <c r="R95" s="7"/>
      <c r="S95" s="7"/>
      <c r="T95" s="7"/>
    </row>
    <row r="96" spans="1:20" x14ac:dyDescent="0.25">
      <c r="A96" s="21">
        <v>0</v>
      </c>
      <c r="B96" s="121">
        <v>581.53200000000004</v>
      </c>
      <c r="C96" s="116">
        <f>C97-$L$6</f>
        <v>581.84473333333585</v>
      </c>
      <c r="D96" s="22">
        <v>582.09399999999903</v>
      </c>
      <c r="E96" s="114">
        <f>B96-C96</f>
        <v>-0.31273333333581377</v>
      </c>
      <c r="F96" s="21">
        <v>0</v>
      </c>
      <c r="G96" s="121">
        <v>581.73900000000003</v>
      </c>
      <c r="H96" s="116">
        <f>H97-$L$6</f>
        <v>582.11700000000269</v>
      </c>
      <c r="I96" s="22">
        <v>582.39399999999921</v>
      </c>
      <c r="J96" s="114">
        <f>G96-H96</f>
        <v>-0.37800000000265754</v>
      </c>
      <c r="K96" s="7"/>
      <c r="L96" s="37"/>
      <c r="M96" s="37"/>
      <c r="N96" s="7"/>
      <c r="O96" s="7"/>
      <c r="P96" s="7"/>
      <c r="Q96" s="7"/>
      <c r="R96" s="7"/>
      <c r="S96" s="7"/>
      <c r="T96" s="7"/>
    </row>
    <row r="97" spans="1:20" x14ac:dyDescent="0.25">
      <c r="A97" s="21">
        <v>7.5</v>
      </c>
      <c r="B97" s="116">
        <v>582.13200000000018</v>
      </c>
      <c r="C97" s="116">
        <f>C98-$L$5</f>
        <v>582.03223333333585</v>
      </c>
      <c r="D97" s="22">
        <f>C97+0.05</f>
        <v>582.08223333333581</v>
      </c>
      <c r="E97" s="114">
        <f t="shared" ref="E97:E104" si="28">B97-C97</f>
        <v>9.9766666664322656E-2</v>
      </c>
      <c r="F97" s="21">
        <v>7.5</v>
      </c>
      <c r="G97" s="116">
        <v>582.46699999999998</v>
      </c>
      <c r="H97" s="116">
        <f>H98-$L$5</f>
        <v>582.30450000000269</v>
      </c>
      <c r="I97" s="22">
        <f>H97+0.05</f>
        <v>582.35450000000264</v>
      </c>
      <c r="J97" s="114">
        <f t="shared" ref="J97:J104" si="29">G97-H97</f>
        <v>0.16249999999729425</v>
      </c>
      <c r="K97" s="7"/>
      <c r="L97" s="37"/>
      <c r="M97" s="37"/>
      <c r="N97" s="7"/>
      <c r="O97" s="7"/>
      <c r="P97" s="7"/>
      <c r="Q97" s="7"/>
      <c r="R97" s="7"/>
      <c r="S97" s="7"/>
      <c r="T97" s="7"/>
    </row>
    <row r="98" spans="1:20" x14ac:dyDescent="0.25">
      <c r="A98" s="21">
        <v>15</v>
      </c>
      <c r="B98" s="116">
        <v>582.21500000000015</v>
      </c>
      <c r="C98" s="116">
        <f>C99-$L$5</f>
        <v>582.14473333333581</v>
      </c>
      <c r="D98" s="22">
        <f t="shared" ref="D98:D104" si="30">C98+0.05</f>
        <v>582.19473333333576</v>
      </c>
      <c r="E98" s="114">
        <f t="shared" si="28"/>
        <v>7.0266666664338118E-2</v>
      </c>
      <c r="F98" s="21">
        <v>15</v>
      </c>
      <c r="G98" s="116">
        <v>582.58100000000002</v>
      </c>
      <c r="H98" s="116">
        <f>H99-$L$5</f>
        <v>582.41700000000264</v>
      </c>
      <c r="I98" s="22">
        <f t="shared" ref="I98:I104" si="31">H98+0.05</f>
        <v>582.4670000000026</v>
      </c>
      <c r="J98" s="114">
        <f t="shared" si="29"/>
        <v>0.16399999999737247</v>
      </c>
      <c r="K98" s="7"/>
      <c r="L98" s="37"/>
      <c r="M98" s="37"/>
      <c r="N98" s="7"/>
      <c r="O98" s="7"/>
      <c r="P98" s="7"/>
      <c r="Q98" s="7"/>
      <c r="R98" s="7"/>
      <c r="S98" s="7"/>
      <c r="T98" s="7"/>
    </row>
    <row r="99" spans="1:20" x14ac:dyDescent="0.25">
      <c r="A99" s="21">
        <v>22.5</v>
      </c>
      <c r="B99" s="116">
        <v>582.28200000000015</v>
      </c>
      <c r="C99" s="116">
        <f>C100-$L$5</f>
        <v>582.25723333333576</v>
      </c>
      <c r="D99" s="22">
        <f t="shared" si="30"/>
        <v>582.30723333333572</v>
      </c>
      <c r="E99" s="114">
        <f t="shared" si="28"/>
        <v>2.4766666664390868E-2</v>
      </c>
      <c r="F99" s="21">
        <v>22.5</v>
      </c>
      <c r="G99" s="116">
        <v>582.58699999999999</v>
      </c>
      <c r="H99" s="116">
        <f>H100-$L$5</f>
        <v>582.5295000000026</v>
      </c>
      <c r="I99" s="22">
        <f t="shared" si="31"/>
        <v>582.57950000000255</v>
      </c>
      <c r="J99" s="114">
        <f t="shared" si="29"/>
        <v>5.749999999738975E-2</v>
      </c>
      <c r="K99" s="7"/>
      <c r="L99" s="37"/>
      <c r="M99" s="37"/>
      <c r="N99" s="7"/>
      <c r="O99" s="7"/>
      <c r="P99" s="7"/>
      <c r="Q99" s="7"/>
      <c r="R99" s="7"/>
      <c r="S99" s="7"/>
      <c r="T99" s="7"/>
    </row>
    <row r="100" spans="1:20" x14ac:dyDescent="0.25">
      <c r="A100" s="21">
        <v>30</v>
      </c>
      <c r="B100" s="116">
        <v>582.32900000000018</v>
      </c>
      <c r="C100" s="116">
        <v>582.36973333333572</v>
      </c>
      <c r="D100" s="22">
        <f t="shared" si="30"/>
        <v>582.41973333333567</v>
      </c>
      <c r="E100" s="114">
        <f t="shared" si="28"/>
        <v>-4.0733333335538191E-2</v>
      </c>
      <c r="F100" s="21">
        <v>30</v>
      </c>
      <c r="G100" s="116">
        <v>582.64199999999994</v>
      </c>
      <c r="H100" s="116">
        <v>582.64200000000255</v>
      </c>
      <c r="I100" s="22">
        <f t="shared" si="31"/>
        <v>582.69200000000251</v>
      </c>
      <c r="J100" s="114">
        <f t="shared" si="29"/>
        <v>-2.6147972675971687E-12</v>
      </c>
      <c r="K100" s="7"/>
      <c r="L100" s="37"/>
      <c r="M100" s="37"/>
      <c r="N100" s="7"/>
      <c r="O100" s="7"/>
      <c r="P100" s="7"/>
      <c r="Q100" s="7"/>
      <c r="R100" s="7"/>
      <c r="S100" s="7"/>
      <c r="T100" s="7"/>
    </row>
    <row r="101" spans="1:20" x14ac:dyDescent="0.25">
      <c r="A101" s="21">
        <v>37.5</v>
      </c>
      <c r="B101" s="116">
        <v>582.26900000000012</v>
      </c>
      <c r="C101" s="116">
        <f>C100-$L$5</f>
        <v>582.25723333333576</v>
      </c>
      <c r="D101" s="22">
        <f t="shared" si="30"/>
        <v>582.30723333333572</v>
      </c>
      <c r="E101" s="114">
        <f t="shared" si="28"/>
        <v>1.1766666664357217E-2</v>
      </c>
      <c r="F101" s="21">
        <v>37.5</v>
      </c>
      <c r="G101" s="116">
        <v>582.52800000000002</v>
      </c>
      <c r="H101" s="116">
        <f>H100-$L$5</f>
        <v>582.5295000000026</v>
      </c>
      <c r="I101" s="22">
        <f t="shared" si="31"/>
        <v>582.57950000000255</v>
      </c>
      <c r="J101" s="114">
        <f t="shared" si="29"/>
        <v>-1.500000002579327E-3</v>
      </c>
      <c r="K101" s="7"/>
      <c r="L101" s="37"/>
      <c r="M101" s="37"/>
      <c r="N101" s="7"/>
      <c r="O101" s="7"/>
      <c r="P101" s="7"/>
      <c r="Q101" s="7"/>
      <c r="R101" s="7"/>
      <c r="S101" s="7"/>
      <c r="T101" s="7"/>
    </row>
    <row r="102" spans="1:20" x14ac:dyDescent="0.25">
      <c r="A102" s="21">
        <v>45</v>
      </c>
      <c r="B102" s="116">
        <v>582.20800000000008</v>
      </c>
      <c r="C102" s="116">
        <f>C101-$L$5</f>
        <v>582.14473333333581</v>
      </c>
      <c r="D102" s="22">
        <f t="shared" si="30"/>
        <v>582.19473333333576</v>
      </c>
      <c r="E102" s="114">
        <f t="shared" si="28"/>
        <v>6.3266666664276272E-2</v>
      </c>
      <c r="F102" s="21">
        <v>45</v>
      </c>
      <c r="G102" s="116">
        <v>582.51799999999992</v>
      </c>
      <c r="H102" s="116">
        <f>H101-$L$5</f>
        <v>582.41700000000264</v>
      </c>
      <c r="I102" s="22">
        <f t="shared" si="31"/>
        <v>582.4670000000026</v>
      </c>
      <c r="J102" s="114">
        <f t="shared" si="29"/>
        <v>0.10099999999727061</v>
      </c>
      <c r="K102" s="7"/>
      <c r="L102" s="37"/>
      <c r="M102" s="37"/>
      <c r="N102" s="7"/>
      <c r="O102" s="7"/>
      <c r="P102" s="7"/>
      <c r="Q102" s="7"/>
      <c r="R102" s="7"/>
      <c r="S102" s="7"/>
      <c r="T102" s="7"/>
    </row>
    <row r="103" spans="1:20" x14ac:dyDescent="0.25">
      <c r="A103" s="21">
        <v>52.5</v>
      </c>
      <c r="B103" s="116">
        <v>582.11300000000017</v>
      </c>
      <c r="C103" s="116">
        <f>C102-$L$5</f>
        <v>582.03223333333585</v>
      </c>
      <c r="D103" s="22">
        <f t="shared" si="30"/>
        <v>582.08223333333581</v>
      </c>
      <c r="E103" s="114">
        <f t="shared" si="28"/>
        <v>8.0766666664317199E-2</v>
      </c>
      <c r="F103" s="21">
        <v>52.5</v>
      </c>
      <c r="G103" s="116">
        <v>582.33999999999992</v>
      </c>
      <c r="H103" s="116">
        <f>H102-$L$5</f>
        <v>582.30450000000269</v>
      </c>
      <c r="I103" s="22">
        <f t="shared" si="31"/>
        <v>582.35450000000264</v>
      </c>
      <c r="J103" s="114">
        <f t="shared" si="29"/>
        <v>3.549999999722786E-2</v>
      </c>
      <c r="K103" s="7"/>
      <c r="L103" s="37"/>
      <c r="M103" s="37"/>
      <c r="N103" s="7"/>
      <c r="O103" s="7"/>
      <c r="P103" s="7"/>
      <c r="Q103" s="7"/>
      <c r="R103" s="7"/>
      <c r="S103" s="7"/>
      <c r="T103" s="7"/>
    </row>
    <row r="104" spans="1:20" ht="15.75" thickBot="1" x14ac:dyDescent="0.3">
      <c r="A104" s="23">
        <v>60</v>
      </c>
      <c r="B104" s="122">
        <v>581.59699999999998</v>
      </c>
      <c r="C104" s="117">
        <f>C103-$L$6</f>
        <v>581.84473333333585</v>
      </c>
      <c r="D104" s="25">
        <f t="shared" si="30"/>
        <v>581.89473333333581</v>
      </c>
      <c r="E104" s="114">
        <f t="shared" si="28"/>
        <v>-0.24773333333587289</v>
      </c>
      <c r="F104" s="23">
        <v>60</v>
      </c>
      <c r="G104" s="122">
        <v>582.00400000000002</v>
      </c>
      <c r="H104" s="117">
        <f>H103-$L$6</f>
        <v>582.11700000000269</v>
      </c>
      <c r="I104" s="25">
        <f t="shared" si="31"/>
        <v>582.16700000000264</v>
      </c>
      <c r="J104" s="114">
        <f t="shared" si="29"/>
        <v>-0.11300000000267119</v>
      </c>
      <c r="K104" s="7"/>
      <c r="L104" s="41"/>
      <c r="M104" s="41"/>
      <c r="N104" s="7"/>
      <c r="O104" s="7"/>
      <c r="P104" s="7"/>
      <c r="Q104" s="7"/>
      <c r="R104" s="7"/>
      <c r="S104" s="7"/>
      <c r="T104" s="7"/>
    </row>
    <row r="105" spans="1:20" ht="15.75" thickBot="1" x14ac:dyDescent="0.3">
      <c r="K105" s="7"/>
      <c r="L105" s="41"/>
      <c r="M105" s="41"/>
      <c r="N105" s="7"/>
      <c r="O105" s="7"/>
      <c r="P105" s="7"/>
      <c r="Q105" s="7"/>
      <c r="R105" s="7"/>
      <c r="S105" s="7"/>
      <c r="T105" s="7"/>
    </row>
    <row r="106" spans="1:20" x14ac:dyDescent="0.25">
      <c r="A106" s="149" t="s">
        <v>152</v>
      </c>
      <c r="B106" s="150"/>
      <c r="C106" s="150"/>
      <c r="D106" s="151"/>
      <c r="F106" s="149" t="s">
        <v>151</v>
      </c>
      <c r="G106" s="150"/>
      <c r="H106" s="150"/>
      <c r="I106" s="151"/>
      <c r="K106" s="7"/>
      <c r="L106" s="41"/>
      <c r="M106" s="41"/>
      <c r="N106" s="7"/>
      <c r="O106" s="7"/>
      <c r="P106" s="7"/>
      <c r="Q106" s="7"/>
      <c r="R106" s="7"/>
      <c r="S106" s="7"/>
      <c r="T106" s="7"/>
    </row>
    <row r="107" spans="1:20" ht="15.75" thickBot="1" x14ac:dyDescent="0.3">
      <c r="A107" s="152"/>
      <c r="B107" s="153"/>
      <c r="C107" s="153"/>
      <c r="D107" s="154"/>
      <c r="F107" s="152"/>
      <c r="G107" s="153"/>
      <c r="H107" s="153"/>
      <c r="I107" s="154"/>
      <c r="K107" s="7"/>
      <c r="L107" s="18"/>
      <c r="M107" s="37"/>
      <c r="N107" s="7"/>
      <c r="O107" s="7"/>
      <c r="P107" s="7"/>
      <c r="Q107" s="7"/>
      <c r="R107" s="7"/>
      <c r="S107" s="7"/>
      <c r="T107" s="7"/>
    </row>
    <row r="108" spans="1:20" x14ac:dyDescent="0.25">
      <c r="A108" s="42" t="s">
        <v>105</v>
      </c>
      <c r="B108" s="123" t="s">
        <v>88</v>
      </c>
      <c r="C108" s="115" t="s">
        <v>120</v>
      </c>
      <c r="D108" s="43" t="s">
        <v>121</v>
      </c>
      <c r="F108" s="49" t="s">
        <v>106</v>
      </c>
      <c r="G108" s="127" t="s">
        <v>88</v>
      </c>
      <c r="H108" s="128" t="s">
        <v>120</v>
      </c>
      <c r="I108" s="50" t="s">
        <v>121</v>
      </c>
      <c r="K108" s="7"/>
      <c r="L108" s="37"/>
      <c r="M108" s="37"/>
      <c r="N108" s="7"/>
      <c r="O108" s="7"/>
      <c r="P108" s="7"/>
      <c r="Q108" s="7"/>
      <c r="R108" s="7"/>
      <c r="S108" s="7"/>
      <c r="T108" s="7"/>
    </row>
    <row r="109" spans="1:20" x14ac:dyDescent="0.25">
      <c r="A109" s="21">
        <v>0</v>
      </c>
      <c r="B109" s="121">
        <v>582.06200000000001</v>
      </c>
      <c r="C109" s="116">
        <f>C110-$L$6</f>
        <v>582.42253333333588</v>
      </c>
      <c r="D109" s="22">
        <v>582.69399999999939</v>
      </c>
      <c r="E109" s="114">
        <f>B109-C109</f>
        <v>-0.36053333333586579</v>
      </c>
      <c r="F109" s="21">
        <v>0</v>
      </c>
      <c r="G109" s="121">
        <v>582.31700000000001</v>
      </c>
      <c r="H109" s="116">
        <f>H110-$L$6</f>
        <v>582.72806666666906</v>
      </c>
      <c r="I109" s="22">
        <v>582.99399999999957</v>
      </c>
      <c r="J109" s="114">
        <f>G109-H109</f>
        <v>-0.41106666666905767</v>
      </c>
      <c r="K109" s="7"/>
      <c r="L109" s="37"/>
      <c r="M109" s="37"/>
      <c r="N109" s="7"/>
      <c r="O109" s="7"/>
      <c r="P109" s="7"/>
      <c r="Q109" s="7"/>
      <c r="R109" s="7"/>
      <c r="S109" s="7"/>
      <c r="T109" s="7"/>
    </row>
    <row r="110" spans="1:20" x14ac:dyDescent="0.25">
      <c r="A110" s="21">
        <v>7.5</v>
      </c>
      <c r="B110" s="116">
        <v>582.59699999999998</v>
      </c>
      <c r="C110" s="116">
        <f>C111-$L$5</f>
        <v>582.61003333333588</v>
      </c>
      <c r="D110" s="22">
        <f>C110+0.05</f>
        <v>582.66003333333583</v>
      </c>
      <c r="E110" s="114">
        <f t="shared" ref="E110:E117" si="32">B110-C110</f>
        <v>-1.3033333335897623E-2</v>
      </c>
      <c r="F110" s="21">
        <v>7.5</v>
      </c>
      <c r="G110" s="116">
        <v>582.78599999999994</v>
      </c>
      <c r="H110" s="116">
        <f>H111-$L$5</f>
        <v>582.91556666666906</v>
      </c>
      <c r="I110" s="22">
        <f>H110+0.05</f>
        <v>582.96556666666902</v>
      </c>
      <c r="J110" s="114">
        <f t="shared" ref="J110:J117" si="33">G110-H110</f>
        <v>-0.12956666666912042</v>
      </c>
      <c r="K110" s="7"/>
      <c r="L110" s="37"/>
      <c r="M110" s="37"/>
      <c r="N110" s="7"/>
      <c r="O110" s="7"/>
      <c r="P110" s="7"/>
      <c r="Q110" s="7"/>
      <c r="R110" s="7"/>
      <c r="S110" s="7"/>
      <c r="T110" s="7"/>
    </row>
    <row r="111" spans="1:20" x14ac:dyDescent="0.25">
      <c r="A111" s="21">
        <v>15</v>
      </c>
      <c r="B111" s="116">
        <v>582.72299999999996</v>
      </c>
      <c r="C111" s="116">
        <f>C112-$L$5</f>
        <v>582.72253333333583</v>
      </c>
      <c r="D111" s="22">
        <f t="shared" ref="D111:D117" si="34">C111+0.05</f>
        <v>582.77253333333579</v>
      </c>
      <c r="E111" s="114">
        <f t="shared" si="32"/>
        <v>4.6666666412420454E-4</v>
      </c>
      <c r="F111" s="21">
        <v>15</v>
      </c>
      <c r="G111" s="116">
        <v>582.94699999999989</v>
      </c>
      <c r="H111" s="116">
        <f>H112-$L$5</f>
        <v>583.02806666666902</v>
      </c>
      <c r="I111" s="22">
        <f t="shared" ref="I111:I117" si="35">H111+0.05</f>
        <v>583.07806666666897</v>
      </c>
      <c r="J111" s="114">
        <f t="shared" si="33"/>
        <v>-8.1066666669130427E-2</v>
      </c>
      <c r="K111" s="7"/>
      <c r="L111" s="37"/>
      <c r="M111" s="37"/>
      <c r="N111" s="7"/>
      <c r="O111" s="7"/>
      <c r="P111" s="7"/>
      <c r="Q111" s="7"/>
      <c r="R111" s="7"/>
      <c r="S111" s="7"/>
      <c r="T111" s="7"/>
    </row>
    <row r="112" spans="1:20" x14ac:dyDescent="0.25">
      <c r="A112" s="21">
        <v>22.5</v>
      </c>
      <c r="B112" s="116">
        <v>582.76</v>
      </c>
      <c r="C112" s="116">
        <f>C113-$L$5</f>
        <v>582.83503333333579</v>
      </c>
      <c r="D112" s="22">
        <f t="shared" si="34"/>
        <v>582.88503333333574</v>
      </c>
      <c r="E112" s="114">
        <f t="shared" si="32"/>
        <v>-7.503333333579576E-2</v>
      </c>
      <c r="F112" s="21">
        <v>22.5</v>
      </c>
      <c r="G112" s="116">
        <v>582.95799999999997</v>
      </c>
      <c r="H112" s="116">
        <f>H113-$L$5</f>
        <v>583.14056666666897</v>
      </c>
      <c r="I112" s="22">
        <f t="shared" si="35"/>
        <v>583.19056666666893</v>
      </c>
      <c r="J112" s="114">
        <f t="shared" si="33"/>
        <v>-0.18256666666900401</v>
      </c>
      <c r="K112" s="7"/>
      <c r="L112" s="37"/>
      <c r="M112" s="37"/>
      <c r="N112" s="7"/>
      <c r="O112" s="7"/>
      <c r="P112" s="7"/>
      <c r="Q112" s="7"/>
      <c r="R112" s="7"/>
      <c r="S112" s="7"/>
      <c r="T112" s="7"/>
    </row>
    <row r="113" spans="1:20" x14ac:dyDescent="0.25">
      <c r="A113" s="21">
        <v>30</v>
      </c>
      <c r="B113" s="116">
        <v>582.82799999999997</v>
      </c>
      <c r="C113" s="116">
        <v>582.94753333333574</v>
      </c>
      <c r="D113" s="22">
        <f t="shared" si="34"/>
        <v>582.9975333333357</v>
      </c>
      <c r="E113" s="114">
        <f t="shared" si="32"/>
        <v>-0.11953333333576666</v>
      </c>
      <c r="F113" s="21">
        <v>30</v>
      </c>
      <c r="G113" s="116">
        <v>583.05799999999999</v>
      </c>
      <c r="H113" s="116">
        <v>583.25306666666893</v>
      </c>
      <c r="I113" s="22">
        <f t="shared" si="35"/>
        <v>583.30306666666888</v>
      </c>
      <c r="J113" s="114">
        <f t="shared" si="33"/>
        <v>-0.1950666666689358</v>
      </c>
      <c r="K113" s="7"/>
      <c r="L113" s="37"/>
      <c r="M113" s="37"/>
      <c r="N113" s="7"/>
      <c r="O113" s="7"/>
      <c r="P113" s="7"/>
      <c r="Q113" s="7"/>
      <c r="R113" s="7"/>
      <c r="S113" s="7"/>
      <c r="T113" s="7"/>
    </row>
    <row r="114" spans="1:20" x14ac:dyDescent="0.25">
      <c r="A114" s="21">
        <v>37.5</v>
      </c>
      <c r="B114" s="116">
        <v>582.70499999999993</v>
      </c>
      <c r="C114" s="116">
        <f>C113-$L$5</f>
        <v>582.83503333333579</v>
      </c>
      <c r="D114" s="22">
        <f t="shared" si="34"/>
        <v>582.88503333333574</v>
      </c>
      <c r="E114" s="114">
        <f t="shared" si="32"/>
        <v>-0.13003333333585942</v>
      </c>
      <c r="F114" s="21">
        <v>37.5</v>
      </c>
      <c r="G114" s="116">
        <v>582.94799999999998</v>
      </c>
      <c r="H114" s="116">
        <f>H113-$L$5</f>
        <v>583.14056666666897</v>
      </c>
      <c r="I114" s="22">
        <f t="shared" si="35"/>
        <v>583.19056666666893</v>
      </c>
      <c r="J114" s="114">
        <f t="shared" si="33"/>
        <v>-0.19256666666899491</v>
      </c>
      <c r="K114" s="7"/>
      <c r="L114" s="37"/>
      <c r="M114" s="37"/>
      <c r="N114" s="7"/>
      <c r="O114" s="7"/>
      <c r="P114" s="7"/>
      <c r="Q114" s="7"/>
      <c r="R114" s="7"/>
      <c r="S114" s="7"/>
      <c r="T114" s="7"/>
    </row>
    <row r="115" spans="1:20" x14ac:dyDescent="0.25">
      <c r="A115" s="21">
        <v>45</v>
      </c>
      <c r="B115" s="116">
        <v>582.63699999999994</v>
      </c>
      <c r="C115" s="116">
        <f>C114-$L$5</f>
        <v>582.72253333333583</v>
      </c>
      <c r="D115" s="22">
        <f t="shared" si="34"/>
        <v>582.77253333333579</v>
      </c>
      <c r="E115" s="114">
        <f t="shared" si="32"/>
        <v>-8.5533333335888528E-2</v>
      </c>
      <c r="F115" s="21">
        <v>45</v>
      </c>
      <c r="G115" s="116">
        <v>582.88099999999997</v>
      </c>
      <c r="H115" s="116">
        <f>H114-$L$5</f>
        <v>583.02806666666902</v>
      </c>
      <c r="I115" s="22">
        <f t="shared" si="35"/>
        <v>583.07806666666897</v>
      </c>
      <c r="J115" s="114">
        <f t="shared" si="33"/>
        <v>-0.14706666666904766</v>
      </c>
      <c r="K115" s="7"/>
      <c r="L115" s="37"/>
      <c r="M115" s="37"/>
      <c r="N115" s="7"/>
      <c r="O115" s="7"/>
      <c r="P115" s="7"/>
      <c r="Q115" s="7"/>
      <c r="R115" s="7"/>
      <c r="S115" s="7"/>
      <c r="T115" s="7"/>
    </row>
    <row r="116" spans="1:20" x14ac:dyDescent="0.25">
      <c r="A116" s="21">
        <v>52.5</v>
      </c>
      <c r="B116" s="116">
        <v>582.625</v>
      </c>
      <c r="C116" s="116">
        <f>C115-$L$5</f>
        <v>582.61003333333588</v>
      </c>
      <c r="D116" s="22">
        <f t="shared" si="34"/>
        <v>582.66003333333583</v>
      </c>
      <c r="E116" s="114">
        <f t="shared" si="32"/>
        <v>1.4966666664122386E-2</v>
      </c>
      <c r="F116" s="21">
        <v>52.5</v>
      </c>
      <c r="G116" s="116">
        <v>582.79899999999998</v>
      </c>
      <c r="H116" s="116">
        <f>H115-$L$5</f>
        <v>582.91556666666906</v>
      </c>
      <c r="I116" s="22">
        <f t="shared" si="35"/>
        <v>582.96556666666902</v>
      </c>
      <c r="J116" s="114">
        <f t="shared" si="33"/>
        <v>-0.11656666666908677</v>
      </c>
      <c r="K116" s="7"/>
      <c r="L116" s="37"/>
      <c r="M116" s="37"/>
      <c r="N116" s="7"/>
      <c r="O116" s="7"/>
      <c r="P116" s="7"/>
      <c r="Q116" s="7"/>
      <c r="R116" s="7"/>
      <c r="S116" s="7"/>
      <c r="T116" s="7"/>
    </row>
    <row r="117" spans="1:20" ht="15.75" thickBot="1" x14ac:dyDescent="0.3">
      <c r="A117" s="23">
        <v>60</v>
      </c>
      <c r="B117" s="122">
        <v>582.15200000000004</v>
      </c>
      <c r="C117" s="117">
        <f>C116-$L$6</f>
        <v>582.42253333333588</v>
      </c>
      <c r="D117" s="25">
        <f t="shared" si="34"/>
        <v>582.47253333333583</v>
      </c>
      <c r="E117" s="114">
        <f t="shared" si="32"/>
        <v>-0.27053333333583396</v>
      </c>
      <c r="F117" s="23">
        <v>60</v>
      </c>
      <c r="G117" s="122">
        <v>582.32500000000005</v>
      </c>
      <c r="H117" s="117">
        <f>H116-$L$6</f>
        <v>582.72806666666906</v>
      </c>
      <c r="I117" s="25">
        <f t="shared" si="35"/>
        <v>582.77806666666902</v>
      </c>
      <c r="J117" s="114">
        <f t="shared" si="33"/>
        <v>-0.40306666666901947</v>
      </c>
      <c r="K117" s="7"/>
      <c r="L117" s="41"/>
      <c r="M117" s="41"/>
      <c r="N117" s="7"/>
      <c r="O117" s="7"/>
      <c r="P117" s="7"/>
      <c r="Q117" s="7"/>
      <c r="R117" s="7"/>
      <c r="S117" s="7"/>
      <c r="T117" s="7"/>
    </row>
    <row r="118" spans="1:20" ht="15.75" thickBot="1" x14ac:dyDescent="0.3">
      <c r="A118" s="8"/>
      <c r="B118" s="118"/>
      <c r="C118" s="118"/>
      <c r="D118" s="8"/>
      <c r="F118" s="8"/>
      <c r="G118" s="118"/>
      <c r="H118" s="118"/>
      <c r="I118" s="8"/>
      <c r="K118" s="7"/>
      <c r="L118" s="41"/>
      <c r="M118" s="41"/>
      <c r="N118" s="7"/>
      <c r="O118" s="7"/>
      <c r="P118" s="7"/>
      <c r="Q118" s="7"/>
      <c r="R118" s="7"/>
      <c r="S118" s="7"/>
      <c r="T118" s="7"/>
    </row>
    <row r="119" spans="1:20" x14ac:dyDescent="0.25">
      <c r="A119" s="149" t="s">
        <v>153</v>
      </c>
      <c r="B119" s="150"/>
      <c r="C119" s="150"/>
      <c r="D119" s="151"/>
      <c r="F119" s="149" t="s">
        <v>154</v>
      </c>
      <c r="G119" s="150"/>
      <c r="H119" s="150"/>
      <c r="I119" s="151"/>
      <c r="K119" s="7"/>
      <c r="L119" s="41"/>
      <c r="M119" s="41"/>
      <c r="N119" s="7"/>
      <c r="O119" s="7"/>
      <c r="P119" s="7"/>
      <c r="Q119" s="7"/>
      <c r="R119" s="7"/>
      <c r="S119" s="7"/>
      <c r="T119" s="7"/>
    </row>
    <row r="120" spans="1:20" ht="15.75" thickBot="1" x14ac:dyDescent="0.3">
      <c r="A120" s="152"/>
      <c r="B120" s="153"/>
      <c r="C120" s="153"/>
      <c r="D120" s="154"/>
      <c r="F120" s="152"/>
      <c r="G120" s="153"/>
      <c r="H120" s="153"/>
      <c r="I120" s="154"/>
      <c r="K120" s="7"/>
      <c r="L120" s="37"/>
      <c r="M120" s="37"/>
      <c r="N120" s="7"/>
      <c r="O120" s="7"/>
      <c r="P120" s="7"/>
      <c r="Q120" s="7"/>
      <c r="R120" s="7"/>
      <c r="S120" s="7"/>
      <c r="T120" s="7"/>
    </row>
    <row r="121" spans="1:20" x14ac:dyDescent="0.25">
      <c r="A121" s="42" t="s">
        <v>107</v>
      </c>
      <c r="B121" s="123" t="s">
        <v>88</v>
      </c>
      <c r="C121" s="115" t="s">
        <v>120</v>
      </c>
      <c r="D121" s="43" t="s">
        <v>121</v>
      </c>
      <c r="F121" s="42" t="s">
        <v>108</v>
      </c>
      <c r="G121" s="123" t="s">
        <v>88</v>
      </c>
      <c r="H121" s="115" t="s">
        <v>120</v>
      </c>
      <c r="I121" s="43" t="s">
        <v>121</v>
      </c>
      <c r="K121" s="7"/>
      <c r="L121" s="37"/>
      <c r="M121" s="37"/>
      <c r="N121" s="7"/>
      <c r="O121" s="7"/>
      <c r="P121" s="7"/>
      <c r="Q121" s="7"/>
      <c r="R121" s="7"/>
      <c r="S121" s="7"/>
      <c r="T121" s="7"/>
    </row>
    <row r="122" spans="1:20" x14ac:dyDescent="0.25">
      <c r="A122" s="21">
        <v>0</v>
      </c>
      <c r="B122" s="121">
        <v>582.45500000000004</v>
      </c>
      <c r="C122" s="116">
        <f>C123-$L$6</f>
        <v>583.03360000000225</v>
      </c>
      <c r="D122" s="22">
        <v>583.29399999999976</v>
      </c>
      <c r="E122" s="114">
        <f>B122-C122</f>
        <v>-0.57860000000221135</v>
      </c>
      <c r="F122" s="21">
        <v>0</v>
      </c>
      <c r="G122" s="121">
        <v>582.88499999999999</v>
      </c>
      <c r="H122" s="116">
        <f>H123-$L$6</f>
        <v>583.33913333333544</v>
      </c>
      <c r="I122" s="22">
        <v>583.59399999999994</v>
      </c>
      <c r="J122" s="114">
        <f>G122-H122</f>
        <v>-0.4541333333354487</v>
      </c>
      <c r="K122" s="7"/>
      <c r="L122" s="37"/>
      <c r="M122" s="37"/>
      <c r="N122" s="7"/>
      <c r="O122" s="7"/>
      <c r="P122" s="7"/>
      <c r="Q122" s="7"/>
      <c r="R122" s="7"/>
      <c r="S122" s="7"/>
      <c r="T122" s="7"/>
    </row>
    <row r="123" spans="1:20" x14ac:dyDescent="0.25">
      <c r="A123" s="21">
        <v>7.5</v>
      </c>
      <c r="B123" s="116">
        <v>583.04599999999994</v>
      </c>
      <c r="C123" s="116">
        <f>C124-$L$5</f>
        <v>583.22110000000225</v>
      </c>
      <c r="D123" s="22">
        <f>C123+0.05</f>
        <v>583.27110000000221</v>
      </c>
      <c r="E123" s="114">
        <f t="shared" ref="E123:E130" si="36">B123-C123</f>
        <v>-0.17510000000231685</v>
      </c>
      <c r="F123" s="21">
        <v>7.5</v>
      </c>
      <c r="G123" s="116">
        <v>583.45100000000002</v>
      </c>
      <c r="H123" s="116">
        <f>H124-$L$5</f>
        <v>583.52663333333544</v>
      </c>
      <c r="I123" s="22">
        <f>H123+0.05</f>
        <v>583.57663333333539</v>
      </c>
      <c r="J123" s="114">
        <f t="shared" ref="J123:J130" si="37">G123-H123</f>
        <v>-7.5633333335417774E-2</v>
      </c>
      <c r="K123" s="7"/>
      <c r="L123" s="37"/>
      <c r="M123" s="37"/>
      <c r="N123" s="7"/>
      <c r="O123" s="7"/>
      <c r="P123" s="7"/>
      <c r="Q123" s="7"/>
      <c r="R123" s="7"/>
      <c r="S123" s="7"/>
      <c r="T123" s="7"/>
    </row>
    <row r="124" spans="1:20" x14ac:dyDescent="0.25">
      <c r="A124" s="21">
        <v>15</v>
      </c>
      <c r="B124" s="116">
        <v>583.26199999999994</v>
      </c>
      <c r="C124" s="116">
        <f>C125-$L$5</f>
        <v>583.33360000000221</v>
      </c>
      <c r="D124" s="22">
        <f t="shared" ref="D124:D130" si="38">C124+0.05</f>
        <v>583.38360000000216</v>
      </c>
      <c r="E124" s="114">
        <f t="shared" si="36"/>
        <v>-7.1600000002263187E-2</v>
      </c>
      <c r="F124" s="21">
        <v>15</v>
      </c>
      <c r="G124" s="116">
        <v>583.63599999999997</v>
      </c>
      <c r="H124" s="116">
        <f>H125-$L$5</f>
        <v>583.63913333333539</v>
      </c>
      <c r="I124" s="22">
        <f t="shared" ref="I124:I130" si="39">H124+0.05</f>
        <v>583.68913333333535</v>
      </c>
      <c r="J124" s="114">
        <f t="shared" si="37"/>
        <v>-3.1333333354268689E-3</v>
      </c>
      <c r="K124" s="7"/>
      <c r="L124" s="37"/>
      <c r="M124" s="37"/>
      <c r="N124" s="7"/>
      <c r="O124" s="7"/>
      <c r="P124" s="7"/>
      <c r="Q124" s="7"/>
      <c r="R124" s="7"/>
      <c r="S124" s="7"/>
      <c r="T124" s="7"/>
    </row>
    <row r="125" spans="1:20" x14ac:dyDescent="0.25">
      <c r="A125" s="21">
        <v>22.5</v>
      </c>
      <c r="B125" s="116">
        <v>583.29499999999996</v>
      </c>
      <c r="C125" s="116">
        <f>C126-$L$5</f>
        <v>583.44610000000216</v>
      </c>
      <c r="D125" s="22">
        <f t="shared" si="38"/>
        <v>583.49610000000212</v>
      </c>
      <c r="E125" s="114">
        <f t="shared" si="36"/>
        <v>-0.15110000000220225</v>
      </c>
      <c r="F125" s="21">
        <v>22.5</v>
      </c>
      <c r="G125" s="116">
        <v>583.64599999999996</v>
      </c>
      <c r="H125" s="116">
        <f>H126-$L$5</f>
        <v>583.75163333333535</v>
      </c>
      <c r="I125" s="22">
        <f t="shared" si="39"/>
        <v>583.8016333333353</v>
      </c>
      <c r="J125" s="114">
        <f t="shared" si="37"/>
        <v>-0.10563333333539049</v>
      </c>
      <c r="K125" s="7"/>
      <c r="L125" s="37"/>
      <c r="M125" s="37"/>
      <c r="N125" s="7"/>
      <c r="O125" s="7"/>
      <c r="P125" s="7"/>
      <c r="Q125" s="7"/>
      <c r="R125" s="7"/>
      <c r="S125" s="7"/>
      <c r="T125" s="7"/>
    </row>
    <row r="126" spans="1:20" x14ac:dyDescent="0.25">
      <c r="A126" s="21">
        <v>30</v>
      </c>
      <c r="B126" s="116">
        <v>583.34499999999991</v>
      </c>
      <c r="C126" s="116">
        <v>583.55860000000212</v>
      </c>
      <c r="D126" s="22">
        <f t="shared" si="38"/>
        <v>583.60860000000207</v>
      </c>
      <c r="E126" s="114">
        <f t="shared" si="36"/>
        <v>-0.21360000000220225</v>
      </c>
      <c r="F126" s="21">
        <v>30</v>
      </c>
      <c r="G126" s="116">
        <v>583.68399999999997</v>
      </c>
      <c r="H126" s="116">
        <v>583.8641333333353</v>
      </c>
      <c r="I126" s="22">
        <f t="shared" si="39"/>
        <v>583.91413333333526</v>
      </c>
      <c r="J126" s="114">
        <f t="shared" si="37"/>
        <v>-0.1801333333353341</v>
      </c>
      <c r="K126" s="7"/>
      <c r="L126" s="37"/>
      <c r="M126" s="37"/>
      <c r="N126" s="7"/>
      <c r="O126" s="7"/>
      <c r="P126" s="7"/>
      <c r="Q126" s="7"/>
      <c r="R126" s="7"/>
      <c r="S126" s="7"/>
      <c r="T126" s="7"/>
    </row>
    <row r="127" spans="1:20" x14ac:dyDescent="0.25">
      <c r="A127" s="21">
        <v>37.5</v>
      </c>
      <c r="B127" s="116">
        <v>583.26599999999996</v>
      </c>
      <c r="C127" s="116">
        <f>C126-$L$5</f>
        <v>583.44610000000216</v>
      </c>
      <c r="D127" s="22">
        <f t="shared" si="38"/>
        <v>583.49610000000212</v>
      </c>
      <c r="E127" s="114">
        <f t="shared" si="36"/>
        <v>-0.18010000000219861</v>
      </c>
      <c r="F127" s="21">
        <v>37.5</v>
      </c>
      <c r="G127" s="116">
        <v>583.59399999999994</v>
      </c>
      <c r="H127" s="116">
        <f>H126-$L$5</f>
        <v>583.75163333333535</v>
      </c>
      <c r="I127" s="22">
        <f t="shared" si="39"/>
        <v>583.8016333333353</v>
      </c>
      <c r="J127" s="114">
        <f t="shared" si="37"/>
        <v>-0.15763333333541141</v>
      </c>
      <c r="K127" s="7"/>
      <c r="L127" s="37"/>
      <c r="M127" s="37"/>
      <c r="N127" s="7"/>
      <c r="O127" s="7"/>
      <c r="P127" s="7"/>
      <c r="Q127" s="7"/>
      <c r="R127" s="7"/>
      <c r="S127" s="7"/>
      <c r="T127" s="7"/>
    </row>
    <row r="128" spans="1:20" x14ac:dyDescent="0.25">
      <c r="A128" s="21">
        <v>45</v>
      </c>
      <c r="B128" s="116">
        <v>583.17799999999988</v>
      </c>
      <c r="C128" s="116">
        <f>C127-$L$5</f>
        <v>583.33360000000221</v>
      </c>
      <c r="D128" s="22">
        <f t="shared" si="38"/>
        <v>583.38360000000216</v>
      </c>
      <c r="E128" s="114">
        <f t="shared" si="36"/>
        <v>-0.15560000000232321</v>
      </c>
      <c r="F128" s="21">
        <v>45</v>
      </c>
      <c r="G128" s="116">
        <v>583.55600000000004</v>
      </c>
      <c r="H128" s="116">
        <f>H127-$L$5</f>
        <v>583.63913333333539</v>
      </c>
      <c r="I128" s="22">
        <f t="shared" si="39"/>
        <v>583.68913333333535</v>
      </c>
      <c r="J128" s="114">
        <f t="shared" si="37"/>
        <v>-8.3133333335354109E-2</v>
      </c>
      <c r="K128" s="7"/>
      <c r="L128" s="37"/>
      <c r="M128" s="37"/>
      <c r="N128" s="7"/>
      <c r="O128" s="7"/>
      <c r="P128" s="7"/>
      <c r="Q128" s="7"/>
      <c r="R128" s="7"/>
      <c r="S128" s="7"/>
      <c r="T128" s="7"/>
    </row>
    <row r="129" spans="1:20" x14ac:dyDescent="0.25">
      <c r="A129" s="21">
        <v>52.5</v>
      </c>
      <c r="B129" s="116">
        <v>583.04499999999996</v>
      </c>
      <c r="C129" s="116">
        <f>C128-$L$5</f>
        <v>583.22110000000225</v>
      </c>
      <c r="D129" s="22">
        <f t="shared" si="38"/>
        <v>583.27110000000221</v>
      </c>
      <c r="E129" s="114">
        <f t="shared" si="36"/>
        <v>-0.1761000000022932</v>
      </c>
      <c r="F129" s="21">
        <v>52.5</v>
      </c>
      <c r="G129" s="116">
        <v>583.41399999999999</v>
      </c>
      <c r="H129" s="116">
        <f>H128-$L$5</f>
        <v>583.52663333333544</v>
      </c>
      <c r="I129" s="22">
        <f t="shared" si="39"/>
        <v>583.57663333333539</v>
      </c>
      <c r="J129" s="114">
        <f t="shared" si="37"/>
        <v>-0.11263333333545233</v>
      </c>
      <c r="K129" s="7"/>
      <c r="L129" s="37"/>
      <c r="M129" s="37"/>
      <c r="N129" s="7"/>
      <c r="O129" s="7"/>
      <c r="P129" s="7"/>
      <c r="Q129" s="7"/>
      <c r="R129" s="7"/>
      <c r="S129" s="7"/>
      <c r="T129" s="7"/>
    </row>
    <row r="130" spans="1:20" ht="15.75" thickBot="1" x14ac:dyDescent="0.3">
      <c r="A130" s="23">
        <v>60</v>
      </c>
      <c r="B130" s="122">
        <v>582.72400000000005</v>
      </c>
      <c r="C130" s="117">
        <f>C129-$L$6</f>
        <v>583.03360000000225</v>
      </c>
      <c r="D130" s="25">
        <f t="shared" si="38"/>
        <v>583.08360000000221</v>
      </c>
      <c r="E130" s="114">
        <f t="shared" si="36"/>
        <v>-0.30960000000220589</v>
      </c>
      <c r="F130" s="23">
        <v>60</v>
      </c>
      <c r="G130" s="122">
        <v>583.10299999999995</v>
      </c>
      <c r="H130" s="117">
        <f>H129-$L$6</f>
        <v>583.33913333333544</v>
      </c>
      <c r="I130" s="25">
        <f t="shared" si="39"/>
        <v>583.38913333333539</v>
      </c>
      <c r="J130" s="114">
        <f t="shared" si="37"/>
        <v>-0.23613333333548781</v>
      </c>
      <c r="K130" s="7"/>
      <c r="L130" s="41"/>
      <c r="M130" s="41"/>
      <c r="N130" s="7"/>
      <c r="O130" s="7"/>
      <c r="P130" s="7"/>
      <c r="Q130" s="7"/>
      <c r="R130" s="7"/>
      <c r="S130" s="7"/>
      <c r="T130" s="7"/>
    </row>
    <row r="131" spans="1:20" ht="15.75" thickBot="1" x14ac:dyDescent="0.3">
      <c r="K131" s="7"/>
      <c r="L131" s="41"/>
      <c r="M131" s="41"/>
      <c r="N131" s="7"/>
      <c r="O131" s="7"/>
      <c r="P131" s="7"/>
      <c r="Q131" s="7"/>
      <c r="R131" s="7"/>
      <c r="S131" s="7"/>
      <c r="T131" s="7"/>
    </row>
    <row r="132" spans="1:20" x14ac:dyDescent="0.25">
      <c r="A132" s="149" t="s">
        <v>155</v>
      </c>
      <c r="B132" s="150"/>
      <c r="C132" s="150"/>
      <c r="D132" s="151"/>
      <c r="F132" s="149" t="s">
        <v>156</v>
      </c>
      <c r="G132" s="150"/>
      <c r="H132" s="150"/>
      <c r="I132" s="151"/>
      <c r="K132" s="7"/>
      <c r="L132" s="41"/>
      <c r="M132" s="41"/>
      <c r="N132" s="37"/>
      <c r="O132" s="8"/>
      <c r="P132" s="8"/>
      <c r="Q132" s="8"/>
      <c r="R132" s="8"/>
      <c r="S132" s="7"/>
      <c r="T132" s="7"/>
    </row>
    <row r="133" spans="1:20" ht="15.75" thickBot="1" x14ac:dyDescent="0.3">
      <c r="A133" s="152"/>
      <c r="B133" s="153"/>
      <c r="C133" s="153"/>
      <c r="D133" s="154"/>
      <c r="F133" s="152"/>
      <c r="G133" s="153"/>
      <c r="H133" s="153"/>
      <c r="I133" s="154"/>
      <c r="K133" s="7"/>
      <c r="L133" s="37"/>
      <c r="M133" s="37"/>
      <c r="N133" s="37"/>
      <c r="O133" s="8"/>
      <c r="P133" s="8"/>
      <c r="Q133" s="8"/>
      <c r="R133" s="8"/>
      <c r="S133" s="7"/>
      <c r="T133" s="7"/>
    </row>
    <row r="134" spans="1:20" x14ac:dyDescent="0.25">
      <c r="A134" s="42" t="s">
        <v>109</v>
      </c>
      <c r="B134" s="123" t="s">
        <v>88</v>
      </c>
      <c r="C134" s="115" t="s">
        <v>120</v>
      </c>
      <c r="D134" s="43" t="s">
        <v>121</v>
      </c>
      <c r="F134" s="42" t="s">
        <v>110</v>
      </c>
      <c r="G134" s="123" t="s">
        <v>88</v>
      </c>
      <c r="H134" s="115" t="s">
        <v>120</v>
      </c>
      <c r="I134" s="43" t="s">
        <v>121</v>
      </c>
      <c r="K134" s="7"/>
      <c r="L134" s="37"/>
      <c r="M134" s="37"/>
      <c r="N134" s="37"/>
      <c r="O134" s="8"/>
      <c r="P134" s="8"/>
      <c r="Q134" s="8"/>
      <c r="R134" s="8"/>
      <c r="S134" s="7"/>
      <c r="T134" s="7"/>
    </row>
    <row r="135" spans="1:20" x14ac:dyDescent="0.25">
      <c r="A135" s="21">
        <v>0</v>
      </c>
      <c r="B135" s="121">
        <v>583.16499999999996</v>
      </c>
      <c r="C135" s="116">
        <f>C136-$L$6</f>
        <v>583.64466666666863</v>
      </c>
      <c r="D135" s="22">
        <v>583.89400000000012</v>
      </c>
      <c r="E135" s="114">
        <f>B135-C135</f>
        <v>-0.47966666666866331</v>
      </c>
      <c r="F135" s="21">
        <v>0</v>
      </c>
      <c r="G135" s="121">
        <v>583.54</v>
      </c>
      <c r="H135" s="116">
        <f>H136-$L$6</f>
        <v>583.95020000000181</v>
      </c>
      <c r="I135" s="22">
        <v>584.1940000000003</v>
      </c>
      <c r="J135" s="114">
        <f>G135-H135</f>
        <v>-0.41020000000185064</v>
      </c>
      <c r="K135" s="7"/>
      <c r="L135" s="37"/>
      <c r="M135" s="37"/>
      <c r="N135" s="37"/>
      <c r="O135" s="37"/>
      <c r="P135" s="37"/>
      <c r="Q135" s="37"/>
      <c r="R135" s="37"/>
      <c r="S135" s="7"/>
      <c r="T135" s="7"/>
    </row>
    <row r="136" spans="1:20" x14ac:dyDescent="0.25">
      <c r="A136" s="21">
        <v>7.5</v>
      </c>
      <c r="B136" s="116">
        <v>583.74199999999996</v>
      </c>
      <c r="C136" s="116">
        <f>C137-$L$5</f>
        <v>583.83216666666863</v>
      </c>
      <c r="D136" s="22">
        <f>C136+0.05</f>
        <v>583.88216666666858</v>
      </c>
      <c r="E136" s="114">
        <f t="shared" ref="E136:E143" si="40">B136-C136</f>
        <v>-9.016666666866513E-2</v>
      </c>
      <c r="F136" s="21">
        <v>7.5</v>
      </c>
      <c r="G136" s="116">
        <v>584.10500000000002</v>
      </c>
      <c r="H136" s="116">
        <f>H137-$L$5</f>
        <v>584.13770000000181</v>
      </c>
      <c r="I136" s="22">
        <f>H136+0.05</f>
        <v>584.18770000000177</v>
      </c>
      <c r="J136" s="114">
        <f t="shared" ref="J136:J143" si="41">G136-H136</f>
        <v>-3.270000000179607E-2</v>
      </c>
      <c r="K136" s="7"/>
      <c r="L136" s="37"/>
      <c r="M136" s="37"/>
      <c r="N136" s="37"/>
      <c r="O136" s="8"/>
      <c r="P136" s="8"/>
      <c r="Q136" s="8"/>
      <c r="R136" s="8"/>
      <c r="S136" s="7"/>
      <c r="T136" s="7"/>
    </row>
    <row r="137" spans="1:20" x14ac:dyDescent="0.25">
      <c r="A137" s="21">
        <v>15</v>
      </c>
      <c r="B137" s="116">
        <v>583.87199999999996</v>
      </c>
      <c r="C137" s="116">
        <f>C138-$L$5</f>
        <v>583.94466666666858</v>
      </c>
      <c r="D137" s="22">
        <f t="shared" ref="D137:D143" si="42">C137+0.05</f>
        <v>583.99466666666854</v>
      </c>
      <c r="E137" s="114">
        <f t="shared" si="40"/>
        <v>-7.2666666668624202E-2</v>
      </c>
      <c r="F137" s="21">
        <v>15</v>
      </c>
      <c r="G137" s="116">
        <v>584.25099999999998</v>
      </c>
      <c r="H137" s="116">
        <f>H138-$L$5</f>
        <v>584.25020000000177</v>
      </c>
      <c r="I137" s="22">
        <f t="shared" ref="I137:I143" si="43">H137+0.05</f>
        <v>584.30020000000172</v>
      </c>
      <c r="J137" s="114">
        <f t="shared" si="41"/>
        <v>7.9999999820756784E-4</v>
      </c>
      <c r="K137" s="7"/>
      <c r="L137" s="37"/>
      <c r="M137" s="37"/>
      <c r="N137" s="37"/>
      <c r="O137" s="8"/>
      <c r="P137" s="8"/>
      <c r="Q137" s="8"/>
      <c r="R137" s="8"/>
      <c r="S137" s="7"/>
      <c r="T137" s="7"/>
    </row>
    <row r="138" spans="1:20" x14ac:dyDescent="0.25">
      <c r="A138" s="21">
        <v>22.5</v>
      </c>
      <c r="B138" s="116">
        <v>583.90699999999993</v>
      </c>
      <c r="C138" s="116">
        <f>C139-$L$5</f>
        <v>584.05716666666854</v>
      </c>
      <c r="D138" s="22">
        <f t="shared" si="42"/>
        <v>584.10716666666849</v>
      </c>
      <c r="E138" s="114">
        <f t="shared" si="40"/>
        <v>-0.15016666666861056</v>
      </c>
      <c r="F138" s="21">
        <v>22.5</v>
      </c>
      <c r="G138" s="116">
        <v>584.28199999999993</v>
      </c>
      <c r="H138" s="116">
        <f>H139-$L$5</f>
        <v>584.36270000000172</v>
      </c>
      <c r="I138" s="22">
        <f t="shared" si="43"/>
        <v>584.41270000000168</v>
      </c>
      <c r="J138" s="114">
        <f t="shared" si="41"/>
        <v>-8.0700000001797889E-2</v>
      </c>
      <c r="K138" s="7"/>
      <c r="L138" s="37"/>
      <c r="M138" s="37"/>
      <c r="N138" s="37"/>
      <c r="O138" s="8"/>
      <c r="P138" s="8"/>
      <c r="Q138" s="8"/>
      <c r="R138" s="8"/>
      <c r="S138" s="7"/>
      <c r="T138" s="7"/>
    </row>
    <row r="139" spans="1:20" x14ac:dyDescent="0.25">
      <c r="A139" s="21">
        <v>30</v>
      </c>
      <c r="B139" s="116">
        <v>583.99400000000003</v>
      </c>
      <c r="C139" s="116">
        <v>584.16966666666849</v>
      </c>
      <c r="D139" s="22">
        <f t="shared" si="42"/>
        <v>584.21966666666845</v>
      </c>
      <c r="E139" s="114">
        <f t="shared" si="40"/>
        <v>-0.17566666666846231</v>
      </c>
      <c r="F139" s="21">
        <v>30</v>
      </c>
      <c r="G139" s="116">
        <v>584.322</v>
      </c>
      <c r="H139" s="116">
        <v>584.47520000000168</v>
      </c>
      <c r="I139" s="22">
        <f t="shared" si="43"/>
        <v>584.52520000000163</v>
      </c>
      <c r="J139" s="114">
        <f t="shared" si="41"/>
        <v>-0.15320000000167511</v>
      </c>
      <c r="K139" s="7"/>
      <c r="L139" s="37"/>
      <c r="M139" s="37"/>
      <c r="N139" s="37"/>
      <c r="O139" s="8"/>
      <c r="P139" s="8"/>
      <c r="Q139" s="8"/>
      <c r="R139" s="8"/>
      <c r="S139" s="7"/>
      <c r="T139" s="7"/>
    </row>
    <row r="140" spans="1:20" x14ac:dyDescent="0.25">
      <c r="A140" s="21">
        <v>37.5</v>
      </c>
      <c r="B140" s="116">
        <v>583.95299999999997</v>
      </c>
      <c r="C140" s="116">
        <f>C139-$L$5</f>
        <v>584.05716666666854</v>
      </c>
      <c r="D140" s="22">
        <f t="shared" si="42"/>
        <v>584.10716666666849</v>
      </c>
      <c r="E140" s="114">
        <f t="shared" si="40"/>
        <v>-0.10416666666856145</v>
      </c>
      <c r="F140" s="21">
        <v>37.5</v>
      </c>
      <c r="G140" s="116">
        <v>584.21699999999998</v>
      </c>
      <c r="H140" s="116">
        <f>H139-$L$5</f>
        <v>584.36270000000172</v>
      </c>
      <c r="I140" s="22">
        <f t="shared" si="43"/>
        <v>584.41270000000168</v>
      </c>
      <c r="J140" s="114">
        <f t="shared" si="41"/>
        <v>-0.14570000000173877</v>
      </c>
      <c r="K140" s="7"/>
      <c r="L140" s="37"/>
      <c r="M140" s="37"/>
      <c r="N140" s="37"/>
      <c r="O140" s="8"/>
      <c r="P140" s="8"/>
      <c r="Q140" s="8"/>
      <c r="R140" s="8"/>
      <c r="S140" s="7"/>
      <c r="T140" s="7"/>
    </row>
    <row r="141" spans="1:20" x14ac:dyDescent="0.25">
      <c r="A141" s="21">
        <v>45</v>
      </c>
      <c r="B141" s="116">
        <v>583.90300000000002</v>
      </c>
      <c r="C141" s="116">
        <f>C140-$L$5</f>
        <v>583.94466666666858</v>
      </c>
      <c r="D141" s="22">
        <f t="shared" si="42"/>
        <v>583.99466666666854</v>
      </c>
      <c r="E141" s="114">
        <f t="shared" si="40"/>
        <v>-4.1666666668561447E-2</v>
      </c>
      <c r="F141" s="21">
        <v>45</v>
      </c>
      <c r="G141" s="116">
        <v>584.15</v>
      </c>
      <c r="H141" s="116">
        <f>H140-$L$5</f>
        <v>584.25020000000177</v>
      </c>
      <c r="I141" s="22">
        <f t="shared" si="43"/>
        <v>584.30020000000172</v>
      </c>
      <c r="J141" s="114">
        <f t="shared" si="41"/>
        <v>-0.10020000000179152</v>
      </c>
      <c r="K141" s="7"/>
      <c r="L141" s="37"/>
      <c r="M141" s="37"/>
      <c r="N141" s="7"/>
      <c r="O141" s="7"/>
      <c r="P141" s="7"/>
      <c r="Q141" s="7"/>
      <c r="R141" s="7"/>
      <c r="S141" s="7"/>
      <c r="T141" s="7"/>
    </row>
    <row r="142" spans="1:20" x14ac:dyDescent="0.25">
      <c r="A142" s="21">
        <v>52.5</v>
      </c>
      <c r="B142" s="116">
        <v>583.80200000000002</v>
      </c>
      <c r="C142" s="116">
        <f>C141-$L$5</f>
        <v>583.83216666666863</v>
      </c>
      <c r="D142" s="22">
        <f t="shared" si="42"/>
        <v>583.88216666666858</v>
      </c>
      <c r="E142" s="114">
        <f t="shared" si="40"/>
        <v>-3.0166666668606013E-2</v>
      </c>
      <c r="F142" s="21">
        <v>52.5</v>
      </c>
      <c r="G142" s="116">
        <v>584.01300000000003</v>
      </c>
      <c r="H142" s="116">
        <f>H141-$L$5</f>
        <v>584.13770000000181</v>
      </c>
      <c r="I142" s="22">
        <f t="shared" si="43"/>
        <v>584.18770000000177</v>
      </c>
      <c r="J142" s="114">
        <f t="shared" si="41"/>
        <v>-0.12470000000178061</v>
      </c>
      <c r="K142" s="7"/>
      <c r="L142" s="37"/>
      <c r="M142" s="37"/>
      <c r="N142" s="7"/>
      <c r="O142" s="7"/>
      <c r="P142" s="7"/>
      <c r="Q142" s="7"/>
      <c r="R142" s="7"/>
      <c r="S142" s="7"/>
      <c r="T142" s="7"/>
    </row>
    <row r="143" spans="1:20" ht="15.75" thickBot="1" x14ac:dyDescent="0.3">
      <c r="A143" s="23">
        <v>60</v>
      </c>
      <c r="B143" s="122">
        <v>583.35599999999999</v>
      </c>
      <c r="C143" s="117">
        <f>C142-$L$6</f>
        <v>583.64466666666863</v>
      </c>
      <c r="D143" s="25">
        <f t="shared" si="42"/>
        <v>583.69466666666858</v>
      </c>
      <c r="E143" s="114">
        <f t="shared" si="40"/>
        <v>-0.28866666666863239</v>
      </c>
      <c r="F143" s="23">
        <v>60</v>
      </c>
      <c r="G143" s="122">
        <v>583.68700000000001</v>
      </c>
      <c r="H143" s="117">
        <f>H142-$L$6</f>
        <v>583.95020000000181</v>
      </c>
      <c r="I143" s="25">
        <f t="shared" si="43"/>
        <v>584.00020000000177</v>
      </c>
      <c r="J143" s="114">
        <f t="shared" si="41"/>
        <v>-0.26320000000180244</v>
      </c>
      <c r="K143" s="7"/>
      <c r="L143" s="41"/>
      <c r="M143" s="41"/>
      <c r="N143" s="7"/>
      <c r="O143" s="7"/>
      <c r="P143" s="7"/>
      <c r="Q143" s="7"/>
      <c r="R143" s="7"/>
      <c r="S143" s="7"/>
      <c r="T143" s="7"/>
    </row>
    <row r="144" spans="1:20" ht="15.75" thickBot="1" x14ac:dyDescent="0.3">
      <c r="K144" s="7"/>
      <c r="L144" s="41"/>
      <c r="M144" s="41"/>
      <c r="N144" s="7"/>
      <c r="O144" s="7"/>
      <c r="P144" s="7"/>
      <c r="Q144" s="7"/>
      <c r="R144" s="7"/>
      <c r="S144" s="7"/>
      <c r="T144" s="7"/>
    </row>
    <row r="145" spans="1:20" x14ac:dyDescent="0.25">
      <c r="A145" s="149" t="s">
        <v>158</v>
      </c>
      <c r="B145" s="150"/>
      <c r="C145" s="150"/>
      <c r="D145" s="151"/>
      <c r="F145" s="149" t="s">
        <v>157</v>
      </c>
      <c r="G145" s="150"/>
      <c r="H145" s="150"/>
      <c r="I145" s="151"/>
      <c r="K145" s="7"/>
      <c r="L145" s="41"/>
      <c r="M145" s="41"/>
      <c r="N145" s="7"/>
      <c r="O145" s="7"/>
      <c r="P145" s="7"/>
      <c r="Q145" s="7"/>
      <c r="R145" s="7"/>
      <c r="S145" s="7"/>
      <c r="T145" s="7"/>
    </row>
    <row r="146" spans="1:20" ht="15.75" thickBot="1" x14ac:dyDescent="0.3">
      <c r="A146" s="157"/>
      <c r="B146" s="158"/>
      <c r="C146" s="158"/>
      <c r="D146" s="159"/>
      <c r="F146" s="157"/>
      <c r="G146" s="158"/>
      <c r="H146" s="158"/>
      <c r="I146" s="159"/>
      <c r="K146" s="7"/>
      <c r="L146" s="37"/>
      <c r="M146" s="37"/>
      <c r="N146" s="7"/>
      <c r="O146" s="7"/>
      <c r="P146" s="7"/>
      <c r="Q146" s="7"/>
      <c r="R146" s="7"/>
      <c r="S146" s="7"/>
      <c r="T146" s="7"/>
    </row>
    <row r="147" spans="1:20" ht="15.75" thickBot="1" x14ac:dyDescent="0.3">
      <c r="A147" s="42" t="s">
        <v>111</v>
      </c>
      <c r="B147" s="115" t="s">
        <v>88</v>
      </c>
      <c r="C147" s="115" t="s">
        <v>120</v>
      </c>
      <c r="D147" s="43" t="s">
        <v>121</v>
      </c>
      <c r="F147" s="47" t="s">
        <v>112</v>
      </c>
      <c r="G147" s="129" t="s">
        <v>88</v>
      </c>
      <c r="H147" s="129" t="s">
        <v>120</v>
      </c>
      <c r="I147" s="48" t="s">
        <v>121</v>
      </c>
      <c r="K147" s="7"/>
      <c r="L147" s="37"/>
      <c r="M147" s="37"/>
      <c r="N147" s="7"/>
      <c r="O147" s="7"/>
      <c r="P147" s="7"/>
      <c r="Q147" s="7"/>
      <c r="R147" s="7"/>
      <c r="S147" s="7"/>
      <c r="T147" s="7"/>
    </row>
    <row r="148" spans="1:20" x14ac:dyDescent="0.25">
      <c r="A148" s="21">
        <v>0</v>
      </c>
      <c r="B148" s="116">
        <v>583.82899999999995</v>
      </c>
      <c r="C148" s="116">
        <f>C149-$L$6</f>
        <v>584.255733333335</v>
      </c>
      <c r="D148" s="22">
        <v>584.49500000000046</v>
      </c>
      <c r="E148" s="114">
        <f>B148-C148</f>
        <v>-0.4267333333350507</v>
      </c>
      <c r="F148" s="44">
        <v>0</v>
      </c>
      <c r="G148" s="130">
        <v>584.12699999999995</v>
      </c>
      <c r="H148" s="116">
        <f>H149-$L$6</f>
        <v>584.56126666666819</v>
      </c>
      <c r="I148" s="46">
        <v>584.79900000000055</v>
      </c>
      <c r="J148" s="114">
        <f>G148-H148</f>
        <v>-0.43426666666823621</v>
      </c>
      <c r="K148" s="7"/>
      <c r="L148" s="37"/>
      <c r="M148" s="37"/>
      <c r="N148" s="7"/>
      <c r="O148" s="7"/>
      <c r="P148" s="7"/>
      <c r="Q148" s="7"/>
      <c r="R148" s="7"/>
      <c r="S148" s="7"/>
      <c r="T148" s="7"/>
    </row>
    <row r="149" spans="1:20" x14ac:dyDescent="0.25">
      <c r="A149" s="21">
        <v>7.5</v>
      </c>
      <c r="B149" s="116">
        <v>584.41300000000001</v>
      </c>
      <c r="C149" s="116">
        <f>C150-$L$5</f>
        <v>584.443233333335</v>
      </c>
      <c r="D149" s="22">
        <f>C149+0.05</f>
        <v>584.49323333333496</v>
      </c>
      <c r="E149" s="114">
        <f t="shared" ref="E149:E156" si="44">B149-C149</f>
        <v>-3.0233333334990675E-2</v>
      </c>
      <c r="F149" s="21">
        <v>7.5</v>
      </c>
      <c r="G149" s="116">
        <v>584.82799999999997</v>
      </c>
      <c r="H149" s="116">
        <f>H150-$L$5</f>
        <v>584.74876666666819</v>
      </c>
      <c r="I149" s="22">
        <f>H149+0.05</f>
        <v>584.79876666666814</v>
      </c>
      <c r="J149" s="114">
        <f t="shared" ref="J149:J156" si="45">G149-H149</f>
        <v>7.9233333331785616E-2</v>
      </c>
      <c r="K149" s="7"/>
      <c r="L149" s="37"/>
      <c r="M149" s="37"/>
      <c r="N149" s="7"/>
      <c r="O149" s="7"/>
      <c r="P149" s="7"/>
      <c r="Q149" s="7"/>
      <c r="R149" s="7"/>
      <c r="S149" s="7"/>
      <c r="T149" s="7"/>
    </row>
    <row r="150" spans="1:20" x14ac:dyDescent="0.25">
      <c r="A150" s="21">
        <v>15</v>
      </c>
      <c r="B150" s="116">
        <v>584.60799999999995</v>
      </c>
      <c r="C150" s="116">
        <f>C151-$L$5</f>
        <v>584.55573333333496</v>
      </c>
      <c r="D150" s="22">
        <f t="shared" ref="D150:D156" si="46">C150+0.05</f>
        <v>584.60573333333491</v>
      </c>
      <c r="E150" s="114">
        <f t="shared" si="44"/>
        <v>5.2266666664991135E-2</v>
      </c>
      <c r="F150" s="21">
        <v>15</v>
      </c>
      <c r="G150" s="116">
        <v>584.88300000000004</v>
      </c>
      <c r="H150" s="116">
        <f>H151-$L$5</f>
        <v>584.86126666666814</v>
      </c>
      <c r="I150" s="22">
        <f t="shared" ref="I150:I156" si="47">H150+0.05</f>
        <v>584.9112666666681</v>
      </c>
      <c r="J150" s="114">
        <f t="shared" si="45"/>
        <v>2.1733333331894755E-2</v>
      </c>
      <c r="K150" s="7"/>
      <c r="L150" s="37"/>
      <c r="M150" s="37"/>
      <c r="N150" s="7"/>
      <c r="O150" s="7"/>
      <c r="P150" s="7"/>
      <c r="Q150" s="7"/>
      <c r="R150" s="7"/>
      <c r="S150" s="7"/>
      <c r="T150" s="7"/>
    </row>
    <row r="151" spans="1:20" x14ac:dyDescent="0.25">
      <c r="A151" s="21">
        <v>22.5</v>
      </c>
      <c r="B151" s="116">
        <v>584.66</v>
      </c>
      <c r="C151" s="116">
        <f>C152-$L$5</f>
        <v>584.66823333333491</v>
      </c>
      <c r="D151" s="22">
        <f t="shared" si="46"/>
        <v>584.71823333333487</v>
      </c>
      <c r="E151" s="114">
        <f t="shared" si="44"/>
        <v>-8.233333334942472E-3</v>
      </c>
      <c r="F151" s="21">
        <v>22.5</v>
      </c>
      <c r="G151" s="116">
        <v>584.96299999999997</v>
      </c>
      <c r="H151" s="116">
        <f>H152-$L$5</f>
        <v>584.9737666666681</v>
      </c>
      <c r="I151" s="22">
        <f t="shared" si="47"/>
        <v>585.02376666666805</v>
      </c>
      <c r="J151" s="114">
        <f t="shared" si="45"/>
        <v>-1.076666666813253E-2</v>
      </c>
      <c r="K151" s="7"/>
      <c r="L151" s="37"/>
      <c r="M151" s="37"/>
      <c r="N151" s="7"/>
      <c r="O151" s="7"/>
      <c r="P151" s="7"/>
      <c r="Q151" s="7"/>
      <c r="R151" s="7"/>
      <c r="S151" s="7"/>
      <c r="T151" s="7"/>
    </row>
    <row r="152" spans="1:20" x14ac:dyDescent="0.25">
      <c r="A152" s="21">
        <v>30</v>
      </c>
      <c r="B152" s="116">
        <v>584.72299999999996</v>
      </c>
      <c r="C152" s="116">
        <v>584.78073333333487</v>
      </c>
      <c r="D152" s="22">
        <f t="shared" si="46"/>
        <v>584.83073333333482</v>
      </c>
      <c r="E152" s="114">
        <f t="shared" si="44"/>
        <v>-5.7733333334908821E-2</v>
      </c>
      <c r="F152" s="21">
        <v>30</v>
      </c>
      <c r="G152" s="116">
        <v>585.03800000000001</v>
      </c>
      <c r="H152" s="116">
        <v>585.08626666666805</v>
      </c>
      <c r="I152" s="22">
        <f t="shared" si="47"/>
        <v>585.13626666666801</v>
      </c>
      <c r="J152" s="114">
        <f t="shared" si="45"/>
        <v>-4.826666666804158E-2</v>
      </c>
      <c r="K152" s="7"/>
      <c r="L152" s="37"/>
      <c r="M152" s="37"/>
      <c r="N152" s="7"/>
      <c r="O152" s="7"/>
      <c r="P152" s="7"/>
      <c r="Q152" s="7"/>
      <c r="R152" s="7"/>
      <c r="S152" s="7"/>
      <c r="T152" s="7"/>
    </row>
    <row r="153" spans="1:20" x14ac:dyDescent="0.25">
      <c r="A153" s="21">
        <v>37.5</v>
      </c>
      <c r="B153" s="116">
        <v>584.61599999999999</v>
      </c>
      <c r="C153" s="116">
        <f>C152-$L$5</f>
        <v>584.66823333333491</v>
      </c>
      <c r="D153" s="22">
        <f t="shared" si="46"/>
        <v>584.71823333333487</v>
      </c>
      <c r="E153" s="114">
        <f t="shared" si="44"/>
        <v>-5.2233333334925192E-2</v>
      </c>
      <c r="F153" s="21">
        <v>37.5</v>
      </c>
      <c r="G153" s="116">
        <v>584.94200000000001</v>
      </c>
      <c r="H153" s="116">
        <f>H152-$L$5</f>
        <v>584.9737666666681</v>
      </c>
      <c r="I153" s="22">
        <f t="shared" si="47"/>
        <v>585.02376666666805</v>
      </c>
      <c r="J153" s="114">
        <f t="shared" si="45"/>
        <v>-3.1766666668090693E-2</v>
      </c>
      <c r="K153" s="7"/>
      <c r="L153" s="37"/>
      <c r="M153" s="37"/>
      <c r="N153" s="7"/>
      <c r="O153" s="7"/>
      <c r="P153" s="7"/>
      <c r="Q153" s="7"/>
      <c r="R153" s="7"/>
      <c r="S153" s="7"/>
      <c r="T153" s="7"/>
    </row>
    <row r="154" spans="1:20" x14ac:dyDescent="0.25">
      <c r="A154" s="21">
        <v>45</v>
      </c>
      <c r="B154" s="116">
        <v>584.52499999999998</v>
      </c>
      <c r="C154" s="116">
        <f>C153-$L$5</f>
        <v>584.55573333333496</v>
      </c>
      <c r="D154" s="22">
        <f t="shared" si="46"/>
        <v>584.60573333333491</v>
      </c>
      <c r="E154" s="114">
        <f t="shared" si="44"/>
        <v>-3.0733333334978852E-2</v>
      </c>
      <c r="F154" s="21">
        <v>45</v>
      </c>
      <c r="G154" s="116">
        <v>584.90800000000002</v>
      </c>
      <c r="H154" s="116">
        <f>H153-$L$5</f>
        <v>584.86126666666814</v>
      </c>
      <c r="I154" s="22">
        <f t="shared" si="47"/>
        <v>584.9112666666681</v>
      </c>
      <c r="J154" s="114">
        <f t="shared" si="45"/>
        <v>4.6733333331872018E-2</v>
      </c>
      <c r="K154" s="7"/>
      <c r="L154" s="37"/>
      <c r="M154" s="37"/>
      <c r="N154" s="7"/>
      <c r="O154" s="7"/>
      <c r="P154" s="7"/>
      <c r="Q154" s="7"/>
      <c r="R154" s="7"/>
      <c r="S154" s="7"/>
      <c r="T154" s="7"/>
    </row>
    <row r="155" spans="1:20" x14ac:dyDescent="0.25">
      <c r="A155" s="21">
        <v>52.5</v>
      </c>
      <c r="B155" s="116">
        <v>584.39800000000002</v>
      </c>
      <c r="C155" s="116">
        <f>C154-$L$5</f>
        <v>584.443233333335</v>
      </c>
      <c r="D155" s="22">
        <f t="shared" si="46"/>
        <v>584.49323333333496</v>
      </c>
      <c r="E155" s="114">
        <f t="shared" si="44"/>
        <v>-4.5233333334977033E-2</v>
      </c>
      <c r="F155" s="21">
        <v>52.5</v>
      </c>
      <c r="G155" s="116">
        <v>584.78099999999995</v>
      </c>
      <c r="H155" s="116">
        <f>H154-$L$5</f>
        <v>584.74876666666819</v>
      </c>
      <c r="I155" s="22">
        <f t="shared" si="47"/>
        <v>584.79876666666814</v>
      </c>
      <c r="J155" s="114">
        <f t="shared" si="45"/>
        <v>3.223333333176015E-2</v>
      </c>
      <c r="K155" s="7"/>
      <c r="L155" s="37"/>
      <c r="M155" s="37"/>
      <c r="N155" s="7"/>
      <c r="O155" s="7"/>
      <c r="P155" s="7"/>
      <c r="Q155" s="7"/>
      <c r="R155" s="7"/>
      <c r="S155" s="7"/>
      <c r="T155" s="7"/>
    </row>
    <row r="156" spans="1:20" ht="15.75" thickBot="1" x14ac:dyDescent="0.3">
      <c r="A156" s="23">
        <v>60</v>
      </c>
      <c r="B156" s="117">
        <v>583.98699999999997</v>
      </c>
      <c r="C156" s="117">
        <f>C155-$L$6</f>
        <v>584.255733333335</v>
      </c>
      <c r="D156" s="25">
        <f t="shared" si="46"/>
        <v>584.30573333333496</v>
      </c>
      <c r="E156" s="114">
        <f t="shared" si="44"/>
        <v>-0.26873333333503524</v>
      </c>
      <c r="F156" s="23">
        <v>60</v>
      </c>
      <c r="G156" s="117">
        <v>584.48699999999997</v>
      </c>
      <c r="H156" s="117">
        <f>H155-$L$6</f>
        <v>584.56126666666819</v>
      </c>
      <c r="I156" s="25">
        <f t="shared" si="47"/>
        <v>584.61126666666814</v>
      </c>
      <c r="J156" s="114">
        <f t="shared" si="45"/>
        <v>-7.426666666822257E-2</v>
      </c>
      <c r="K156" s="7"/>
      <c r="L156" s="41"/>
      <c r="M156" s="41"/>
      <c r="N156" s="7"/>
      <c r="O156" s="7"/>
      <c r="P156" s="7"/>
      <c r="Q156" s="7"/>
      <c r="R156" s="7"/>
      <c r="S156" s="7"/>
      <c r="T156" s="7"/>
    </row>
    <row r="157" spans="1:20" ht="15.75" thickBot="1" x14ac:dyDescent="0.3">
      <c r="A157" s="8"/>
      <c r="B157" s="118"/>
      <c r="C157" s="118"/>
      <c r="D157" s="8"/>
      <c r="F157" s="8"/>
      <c r="G157" s="118"/>
      <c r="H157" s="118"/>
      <c r="I157" s="8"/>
      <c r="K157" s="7"/>
      <c r="L157" s="41"/>
      <c r="M157" s="41"/>
      <c r="N157" s="7"/>
      <c r="O157" s="7"/>
      <c r="P157" s="7"/>
      <c r="Q157" s="7"/>
      <c r="R157" s="7"/>
      <c r="S157" s="7"/>
      <c r="T157" s="7"/>
    </row>
    <row r="158" spans="1:20" x14ac:dyDescent="0.25">
      <c r="A158" s="149" t="s">
        <v>159</v>
      </c>
      <c r="B158" s="150"/>
      <c r="C158" s="150"/>
      <c r="D158" s="151"/>
      <c r="F158" s="149" t="s">
        <v>160</v>
      </c>
      <c r="G158" s="150"/>
      <c r="H158" s="150"/>
      <c r="I158" s="151"/>
      <c r="K158" s="7"/>
      <c r="L158" s="41"/>
      <c r="M158" s="41"/>
      <c r="N158" s="7"/>
      <c r="O158" s="7"/>
      <c r="P158" s="7"/>
      <c r="Q158" s="7"/>
      <c r="R158" s="7"/>
      <c r="S158" s="7"/>
      <c r="T158" s="7"/>
    </row>
    <row r="159" spans="1:20" ht="15.75" thickBot="1" x14ac:dyDescent="0.3">
      <c r="A159" s="157"/>
      <c r="B159" s="158"/>
      <c r="C159" s="158"/>
      <c r="D159" s="159"/>
      <c r="F159" s="157"/>
      <c r="G159" s="158"/>
      <c r="H159" s="158"/>
      <c r="I159" s="159"/>
      <c r="K159" s="7"/>
      <c r="L159" s="37"/>
      <c r="M159" s="37"/>
      <c r="N159" s="7"/>
      <c r="O159" s="7"/>
      <c r="P159" s="7"/>
      <c r="Q159" s="7"/>
      <c r="R159" s="7"/>
      <c r="S159" s="7"/>
      <c r="T159" s="7"/>
    </row>
    <row r="160" spans="1:20" x14ac:dyDescent="0.25">
      <c r="A160" s="42" t="s">
        <v>113</v>
      </c>
      <c r="B160" s="115" t="s">
        <v>88</v>
      </c>
      <c r="C160" s="115" t="s">
        <v>120</v>
      </c>
      <c r="D160" s="43" t="s">
        <v>121</v>
      </c>
      <c r="F160" s="42" t="s">
        <v>114</v>
      </c>
      <c r="G160" s="115" t="s">
        <v>88</v>
      </c>
      <c r="H160" s="115" t="s">
        <v>120</v>
      </c>
      <c r="I160" s="43" t="s">
        <v>121</v>
      </c>
      <c r="K160" s="7"/>
      <c r="L160" s="37"/>
      <c r="M160" s="37"/>
      <c r="N160" s="7"/>
      <c r="O160" s="7"/>
      <c r="P160" s="7"/>
      <c r="Q160" s="7"/>
      <c r="R160" s="7"/>
      <c r="S160" s="7"/>
      <c r="T160" s="7"/>
    </row>
    <row r="161" spans="1:20" x14ac:dyDescent="0.25">
      <c r="A161" s="21">
        <v>0</v>
      </c>
      <c r="B161" s="116">
        <v>584.75400000000002</v>
      </c>
      <c r="C161" s="116">
        <f>C162-$L$6</f>
        <v>584.86680000000138</v>
      </c>
      <c r="D161" s="22">
        <v>585.10300000000063</v>
      </c>
      <c r="E161" s="114">
        <f>B161-C161</f>
        <v>-0.11280000000135715</v>
      </c>
      <c r="F161" s="21">
        <v>0</v>
      </c>
      <c r="G161" s="116">
        <v>585.29899999999998</v>
      </c>
      <c r="H161" s="116">
        <f>H162-$L$6</f>
        <v>585.17233333333456</v>
      </c>
      <c r="I161" s="22">
        <v>585.40700000000072</v>
      </c>
      <c r="J161" s="114">
        <f>G161-H161</f>
        <v>0.1266666666654146</v>
      </c>
      <c r="K161" s="7"/>
      <c r="L161" s="37"/>
      <c r="M161" s="37"/>
      <c r="N161" s="7"/>
      <c r="O161" s="7"/>
      <c r="P161" s="7"/>
      <c r="Q161" s="7"/>
      <c r="R161" s="7"/>
      <c r="S161" s="7"/>
      <c r="T161" s="7"/>
    </row>
    <row r="162" spans="1:20" x14ac:dyDescent="0.25">
      <c r="A162" s="21">
        <v>7.5</v>
      </c>
      <c r="B162" s="116">
        <v>585.11700000000008</v>
      </c>
      <c r="C162" s="116">
        <f>C163-$L$5</f>
        <v>585.05430000000138</v>
      </c>
      <c r="D162" s="22">
        <f>C162+0.05</f>
        <v>585.10430000000133</v>
      </c>
      <c r="E162" s="114">
        <f t="shared" ref="E162:E169" si="48">B162-C162</f>
        <v>6.2699999998699241E-2</v>
      </c>
      <c r="F162" s="21">
        <v>7.5</v>
      </c>
      <c r="G162" s="116">
        <v>585.5100000000001</v>
      </c>
      <c r="H162" s="116">
        <f>H163-$L$5</f>
        <v>585.35983333333456</v>
      </c>
      <c r="I162" s="22">
        <f>H162+0.05</f>
        <v>585.40983333333452</v>
      </c>
      <c r="J162" s="114">
        <f t="shared" ref="J162:J169" si="49">G162-H162</f>
        <v>0.15016666666554102</v>
      </c>
      <c r="K162" s="7"/>
      <c r="L162" s="37"/>
      <c r="M162" s="37"/>
      <c r="N162" s="7"/>
      <c r="O162" s="7"/>
      <c r="P162" s="7"/>
      <c r="Q162" s="7"/>
      <c r="R162" s="7"/>
      <c r="S162" s="7"/>
      <c r="T162" s="7"/>
    </row>
    <row r="163" spans="1:20" x14ac:dyDescent="0.25">
      <c r="A163" s="21">
        <v>15</v>
      </c>
      <c r="B163" s="116">
        <v>585.18299999999999</v>
      </c>
      <c r="C163" s="116">
        <f>C164-$L$5</f>
        <v>585.16680000000133</v>
      </c>
      <c r="D163" s="22">
        <f t="shared" ref="D163:D169" si="50">C163+0.05</f>
        <v>585.21680000000129</v>
      </c>
      <c r="E163" s="114">
        <f t="shared" si="48"/>
        <v>1.6199999998661951E-2</v>
      </c>
      <c r="F163" s="21">
        <v>15</v>
      </c>
      <c r="G163" s="116">
        <v>585.55200000000013</v>
      </c>
      <c r="H163" s="116">
        <f>H164-$L$5</f>
        <v>585.47233333333452</v>
      </c>
      <c r="I163" s="22">
        <f t="shared" ref="I163:I169" si="51">H163+0.05</f>
        <v>585.52233333333447</v>
      </c>
      <c r="J163" s="114">
        <f t="shared" si="49"/>
        <v>7.9666666665616503E-2</v>
      </c>
      <c r="K163" s="7"/>
      <c r="L163" s="37"/>
      <c r="M163" s="37"/>
      <c r="N163" s="7"/>
      <c r="O163" s="7"/>
      <c r="P163" s="7"/>
      <c r="Q163" s="7"/>
      <c r="R163" s="7"/>
      <c r="S163" s="7"/>
      <c r="T163" s="7"/>
    </row>
    <row r="164" spans="1:20" x14ac:dyDescent="0.25">
      <c r="A164" s="21">
        <v>22.5</v>
      </c>
      <c r="B164" s="116">
        <v>585.27200000000005</v>
      </c>
      <c r="C164" s="116">
        <f>C165-$L$5</f>
        <v>585.27930000000129</v>
      </c>
      <c r="D164" s="22">
        <f t="shared" si="50"/>
        <v>585.32930000000124</v>
      </c>
      <c r="E164" s="114">
        <f t="shared" si="48"/>
        <v>-7.3000000012370947E-3</v>
      </c>
      <c r="F164" s="21">
        <v>22.5</v>
      </c>
      <c r="G164" s="116">
        <v>585.58300000000008</v>
      </c>
      <c r="H164" s="116">
        <f>H165-$L$5</f>
        <v>585.58483333333447</v>
      </c>
      <c r="I164" s="22">
        <f t="shared" si="51"/>
        <v>585.63483333333443</v>
      </c>
      <c r="J164" s="114">
        <f t="shared" si="49"/>
        <v>-1.8333333343889535E-3</v>
      </c>
      <c r="K164" s="7"/>
      <c r="L164" s="37"/>
      <c r="M164" s="37"/>
      <c r="N164" s="7"/>
      <c r="O164" s="7"/>
      <c r="P164" s="7"/>
      <c r="Q164" s="7"/>
      <c r="R164" s="7"/>
      <c r="S164" s="7"/>
      <c r="T164" s="7"/>
    </row>
    <row r="165" spans="1:20" x14ac:dyDescent="0.25">
      <c r="A165" s="21">
        <v>30</v>
      </c>
      <c r="B165" s="116">
        <v>585.24200000000008</v>
      </c>
      <c r="C165" s="116">
        <v>585.39180000000124</v>
      </c>
      <c r="D165" s="22">
        <f t="shared" si="50"/>
        <v>585.44180000000119</v>
      </c>
      <c r="E165" s="114">
        <f t="shared" si="48"/>
        <v>-0.14980000000116434</v>
      </c>
      <c r="F165" s="21">
        <v>30</v>
      </c>
      <c r="G165" s="116">
        <v>585.62200000000007</v>
      </c>
      <c r="H165" s="116">
        <v>585.69733333333443</v>
      </c>
      <c r="I165" s="22">
        <f t="shared" si="51"/>
        <v>585.74733333333438</v>
      </c>
      <c r="J165" s="114">
        <f t="shared" si="49"/>
        <v>-7.5333333334356212E-2</v>
      </c>
      <c r="K165" s="7"/>
      <c r="L165" s="37"/>
      <c r="M165" s="37"/>
      <c r="N165" s="7"/>
      <c r="O165" s="7"/>
      <c r="P165" s="7"/>
      <c r="Q165" s="7"/>
      <c r="R165" s="7"/>
      <c r="S165" s="7"/>
      <c r="T165" s="7"/>
    </row>
    <row r="166" spans="1:20" x14ac:dyDescent="0.25">
      <c r="A166" s="21">
        <v>37.5</v>
      </c>
      <c r="B166" s="116">
        <v>585.26800000000003</v>
      </c>
      <c r="C166" s="116">
        <f>C165-$L$5</f>
        <v>585.27930000000129</v>
      </c>
      <c r="D166" s="22">
        <f t="shared" si="50"/>
        <v>585.32930000000124</v>
      </c>
      <c r="E166" s="114">
        <f t="shared" si="48"/>
        <v>-1.1300000001256194E-2</v>
      </c>
      <c r="F166" s="21">
        <v>37.5</v>
      </c>
      <c r="G166" s="116">
        <v>585.59300000000007</v>
      </c>
      <c r="H166" s="116">
        <f>H165-$L$5</f>
        <v>585.58483333333447</v>
      </c>
      <c r="I166" s="22">
        <f t="shared" si="51"/>
        <v>585.63483333333443</v>
      </c>
      <c r="J166" s="114">
        <f t="shared" si="49"/>
        <v>8.1666666656019515E-3</v>
      </c>
      <c r="K166" s="7"/>
      <c r="L166" s="37"/>
      <c r="M166" s="37"/>
      <c r="N166" s="7"/>
      <c r="O166" s="7"/>
      <c r="P166" s="7"/>
      <c r="Q166" s="7"/>
      <c r="R166" s="7"/>
      <c r="S166" s="7"/>
      <c r="T166" s="7"/>
    </row>
    <row r="167" spans="1:20" x14ac:dyDescent="0.25">
      <c r="A167" s="21">
        <v>45</v>
      </c>
      <c r="B167" s="116">
        <v>585.19900000000007</v>
      </c>
      <c r="C167" s="116">
        <f>C166-$L$5</f>
        <v>585.16680000000133</v>
      </c>
      <c r="D167" s="22">
        <f t="shared" si="50"/>
        <v>585.21680000000129</v>
      </c>
      <c r="E167" s="114">
        <f t="shared" si="48"/>
        <v>3.2199999998738349E-2</v>
      </c>
      <c r="F167" s="21">
        <v>45</v>
      </c>
      <c r="G167" s="116">
        <v>585.55000000000007</v>
      </c>
      <c r="H167" s="116">
        <f>H166-$L$5</f>
        <v>585.47233333333452</v>
      </c>
      <c r="I167" s="22">
        <f t="shared" si="51"/>
        <v>585.52233333333447</v>
      </c>
      <c r="J167" s="114">
        <f t="shared" si="49"/>
        <v>7.766666666555011E-2</v>
      </c>
      <c r="K167" s="7"/>
      <c r="L167" s="37"/>
      <c r="M167" s="37"/>
      <c r="N167" s="7"/>
      <c r="O167" s="7"/>
      <c r="P167" s="7"/>
      <c r="Q167" s="7"/>
      <c r="R167" s="7"/>
      <c r="S167" s="7"/>
      <c r="T167" s="7"/>
    </row>
    <row r="168" spans="1:20" x14ac:dyDescent="0.25">
      <c r="A168" s="21">
        <v>52.5</v>
      </c>
      <c r="B168" s="116">
        <v>585.13600000000008</v>
      </c>
      <c r="C168" s="116">
        <f>C167-$L$5</f>
        <v>585.05430000000138</v>
      </c>
      <c r="D168" s="22">
        <f t="shared" si="50"/>
        <v>585.10430000000133</v>
      </c>
      <c r="E168" s="114">
        <f t="shared" si="48"/>
        <v>8.1699999998704698E-2</v>
      </c>
      <c r="F168" s="21">
        <v>52.5</v>
      </c>
      <c r="G168" s="116">
        <v>585.4670000000001</v>
      </c>
      <c r="H168" s="116">
        <f>H167-$L$5</f>
        <v>585.35983333333456</v>
      </c>
      <c r="I168" s="22">
        <f t="shared" si="51"/>
        <v>585.40983333333452</v>
      </c>
      <c r="J168" s="114">
        <f t="shared" si="49"/>
        <v>0.10716666666553465</v>
      </c>
      <c r="K168" s="7"/>
      <c r="L168" s="37"/>
      <c r="M168" s="37"/>
      <c r="N168" s="7"/>
      <c r="O168" s="7"/>
      <c r="P168" s="7"/>
      <c r="Q168" s="7"/>
      <c r="R168" s="7"/>
      <c r="S168" s="7"/>
      <c r="T168" s="7"/>
    </row>
    <row r="169" spans="1:20" ht="15.75" thickBot="1" x14ac:dyDescent="0.3">
      <c r="A169" s="23">
        <v>60</v>
      </c>
      <c r="B169" s="117">
        <v>584.76099999999997</v>
      </c>
      <c r="C169" s="117">
        <f>C168-$L$6</f>
        <v>584.86680000000138</v>
      </c>
      <c r="D169" s="25">
        <f t="shared" si="50"/>
        <v>584.91680000000133</v>
      </c>
      <c r="E169" s="114">
        <f t="shared" si="48"/>
        <v>-0.10580000000140899</v>
      </c>
      <c r="F169" s="23">
        <v>60</v>
      </c>
      <c r="G169" s="117">
        <v>585.32600000000002</v>
      </c>
      <c r="H169" s="117">
        <f>H168-$L$6</f>
        <v>585.17233333333456</v>
      </c>
      <c r="I169" s="25">
        <f t="shared" si="51"/>
        <v>585.22233333333452</v>
      </c>
      <c r="J169" s="114">
        <f t="shared" si="49"/>
        <v>0.15366666666545825</v>
      </c>
      <c r="K169" s="7"/>
      <c r="L169" s="41"/>
      <c r="M169" s="41"/>
      <c r="N169" s="7"/>
      <c r="O169" s="7"/>
      <c r="P169" s="7"/>
      <c r="Q169" s="7"/>
      <c r="R169" s="7"/>
      <c r="S169" s="7"/>
      <c r="T169" s="7"/>
    </row>
    <row r="170" spans="1:20" ht="15.75" thickBot="1" x14ac:dyDescent="0.3">
      <c r="A170" s="8"/>
      <c r="B170" s="118"/>
      <c r="C170" s="118"/>
      <c r="D170" s="8"/>
      <c r="F170" s="8"/>
      <c r="G170" s="118"/>
      <c r="H170" s="118"/>
      <c r="I170" s="8"/>
      <c r="K170" s="7"/>
      <c r="L170" s="41"/>
      <c r="M170" s="41"/>
      <c r="N170" s="7"/>
      <c r="O170" s="7"/>
      <c r="P170" s="7"/>
      <c r="Q170" s="7"/>
      <c r="R170" s="7"/>
      <c r="S170" s="7"/>
      <c r="T170" s="7"/>
    </row>
    <row r="171" spans="1:20" x14ac:dyDescent="0.25">
      <c r="A171" s="149" t="s">
        <v>161</v>
      </c>
      <c r="B171" s="150"/>
      <c r="C171" s="150"/>
      <c r="D171" s="151"/>
      <c r="F171" s="149" t="s">
        <v>162</v>
      </c>
      <c r="G171" s="150"/>
      <c r="H171" s="150"/>
      <c r="I171" s="151"/>
      <c r="K171" s="7"/>
      <c r="L171" s="41"/>
      <c r="M171" s="41"/>
      <c r="N171" s="7"/>
      <c r="O171" s="7"/>
      <c r="P171" s="7"/>
      <c r="Q171" s="7"/>
      <c r="R171" s="7"/>
      <c r="S171" s="7"/>
      <c r="T171" s="7"/>
    </row>
    <row r="172" spans="1:20" ht="15.75" thickBot="1" x14ac:dyDescent="0.3">
      <c r="A172" s="157"/>
      <c r="B172" s="158"/>
      <c r="C172" s="158"/>
      <c r="D172" s="159"/>
      <c r="F172" s="157"/>
      <c r="G172" s="158"/>
      <c r="H172" s="158"/>
      <c r="I172" s="159"/>
      <c r="K172" s="7"/>
      <c r="L172" s="37"/>
      <c r="M172" s="37"/>
      <c r="N172" s="7"/>
      <c r="O172" s="7"/>
      <c r="P172" s="7"/>
      <c r="Q172" s="7"/>
      <c r="R172" s="7"/>
      <c r="S172" s="7"/>
      <c r="T172" s="7"/>
    </row>
    <row r="173" spans="1:20" x14ac:dyDescent="0.25">
      <c r="A173" s="42" t="s">
        <v>115</v>
      </c>
      <c r="B173" s="115" t="s">
        <v>88</v>
      </c>
      <c r="C173" s="115" t="s">
        <v>120</v>
      </c>
      <c r="D173" s="43" t="s">
        <v>121</v>
      </c>
      <c r="F173" s="42" t="s">
        <v>116</v>
      </c>
      <c r="G173" s="115" t="s">
        <v>88</v>
      </c>
      <c r="H173" s="115" t="s">
        <v>120</v>
      </c>
      <c r="I173" s="43" t="s">
        <v>121</v>
      </c>
      <c r="K173" s="7"/>
      <c r="L173" s="37"/>
      <c r="M173" s="37"/>
      <c r="N173" s="7"/>
      <c r="O173" s="7"/>
      <c r="P173" s="7"/>
      <c r="Q173" s="7"/>
      <c r="R173" s="7"/>
      <c r="S173" s="7"/>
      <c r="T173" s="7"/>
    </row>
    <row r="174" spans="1:20" x14ac:dyDescent="0.25">
      <c r="A174" s="21">
        <v>0</v>
      </c>
      <c r="B174" s="116">
        <v>585.34199999999998</v>
      </c>
      <c r="C174" s="116">
        <f>C175-$L$6</f>
        <v>585.47786666666775</v>
      </c>
      <c r="D174" s="22">
        <v>585.71100000000081</v>
      </c>
      <c r="E174" s="114">
        <f>B174-C174</f>
        <v>-0.13586666666776637</v>
      </c>
      <c r="F174" s="21">
        <v>0</v>
      </c>
      <c r="G174" s="116">
        <v>585.80799999999999</v>
      </c>
      <c r="H174" s="116">
        <f>H175-$L$6</f>
        <v>585.78340000000094</v>
      </c>
      <c r="I174" s="22">
        <v>586.0150000000009</v>
      </c>
      <c r="J174" s="114">
        <f>G174-H174</f>
        <v>2.4599999999054489E-2</v>
      </c>
      <c r="K174" s="7"/>
      <c r="L174" s="37"/>
      <c r="M174" s="37"/>
      <c r="N174" s="7"/>
      <c r="O174" s="7"/>
      <c r="P174" s="7"/>
      <c r="Q174" s="7"/>
      <c r="R174" s="7"/>
      <c r="S174" s="7"/>
      <c r="T174" s="7"/>
    </row>
    <row r="175" spans="1:20" x14ac:dyDescent="0.25">
      <c r="A175" s="21">
        <v>7.5</v>
      </c>
      <c r="B175" s="116">
        <v>585.69700000000012</v>
      </c>
      <c r="C175" s="116">
        <f>C176-$L$5</f>
        <v>585.66536666666775</v>
      </c>
      <c r="D175" s="22">
        <f>C175+0.05</f>
        <v>585.71536666666771</v>
      </c>
      <c r="E175" s="114">
        <f t="shared" ref="E175:E182" si="52">B175-C175</f>
        <v>3.163333333236551E-2</v>
      </c>
      <c r="F175" s="21">
        <v>7.5</v>
      </c>
      <c r="G175" s="116">
        <v>585.97500000000014</v>
      </c>
      <c r="H175" s="116">
        <f>H176-$L$5</f>
        <v>585.97090000000094</v>
      </c>
      <c r="I175" s="22">
        <f>H175+0.05</f>
        <v>586.02090000000089</v>
      </c>
      <c r="J175" s="114">
        <f t="shared" ref="J175:J182" si="53">G175-H175</f>
        <v>4.0999999991981895E-3</v>
      </c>
      <c r="K175" s="7"/>
      <c r="L175" s="37"/>
      <c r="M175" s="37"/>
      <c r="N175" s="7"/>
      <c r="O175" s="7"/>
      <c r="P175" s="7"/>
      <c r="Q175" s="7"/>
      <c r="R175" s="7"/>
      <c r="S175" s="7"/>
      <c r="T175" s="7"/>
    </row>
    <row r="176" spans="1:20" x14ac:dyDescent="0.25">
      <c r="A176" s="21">
        <v>15</v>
      </c>
      <c r="B176" s="116">
        <v>585.79800000000012</v>
      </c>
      <c r="C176" s="116">
        <f>C177-$L$5</f>
        <v>585.77786666666771</v>
      </c>
      <c r="D176" s="22">
        <f t="shared" ref="D176:D182" si="54">C176+0.05</f>
        <v>585.82786666666766</v>
      </c>
      <c r="E176" s="114">
        <f t="shared" si="52"/>
        <v>2.0133333332410075E-2</v>
      </c>
      <c r="F176" s="21">
        <v>15</v>
      </c>
      <c r="G176" s="116">
        <v>586.12600000000009</v>
      </c>
      <c r="H176" s="116">
        <f>H177-$L$5</f>
        <v>586.08340000000089</v>
      </c>
      <c r="I176" s="22">
        <f t="shared" ref="I176:I182" si="55">H176+0.05</f>
        <v>586.13340000000085</v>
      </c>
      <c r="J176" s="114">
        <f t="shared" si="53"/>
        <v>4.259999999919728E-2</v>
      </c>
      <c r="K176" s="8"/>
      <c r="L176" s="37"/>
      <c r="M176" s="37"/>
      <c r="N176" s="37"/>
      <c r="O176" s="8"/>
      <c r="P176" s="8"/>
      <c r="Q176" s="7"/>
      <c r="R176" s="7"/>
      <c r="S176" s="7"/>
      <c r="T176" s="7"/>
    </row>
    <row r="177" spans="1:28" x14ac:dyDescent="0.25">
      <c r="A177" s="21">
        <v>22.5</v>
      </c>
      <c r="B177" s="116">
        <v>585.92200000000014</v>
      </c>
      <c r="C177" s="116">
        <f>C178-$L$5</f>
        <v>585.89036666666766</v>
      </c>
      <c r="D177" s="22">
        <f t="shared" si="54"/>
        <v>585.94036666666761</v>
      </c>
      <c r="E177" s="114">
        <f t="shared" si="52"/>
        <v>3.1633333332479197E-2</v>
      </c>
      <c r="F177" s="21">
        <v>22.5</v>
      </c>
      <c r="G177" s="116">
        <v>586.2650000000001</v>
      </c>
      <c r="H177" s="116">
        <f>H178-$L$5</f>
        <v>586.19590000000085</v>
      </c>
      <c r="I177" s="22">
        <f t="shared" si="55"/>
        <v>586.2459000000008</v>
      </c>
      <c r="J177" s="114">
        <f t="shared" si="53"/>
        <v>6.9099999999252759E-2</v>
      </c>
      <c r="K177" s="8"/>
      <c r="L177" s="37"/>
      <c r="M177" s="37"/>
      <c r="N177" s="37"/>
      <c r="O177" s="8"/>
      <c r="P177" s="8"/>
      <c r="Q177" s="7"/>
      <c r="R177" s="7"/>
      <c r="S177" s="7"/>
      <c r="T177" s="7"/>
    </row>
    <row r="178" spans="1:28" x14ac:dyDescent="0.25">
      <c r="A178" s="21">
        <v>30</v>
      </c>
      <c r="B178" s="116">
        <v>586.00900000000013</v>
      </c>
      <c r="C178" s="116">
        <v>586.00286666666761</v>
      </c>
      <c r="D178" s="22">
        <f t="shared" si="54"/>
        <v>586.05286666666757</v>
      </c>
      <c r="E178" s="114">
        <f t="shared" si="52"/>
        <v>6.1333333325137573E-3</v>
      </c>
      <c r="F178" s="21">
        <v>30</v>
      </c>
      <c r="G178" s="116">
        <v>586.32700000000011</v>
      </c>
      <c r="H178" s="116">
        <v>586.3084000000008</v>
      </c>
      <c r="I178" s="22">
        <f t="shared" si="55"/>
        <v>586.35840000000076</v>
      </c>
      <c r="J178" s="114">
        <f t="shared" si="53"/>
        <v>1.8599999999310057E-2</v>
      </c>
      <c r="K178" s="8"/>
      <c r="L178" s="37"/>
      <c r="M178" s="37"/>
      <c r="N178" s="37"/>
      <c r="O178" s="8"/>
      <c r="P178" s="8"/>
      <c r="Q178" s="7"/>
      <c r="R178" s="7"/>
      <c r="S178" s="7"/>
      <c r="T178" s="7"/>
    </row>
    <row r="179" spans="1:28" x14ac:dyDescent="0.25">
      <c r="A179" s="21">
        <v>37.5</v>
      </c>
      <c r="B179" s="116">
        <v>585.94900000000007</v>
      </c>
      <c r="C179" s="116">
        <f>C178-$L$5</f>
        <v>585.89036666666766</v>
      </c>
      <c r="D179" s="22">
        <f t="shared" si="54"/>
        <v>585.94036666666761</v>
      </c>
      <c r="E179" s="114">
        <f t="shared" si="52"/>
        <v>5.8633333332409165E-2</v>
      </c>
      <c r="F179" s="21">
        <v>37.5</v>
      </c>
      <c r="G179" s="116">
        <v>586.22200000000009</v>
      </c>
      <c r="H179" s="116">
        <f>H178-$L$5</f>
        <v>586.19590000000085</v>
      </c>
      <c r="I179" s="22">
        <f t="shared" si="55"/>
        <v>586.2459000000008</v>
      </c>
      <c r="J179" s="114">
        <f t="shared" si="53"/>
        <v>2.6099999999246393E-2</v>
      </c>
      <c r="K179" s="8"/>
      <c r="L179" s="37"/>
      <c r="M179" s="37"/>
      <c r="N179" s="37"/>
      <c r="O179" s="8"/>
      <c r="P179" s="8"/>
      <c r="Q179" s="7"/>
      <c r="R179" s="7"/>
      <c r="S179" s="7"/>
      <c r="T179" s="7"/>
    </row>
    <row r="180" spans="1:28" x14ac:dyDescent="0.25">
      <c r="A180" s="21">
        <v>45</v>
      </c>
      <c r="B180" s="116">
        <v>585.79800000000012</v>
      </c>
      <c r="C180" s="116">
        <f>C179-$L$5</f>
        <v>585.77786666666771</v>
      </c>
      <c r="D180" s="22">
        <f t="shared" si="54"/>
        <v>585.82786666666766</v>
      </c>
      <c r="E180" s="114">
        <f t="shared" si="52"/>
        <v>2.0133333332410075E-2</v>
      </c>
      <c r="F180" s="21">
        <v>45</v>
      </c>
      <c r="G180" s="116">
        <v>586.12200000000007</v>
      </c>
      <c r="H180" s="116">
        <f>H179-$L$5</f>
        <v>586.08340000000089</v>
      </c>
      <c r="I180" s="22">
        <f t="shared" si="55"/>
        <v>586.13340000000085</v>
      </c>
      <c r="J180" s="114">
        <f t="shared" si="53"/>
        <v>3.8599999999178181E-2</v>
      </c>
      <c r="K180" s="8"/>
      <c r="L180" s="37"/>
      <c r="M180" s="37"/>
      <c r="N180" s="37"/>
      <c r="O180" s="8"/>
      <c r="P180" s="8"/>
      <c r="Q180" s="7"/>
      <c r="R180" s="7"/>
      <c r="S180" s="7"/>
      <c r="T180" s="7"/>
    </row>
    <row r="181" spans="1:28" x14ac:dyDescent="0.25">
      <c r="A181" s="21">
        <v>52.5</v>
      </c>
      <c r="B181" s="116">
        <v>585.66500000000008</v>
      </c>
      <c r="C181" s="116">
        <f>C180-$L$5</f>
        <v>585.66536666666775</v>
      </c>
      <c r="D181" s="22">
        <f t="shared" si="54"/>
        <v>585.71536666666771</v>
      </c>
      <c r="E181" s="114">
        <f t="shared" si="52"/>
        <v>-3.6666666767359857E-4</v>
      </c>
      <c r="F181" s="21">
        <v>52.5</v>
      </c>
      <c r="G181" s="116">
        <v>586.03200000000004</v>
      </c>
      <c r="H181" s="116">
        <f>H180-$L$5</f>
        <v>585.97090000000094</v>
      </c>
      <c r="I181" s="22">
        <f t="shared" si="55"/>
        <v>586.02090000000089</v>
      </c>
      <c r="J181" s="114">
        <f t="shared" si="53"/>
        <v>6.1099999999100874E-2</v>
      </c>
      <c r="K181" s="8"/>
      <c r="L181" s="37"/>
      <c r="M181" s="37"/>
      <c r="N181" s="37"/>
      <c r="O181" s="8"/>
      <c r="P181" s="8"/>
      <c r="Q181" s="7"/>
      <c r="R181" s="7"/>
      <c r="S181" s="7"/>
      <c r="T181" s="7"/>
    </row>
    <row r="182" spans="1:28" ht="15.75" thickBot="1" x14ac:dyDescent="0.3">
      <c r="A182" s="23">
        <v>60</v>
      </c>
      <c r="B182" s="117">
        <v>585.53499999999997</v>
      </c>
      <c r="C182" s="117">
        <f>C181-$L$6</f>
        <v>585.47786666666775</v>
      </c>
      <c r="D182" s="25">
        <f t="shared" si="54"/>
        <v>585.52786666666771</v>
      </c>
      <c r="E182" s="114">
        <f t="shared" si="52"/>
        <v>5.7133333332217262E-2</v>
      </c>
      <c r="F182" s="23">
        <v>60</v>
      </c>
      <c r="G182" s="117">
        <v>585.81500000000005</v>
      </c>
      <c r="H182" s="117">
        <f>H181-$L$6</f>
        <v>585.78340000000094</v>
      </c>
      <c r="I182" s="25">
        <f t="shared" si="55"/>
        <v>585.83340000000089</v>
      </c>
      <c r="J182" s="114">
        <f t="shared" si="53"/>
        <v>3.1599999999116335E-2</v>
      </c>
      <c r="K182" s="37"/>
      <c r="L182" s="41"/>
      <c r="M182" s="41"/>
      <c r="N182" s="37"/>
      <c r="P182" s="37"/>
      <c r="Q182" s="7"/>
      <c r="R182" s="7"/>
      <c r="S182" s="7"/>
      <c r="T182" s="7"/>
    </row>
    <row r="183" spans="1:28" ht="15.75" thickBot="1" x14ac:dyDescent="0.3">
      <c r="A183" s="8"/>
      <c r="B183" s="118"/>
      <c r="C183" s="118"/>
      <c r="D183" s="8"/>
      <c r="F183" s="8"/>
      <c r="G183" s="118"/>
      <c r="H183" s="118"/>
      <c r="I183" s="8"/>
      <c r="K183" s="8"/>
      <c r="L183" s="41"/>
      <c r="M183" s="41"/>
      <c r="N183" s="37"/>
      <c r="P183" s="8">
        <v>3060</v>
      </c>
      <c r="Q183" s="7">
        <v>588.10179999999991</v>
      </c>
      <c r="R183" s="7"/>
      <c r="S183" s="7"/>
      <c r="T183" s="7"/>
    </row>
    <row r="184" spans="1:28" x14ac:dyDescent="0.25">
      <c r="A184" s="149" t="s">
        <v>163</v>
      </c>
      <c r="B184" s="150"/>
      <c r="C184" s="150"/>
      <c r="D184" s="151"/>
      <c r="F184" s="149" t="s">
        <v>164</v>
      </c>
      <c r="G184" s="150"/>
      <c r="H184" s="150"/>
      <c r="I184" s="151"/>
      <c r="K184" s="8"/>
      <c r="L184" s="41"/>
      <c r="M184" s="41"/>
      <c r="N184" s="37"/>
      <c r="P184" s="8">
        <v>3120</v>
      </c>
      <c r="Q184" s="7">
        <v>588.16359999999986</v>
      </c>
      <c r="R184" s="7"/>
      <c r="S184" s="7"/>
      <c r="T184" s="7"/>
    </row>
    <row r="185" spans="1:28" ht="15.75" thickBot="1" x14ac:dyDescent="0.3">
      <c r="A185" s="157"/>
      <c r="B185" s="158"/>
      <c r="C185" s="158"/>
      <c r="D185" s="159"/>
      <c r="F185" s="157"/>
      <c r="G185" s="158"/>
      <c r="H185" s="158"/>
      <c r="I185" s="159"/>
      <c r="K185" s="7"/>
      <c r="L185" s="37"/>
      <c r="M185" s="37"/>
      <c r="N185" s="7"/>
      <c r="P185" s="111">
        <v>3180</v>
      </c>
      <c r="Q185" s="7">
        <v>588.22539999999981</v>
      </c>
      <c r="R185" s="7"/>
      <c r="S185" s="7"/>
      <c r="T185" s="7"/>
    </row>
    <row r="186" spans="1:28" x14ac:dyDescent="0.25">
      <c r="A186" s="42" t="s">
        <v>117</v>
      </c>
      <c r="B186" s="115" t="s">
        <v>88</v>
      </c>
      <c r="C186" s="115" t="s">
        <v>120</v>
      </c>
      <c r="D186" s="43" t="s">
        <v>121</v>
      </c>
      <c r="F186" s="42" t="s">
        <v>118</v>
      </c>
      <c r="G186" s="115" t="s">
        <v>88</v>
      </c>
      <c r="H186" s="115" t="s">
        <v>120</v>
      </c>
      <c r="I186" s="43" t="s">
        <v>121</v>
      </c>
      <c r="K186" s="7"/>
      <c r="L186" s="37"/>
      <c r="M186" s="37"/>
      <c r="N186" s="7"/>
      <c r="P186" s="111">
        <v>3240</v>
      </c>
      <c r="Q186" s="7">
        <v>588.28719999999976</v>
      </c>
      <c r="R186" s="7"/>
      <c r="S186" s="7"/>
      <c r="T186" s="7"/>
    </row>
    <row r="187" spans="1:28" x14ac:dyDescent="0.25">
      <c r="A187" s="21">
        <v>0</v>
      </c>
      <c r="B187" s="116">
        <v>585.97299999999996</v>
      </c>
      <c r="C187" s="116">
        <f>C188-$L$6</f>
        <v>586.08893333333413</v>
      </c>
      <c r="D187" s="22">
        <v>586.31900000000098</v>
      </c>
      <c r="E187" s="114">
        <f>B187-C187</f>
        <v>-0.11593333333416922</v>
      </c>
      <c r="F187" s="21">
        <v>0</v>
      </c>
      <c r="G187" s="116">
        <v>586.54899999999998</v>
      </c>
      <c r="H187" s="116">
        <f>H188-$L$6</f>
        <v>586.39446666666731</v>
      </c>
      <c r="I187" s="22">
        <v>586.62300000000107</v>
      </c>
      <c r="J187" s="114">
        <f>G187-H187</f>
        <v>0.15453333333266528</v>
      </c>
      <c r="K187" s="7"/>
      <c r="L187" s="37"/>
      <c r="M187" s="37"/>
      <c r="N187" s="7"/>
      <c r="P187" s="111">
        <v>3300</v>
      </c>
      <c r="Q187" s="7">
        <v>588.34899999999971</v>
      </c>
      <c r="R187" s="7"/>
      <c r="S187" s="7"/>
      <c r="T187" s="7"/>
    </row>
    <row r="188" spans="1:28" x14ac:dyDescent="0.25">
      <c r="A188" s="21">
        <v>7.5</v>
      </c>
      <c r="B188" s="116">
        <v>586.30800000000022</v>
      </c>
      <c r="C188" s="116">
        <f>C189-$L$5</f>
        <v>586.27643333333413</v>
      </c>
      <c r="D188" s="22">
        <f>C188+0.05</f>
        <v>586.32643333333408</v>
      </c>
      <c r="E188" s="114">
        <f t="shared" ref="E188:E195" si="56">B188-C188</f>
        <v>3.1566666666094534E-2</v>
      </c>
      <c r="F188" s="21">
        <v>7.5</v>
      </c>
      <c r="G188" s="116">
        <v>586.64300000000026</v>
      </c>
      <c r="H188" s="116">
        <f>H189-$L$5</f>
        <v>586.58196666666731</v>
      </c>
      <c r="I188" s="22">
        <f>H188+0.05</f>
        <v>586.63196666666727</v>
      </c>
      <c r="J188" s="114">
        <f t="shared" ref="J188:J195" si="57">G188-H188</f>
        <v>6.1033333332943585E-2</v>
      </c>
      <c r="K188" s="7"/>
      <c r="L188" s="37"/>
      <c r="M188" s="37"/>
      <c r="N188" s="7"/>
      <c r="P188" s="111">
        <v>3360</v>
      </c>
      <c r="Q188" s="7">
        <v>588.41079999999965</v>
      </c>
      <c r="R188" s="7"/>
      <c r="S188" s="7"/>
      <c r="T188" s="7"/>
    </row>
    <row r="189" spans="1:28" x14ac:dyDescent="0.25">
      <c r="A189" s="21">
        <v>15</v>
      </c>
      <c r="B189" s="116">
        <v>586.42100000000016</v>
      </c>
      <c r="C189" s="116">
        <f>C190-$L$5</f>
        <v>586.38893333333408</v>
      </c>
      <c r="D189" s="22">
        <f t="shared" ref="D189:D195" si="58">C189+0.05</f>
        <v>586.43893333333403</v>
      </c>
      <c r="E189" s="114">
        <f t="shared" si="56"/>
        <v>3.206666666608271E-2</v>
      </c>
      <c r="F189" s="21">
        <v>15</v>
      </c>
      <c r="G189" s="116">
        <v>586.73700000000031</v>
      </c>
      <c r="H189" s="116">
        <f>H190-$L$5</f>
        <v>586.69446666666727</v>
      </c>
      <c r="I189" s="22">
        <f t="shared" ref="I189:I195" si="59">H189+0.05</f>
        <v>586.74446666666722</v>
      </c>
      <c r="J189" s="114">
        <f t="shared" si="57"/>
        <v>4.2533333333039991E-2</v>
      </c>
      <c r="K189" s="7"/>
      <c r="L189" s="37"/>
      <c r="M189" s="37"/>
      <c r="N189" s="7"/>
      <c r="P189" s="111">
        <v>3420</v>
      </c>
      <c r="Q189" s="7">
        <v>588.4725999999996</v>
      </c>
      <c r="R189" s="7"/>
      <c r="S189" s="7"/>
      <c r="T189" s="7"/>
      <c r="AB189" s="37"/>
    </row>
    <row r="190" spans="1:28" x14ac:dyDescent="0.25">
      <c r="A190" s="21">
        <v>22.5</v>
      </c>
      <c r="B190" s="116">
        <v>586.55000000000018</v>
      </c>
      <c r="C190" s="116">
        <f>C191-$L$5</f>
        <v>586.50143333333403</v>
      </c>
      <c r="D190" s="22">
        <f t="shared" si="58"/>
        <v>586.55143333333399</v>
      </c>
      <c r="E190" s="114">
        <f t="shared" si="56"/>
        <v>4.8566666666147285E-2</v>
      </c>
      <c r="F190" s="21">
        <v>22.5</v>
      </c>
      <c r="G190" s="116">
        <v>586.85100000000023</v>
      </c>
      <c r="H190" s="116">
        <f>H191-$L$5</f>
        <v>586.80696666666722</v>
      </c>
      <c r="I190" s="22">
        <f t="shared" si="59"/>
        <v>586.85696666666718</v>
      </c>
      <c r="J190" s="114">
        <f t="shared" si="57"/>
        <v>4.4033333333004521E-2</v>
      </c>
      <c r="K190" s="7"/>
      <c r="L190" s="37"/>
      <c r="M190" s="37"/>
      <c r="N190" s="7"/>
      <c r="P190" s="111">
        <v>3480</v>
      </c>
      <c r="Q190" s="7">
        <v>588.53439999999955</v>
      </c>
      <c r="R190" s="7"/>
      <c r="S190" s="7"/>
      <c r="T190" s="7"/>
      <c r="AB190" s="37"/>
    </row>
    <row r="191" spans="1:28" x14ac:dyDescent="0.25">
      <c r="A191" s="21">
        <v>30</v>
      </c>
      <c r="B191" s="116">
        <v>586.66500000000019</v>
      </c>
      <c r="C191" s="116">
        <v>586.61393333333399</v>
      </c>
      <c r="D191" s="22">
        <f t="shared" si="58"/>
        <v>586.66393333333394</v>
      </c>
      <c r="E191" s="114">
        <f t="shared" si="56"/>
        <v>5.1066666666201854E-2</v>
      </c>
      <c r="F191" s="21">
        <v>30</v>
      </c>
      <c r="G191" s="116">
        <v>586.92800000000022</v>
      </c>
      <c r="H191" s="116">
        <v>586.91946666666718</v>
      </c>
      <c r="I191" s="22">
        <f t="shared" si="59"/>
        <v>586.96946666666713</v>
      </c>
      <c r="J191" s="114">
        <f t="shared" si="57"/>
        <v>8.5333333330481764E-3</v>
      </c>
      <c r="K191" s="7"/>
      <c r="L191" s="37"/>
      <c r="M191" s="37"/>
      <c r="N191" s="7"/>
      <c r="P191" s="111">
        <v>3540</v>
      </c>
      <c r="Q191" s="7">
        <v>588.5961999999995</v>
      </c>
      <c r="R191" s="7"/>
      <c r="S191">
        <f>22.5*1.5/100</f>
        <v>0.33750000000000002</v>
      </c>
      <c r="T191" s="7"/>
      <c r="AB191" s="37"/>
    </row>
    <row r="192" spans="1:28" x14ac:dyDescent="0.25">
      <c r="A192" s="21">
        <v>37.5</v>
      </c>
      <c r="B192" s="116">
        <v>586.55800000000022</v>
      </c>
      <c r="C192" s="116">
        <f>C191-$L$5</f>
        <v>586.50143333333403</v>
      </c>
      <c r="D192" s="22">
        <f t="shared" si="58"/>
        <v>586.55143333333399</v>
      </c>
      <c r="E192" s="114">
        <f t="shared" si="56"/>
        <v>5.6566666666185483E-2</v>
      </c>
      <c r="F192" s="21">
        <v>37.5</v>
      </c>
      <c r="G192" s="116">
        <v>586.83300000000031</v>
      </c>
      <c r="H192" s="116">
        <f>H191-$L$5</f>
        <v>586.80696666666722</v>
      </c>
      <c r="I192" s="22">
        <f t="shared" si="59"/>
        <v>586.85696666666718</v>
      </c>
      <c r="J192" s="114">
        <f t="shared" si="57"/>
        <v>2.6033333333089104E-2</v>
      </c>
      <c r="K192" s="7"/>
      <c r="L192" s="37"/>
      <c r="M192" s="37"/>
      <c r="N192" s="7"/>
      <c r="P192" s="111">
        <v>3600</v>
      </c>
      <c r="Q192" s="7">
        <v>588.65799999999945</v>
      </c>
      <c r="R192" s="7"/>
      <c r="S192">
        <v>0.1875</v>
      </c>
      <c r="T192" s="7"/>
    </row>
    <row r="193" spans="1:38" x14ac:dyDescent="0.25">
      <c r="A193" s="21">
        <v>45</v>
      </c>
      <c r="B193" s="116">
        <v>586.46400000000017</v>
      </c>
      <c r="C193" s="116">
        <f>C192-$L$5</f>
        <v>586.38893333333408</v>
      </c>
      <c r="D193" s="22">
        <f t="shared" si="58"/>
        <v>586.43893333333403</v>
      </c>
      <c r="E193" s="114">
        <f t="shared" si="56"/>
        <v>7.5066666666089077E-2</v>
      </c>
      <c r="F193" s="21">
        <v>45</v>
      </c>
      <c r="G193" s="116">
        <v>586.72800000000029</v>
      </c>
      <c r="H193" s="116">
        <f>H192-$L$5</f>
        <v>586.69446666666727</v>
      </c>
      <c r="I193" s="22">
        <f t="shared" si="59"/>
        <v>586.74446666666722</v>
      </c>
      <c r="J193" s="114">
        <f t="shared" si="57"/>
        <v>3.3533333333025439E-2</v>
      </c>
      <c r="L193" s="37"/>
      <c r="M193" s="37"/>
      <c r="N193" s="7"/>
      <c r="S193">
        <f>7.5*1.5/100</f>
        <v>0.1125</v>
      </c>
    </row>
    <row r="194" spans="1:38" x14ac:dyDescent="0.25">
      <c r="A194" s="21">
        <v>52.5</v>
      </c>
      <c r="B194" s="116">
        <v>586.36000000000013</v>
      </c>
      <c r="C194" s="116">
        <f>C193-$L$5</f>
        <v>586.27643333333413</v>
      </c>
      <c r="D194" s="22">
        <f t="shared" si="58"/>
        <v>586.32643333333408</v>
      </c>
      <c r="E194" s="114">
        <f t="shared" si="56"/>
        <v>8.3566666666001765E-2</v>
      </c>
      <c r="F194" s="21">
        <v>52.5</v>
      </c>
      <c r="G194" s="116">
        <v>586.6410000000003</v>
      </c>
      <c r="H194" s="116">
        <f>H193-$L$5</f>
        <v>586.58196666666731</v>
      </c>
      <c r="I194" s="22">
        <f t="shared" si="59"/>
        <v>586.63196666666727</v>
      </c>
      <c r="J194" s="114">
        <f t="shared" si="57"/>
        <v>5.9033333332990878E-2</v>
      </c>
      <c r="L194" s="37"/>
      <c r="M194" s="37"/>
      <c r="N194" s="7"/>
    </row>
    <row r="195" spans="1:38" ht="15.75" thickBot="1" x14ac:dyDescent="0.3">
      <c r="A195" s="23">
        <v>60</v>
      </c>
      <c r="B195" s="117">
        <v>586.154</v>
      </c>
      <c r="C195" s="117">
        <f>C194-$L$6</f>
        <v>586.08893333333413</v>
      </c>
      <c r="D195" s="25">
        <f t="shared" si="58"/>
        <v>586.13893333333408</v>
      </c>
      <c r="E195" s="114">
        <f t="shared" si="56"/>
        <v>6.5066666665870798E-2</v>
      </c>
      <c r="F195" s="23">
        <v>60</v>
      </c>
      <c r="G195" s="117">
        <v>586.42999999999995</v>
      </c>
      <c r="H195" s="117">
        <f>H194-$L$6</f>
        <v>586.39446666666731</v>
      </c>
      <c r="I195" s="25">
        <f t="shared" si="59"/>
        <v>586.44446666666727</v>
      </c>
      <c r="J195" s="114">
        <f t="shared" si="57"/>
        <v>3.5533333332637085E-2</v>
      </c>
      <c r="L195" s="41"/>
      <c r="M195" s="41"/>
      <c r="N195" s="7">
        <f>M205-S191</f>
        <v>587.76429999999993</v>
      </c>
    </row>
    <row r="196" spans="1:38" ht="15.75" thickBot="1" x14ac:dyDescent="0.3">
      <c r="L196" s="41"/>
      <c r="M196" s="41"/>
      <c r="N196" s="7"/>
    </row>
    <row r="197" spans="1:38" x14ac:dyDescent="0.25">
      <c r="A197" s="149" t="s">
        <v>165</v>
      </c>
      <c r="B197" s="150"/>
      <c r="C197" s="150"/>
      <c r="D197" s="151"/>
      <c r="R197" s="6"/>
      <c r="AJ197" t="s">
        <v>237</v>
      </c>
      <c r="AK197" t="s">
        <v>225</v>
      </c>
      <c r="AL197" t="s">
        <v>226</v>
      </c>
    </row>
    <row r="198" spans="1:38" ht="15.75" thickBot="1" x14ac:dyDescent="0.3">
      <c r="A198" s="157"/>
      <c r="B198" s="158"/>
      <c r="C198" s="158"/>
      <c r="D198" s="159"/>
      <c r="L198" s="111"/>
      <c r="M198" s="111"/>
      <c r="N198" s="110"/>
      <c r="R198" s="6"/>
      <c r="S198" s="6"/>
      <c r="T198" s="113"/>
      <c r="AJ198" t="s">
        <v>227</v>
      </c>
      <c r="AK198">
        <v>588.07299999999998</v>
      </c>
      <c r="AL198">
        <v>587.48699999999963</v>
      </c>
    </row>
    <row r="199" spans="1:38" x14ac:dyDescent="0.25">
      <c r="A199" s="42" t="s">
        <v>119</v>
      </c>
      <c r="B199" s="115" t="s">
        <v>88</v>
      </c>
      <c r="C199" s="115" t="s">
        <v>120</v>
      </c>
      <c r="D199" s="43" t="s">
        <v>121</v>
      </c>
      <c r="L199" s="111"/>
      <c r="M199" s="111"/>
      <c r="N199" s="110"/>
      <c r="R199" s="6"/>
      <c r="S199" s="6"/>
      <c r="T199" s="113"/>
      <c r="AJ199" t="s">
        <v>228</v>
      </c>
      <c r="AK199">
        <v>588.00699999999995</v>
      </c>
      <c r="AL199">
        <v>587.6369999999996</v>
      </c>
    </row>
    <row r="200" spans="1:38" x14ac:dyDescent="0.25">
      <c r="A200" s="21">
        <v>0</v>
      </c>
      <c r="B200" s="116">
        <v>586.86699999999996</v>
      </c>
      <c r="C200" s="116">
        <f>C201-$L$6</f>
        <v>586.7000000000005</v>
      </c>
      <c r="D200" s="22">
        <v>586.92700000000002</v>
      </c>
      <c r="E200" s="114">
        <f>B200-C200</f>
        <v>0.16699999999946158</v>
      </c>
      <c r="K200" s="131" t="s">
        <v>224</v>
      </c>
      <c r="L200" s="131" t="s">
        <v>225</v>
      </c>
      <c r="M200" s="131" t="s">
        <v>226</v>
      </c>
      <c r="N200" s="133" t="s">
        <v>242</v>
      </c>
      <c r="P200" s="132" t="s">
        <v>234</v>
      </c>
      <c r="Q200" s="132" t="s">
        <v>225</v>
      </c>
      <c r="R200" s="133" t="s">
        <v>226</v>
      </c>
      <c r="S200" s="133" t="s">
        <v>242</v>
      </c>
      <c r="U200" s="133" t="s">
        <v>235</v>
      </c>
      <c r="V200" s="133" t="s">
        <v>225</v>
      </c>
      <c r="W200" s="133" t="s">
        <v>226</v>
      </c>
      <c r="X200" s="133" t="s">
        <v>242</v>
      </c>
      <c r="Z200" s="133" t="s">
        <v>236</v>
      </c>
      <c r="AA200" s="133" t="s">
        <v>225</v>
      </c>
      <c r="AB200" s="133" t="s">
        <v>226</v>
      </c>
      <c r="AC200" s="133" t="s">
        <v>242</v>
      </c>
      <c r="AE200" s="133" t="s">
        <v>237</v>
      </c>
      <c r="AF200" s="133" t="s">
        <v>225</v>
      </c>
      <c r="AG200" s="133" t="s">
        <v>226</v>
      </c>
      <c r="AH200" s="133" t="s">
        <v>242</v>
      </c>
      <c r="AJ200" t="s">
        <v>229</v>
      </c>
      <c r="AK200">
        <v>587.94799999999998</v>
      </c>
      <c r="AL200">
        <v>587.78699999999958</v>
      </c>
    </row>
    <row r="201" spans="1:38" x14ac:dyDescent="0.25">
      <c r="A201" s="21">
        <v>7.5</v>
      </c>
      <c r="B201" s="116">
        <v>586.91400000000021</v>
      </c>
      <c r="C201" s="116">
        <f>C202-$L$5</f>
        <v>586.8875000000005</v>
      </c>
      <c r="D201" s="22">
        <f>C201+0.05</f>
        <v>586.93750000000045</v>
      </c>
      <c r="E201" s="114">
        <f t="shared" ref="E201:E208" si="60">B201-C201</f>
        <v>2.6499999999714419E-2</v>
      </c>
      <c r="K201" s="18" t="s">
        <v>230</v>
      </c>
      <c r="L201" s="111">
        <v>587.68899999999996</v>
      </c>
      <c r="M201" s="111">
        <f>M202-$S$192</f>
        <v>587.57679999999993</v>
      </c>
      <c r="N201" s="6">
        <f>L201-M201</f>
        <v>0.11220000000002983</v>
      </c>
      <c r="P201" s="134" t="s">
        <v>230</v>
      </c>
      <c r="Q201" s="126">
        <v>587.62750000000005</v>
      </c>
      <c r="R201" s="111">
        <f>R202-$S$192</f>
        <v>587.63859999999988</v>
      </c>
      <c r="S201" s="6">
        <f>Q201-R201</f>
        <v>-1.1099999999828469E-2</v>
      </c>
      <c r="U201" s="18" t="s">
        <v>230</v>
      </c>
      <c r="V201" s="112">
        <v>587.72900000000004</v>
      </c>
      <c r="W201" s="111"/>
      <c r="X201" s="6">
        <f>V201-W201</f>
        <v>587.72900000000004</v>
      </c>
      <c r="Z201" s="18" t="s">
        <v>230</v>
      </c>
      <c r="AA201" s="112">
        <v>587.91300000000001</v>
      </c>
      <c r="AB201" s="111"/>
      <c r="AC201" s="6"/>
      <c r="AE201" s="18" t="s">
        <v>230</v>
      </c>
      <c r="AF201" s="112">
        <v>587.89300000000003</v>
      </c>
      <c r="AG201" s="111"/>
      <c r="AH201" s="6"/>
      <c r="AJ201" t="s">
        <v>230</v>
      </c>
      <c r="AK201">
        <v>587.89</v>
      </c>
      <c r="AL201">
        <v>587.84699999999953</v>
      </c>
    </row>
    <row r="202" spans="1:38" x14ac:dyDescent="0.25">
      <c r="A202" s="21">
        <v>15</v>
      </c>
      <c r="B202" s="116">
        <v>587.09200000000021</v>
      </c>
      <c r="C202" s="116">
        <f>C203-$L$5</f>
        <v>587.00000000000045</v>
      </c>
      <c r="D202" s="22">
        <f t="shared" ref="D202:D208" si="61">C202+0.05</f>
        <v>587.05000000000041</v>
      </c>
      <c r="E202" s="114">
        <f t="shared" si="60"/>
        <v>9.1999999999757165E-2</v>
      </c>
      <c r="K202" s="18" t="s">
        <v>32</v>
      </c>
      <c r="L202" s="111">
        <v>587.99099999999999</v>
      </c>
      <c r="M202" s="111">
        <f>M205-$S$191</f>
        <v>587.76429999999993</v>
      </c>
      <c r="N202" s="6">
        <f t="shared" ref="N202" si="62">L202-M202</f>
        <v>0.22670000000005075</v>
      </c>
      <c r="P202" s="134" t="s">
        <v>32</v>
      </c>
      <c r="Q202" s="126">
        <v>587.55700000000002</v>
      </c>
      <c r="R202" s="111">
        <f>R203-$S$191</f>
        <v>587.82609999999988</v>
      </c>
      <c r="S202" s="6">
        <f t="shared" ref="S202:S205" si="63">Q202-R202</f>
        <v>-0.26909999999986667</v>
      </c>
      <c r="U202" s="18" t="s">
        <v>32</v>
      </c>
      <c r="V202" s="112">
        <v>587.38300000000004</v>
      </c>
      <c r="W202" s="111"/>
      <c r="X202" s="6">
        <f t="shared" ref="X202:X205" si="64">V202-W202</f>
        <v>587.38300000000004</v>
      </c>
      <c r="Z202" s="18" t="s">
        <v>32</v>
      </c>
      <c r="AA202" s="112">
        <v>587.87800000000004</v>
      </c>
      <c r="AB202" s="111"/>
      <c r="AC202" s="6"/>
      <c r="AE202" s="18" t="s">
        <v>32</v>
      </c>
      <c r="AF202" s="112">
        <v>587.89700000000005</v>
      </c>
      <c r="AG202" s="111"/>
      <c r="AH202" s="6"/>
      <c r="AJ202" t="s">
        <v>32</v>
      </c>
      <c r="AK202">
        <v>587.90800000000002</v>
      </c>
      <c r="AL202">
        <v>588.03449999999953</v>
      </c>
    </row>
    <row r="203" spans="1:38" x14ac:dyDescent="0.25">
      <c r="A203" s="21">
        <v>22.5</v>
      </c>
      <c r="B203" s="116">
        <v>587.16000000000031</v>
      </c>
      <c r="C203" s="116">
        <f>C204-$L$5</f>
        <v>587.11250000000041</v>
      </c>
      <c r="D203" s="22">
        <f t="shared" si="61"/>
        <v>587.16250000000036</v>
      </c>
      <c r="E203" s="114">
        <f t="shared" si="60"/>
        <v>4.7499999999899956E-2</v>
      </c>
      <c r="K203" s="6" t="s">
        <v>31</v>
      </c>
      <c r="L203" s="6"/>
      <c r="M203" s="6">
        <f>M204-S193</f>
        <v>587.8768</v>
      </c>
      <c r="N203" s="6"/>
      <c r="P203" s="134" t="s">
        <v>231</v>
      </c>
      <c r="Q203" s="126">
        <v>587.81299999999999</v>
      </c>
      <c r="R203" s="111">
        <v>588.16359999999986</v>
      </c>
      <c r="S203" s="6">
        <f t="shared" si="63"/>
        <v>-0.35059999999987213</v>
      </c>
      <c r="U203" s="6" t="s">
        <v>31</v>
      </c>
      <c r="V203" s="112">
        <v>587.798</v>
      </c>
      <c r="W203" s="111"/>
      <c r="X203" s="6">
        <f t="shared" si="64"/>
        <v>587.798</v>
      </c>
      <c r="Z203" s="6" t="s">
        <v>31</v>
      </c>
      <c r="AA203" s="112">
        <v>587.86900000000003</v>
      </c>
      <c r="AB203" s="111"/>
      <c r="AC203" s="6"/>
      <c r="AE203" s="6" t="s">
        <v>31</v>
      </c>
      <c r="AF203" s="112">
        <v>587.90700000000004</v>
      </c>
      <c r="AG203" s="111"/>
      <c r="AH203" s="6"/>
      <c r="AJ203" t="s">
        <v>231</v>
      </c>
      <c r="AK203">
        <v>588.03300000000002</v>
      </c>
      <c r="AL203" s="7">
        <v>588.34899999999971</v>
      </c>
    </row>
    <row r="204" spans="1:38" x14ac:dyDescent="0.25">
      <c r="A204" s="21">
        <v>30</v>
      </c>
      <c r="B204" s="116">
        <v>587.26100000000031</v>
      </c>
      <c r="C204" s="116">
        <v>587.22500000000036</v>
      </c>
      <c r="D204" s="22">
        <f t="shared" si="61"/>
        <v>587.27500000000032</v>
      </c>
      <c r="E204" s="114">
        <f t="shared" si="60"/>
        <v>3.5999999999944521E-2</v>
      </c>
      <c r="K204" s="6" t="s">
        <v>30</v>
      </c>
      <c r="L204" s="6"/>
      <c r="M204" s="6">
        <f>M205-S193</f>
        <v>587.98929999999996</v>
      </c>
      <c r="N204" s="6"/>
      <c r="P204" s="134" t="s">
        <v>29</v>
      </c>
      <c r="Q204" s="126">
        <v>587.61099999999999</v>
      </c>
      <c r="R204" s="111">
        <f>R203-$S$191</f>
        <v>587.82609999999988</v>
      </c>
      <c r="S204" s="6">
        <f t="shared" si="63"/>
        <v>-0.21509999999989304</v>
      </c>
      <c r="U204" s="6" t="s">
        <v>30</v>
      </c>
      <c r="V204" s="112">
        <v>587.84299999999996</v>
      </c>
      <c r="W204" s="111"/>
      <c r="X204" s="6">
        <f t="shared" si="64"/>
        <v>587.84299999999996</v>
      </c>
      <c r="Z204" s="6" t="s">
        <v>30</v>
      </c>
      <c r="AA204" s="112">
        <v>587.91200000000003</v>
      </c>
      <c r="AB204" s="111"/>
      <c r="AC204" s="6"/>
      <c r="AE204" s="6" t="s">
        <v>30</v>
      </c>
      <c r="AF204" s="112">
        <v>587.96500000000003</v>
      </c>
      <c r="AG204" s="111"/>
      <c r="AH204" s="6"/>
      <c r="AJ204" t="s">
        <v>29</v>
      </c>
      <c r="AK204">
        <v>587.91150000000005</v>
      </c>
      <c r="AL204">
        <v>588.03449999999953</v>
      </c>
    </row>
    <row r="205" spans="1:38" x14ac:dyDescent="0.25">
      <c r="A205" s="21">
        <v>37.5</v>
      </c>
      <c r="B205" s="116">
        <v>587.23100000000022</v>
      </c>
      <c r="C205" s="116">
        <f>C204-$L$5</f>
        <v>587.11250000000041</v>
      </c>
      <c r="D205" s="22">
        <f t="shared" si="61"/>
        <v>587.16250000000036</v>
      </c>
      <c r="E205" s="114">
        <f t="shared" si="60"/>
        <v>0.11849999999981264</v>
      </c>
      <c r="K205" s="18" t="s">
        <v>231</v>
      </c>
      <c r="L205" s="111">
        <v>588.13</v>
      </c>
      <c r="M205" s="111">
        <v>588.10179999999991</v>
      </c>
      <c r="N205" s="6">
        <f>L205-M205</f>
        <v>2.8200000000083492E-2</v>
      </c>
      <c r="P205" s="134" t="s">
        <v>129</v>
      </c>
      <c r="Q205" s="126">
        <v>587.49699999999996</v>
      </c>
      <c r="R205" s="111">
        <f>R204-$S$192</f>
        <v>587.63859999999988</v>
      </c>
      <c r="S205" s="6">
        <f t="shared" si="63"/>
        <v>-0.14159999999992579</v>
      </c>
      <c r="U205" s="18" t="s">
        <v>231</v>
      </c>
      <c r="V205" s="112">
        <v>587.89</v>
      </c>
      <c r="W205" s="111"/>
      <c r="X205" s="6">
        <f t="shared" si="64"/>
        <v>587.89</v>
      </c>
      <c r="Z205" s="18" t="s">
        <v>231</v>
      </c>
      <c r="AA205" s="112">
        <v>587.97</v>
      </c>
      <c r="AB205" s="111"/>
      <c r="AC205" s="6"/>
      <c r="AE205" s="18" t="s">
        <v>231</v>
      </c>
      <c r="AF205" s="112">
        <v>588.03</v>
      </c>
      <c r="AG205" s="111"/>
      <c r="AH205" s="6"/>
      <c r="AJ205" t="s">
        <v>129</v>
      </c>
      <c r="AK205">
        <v>587.89700000000005</v>
      </c>
      <c r="AL205">
        <v>587.84699999999953</v>
      </c>
    </row>
    <row r="206" spans="1:38" x14ac:dyDescent="0.25">
      <c r="A206" s="21">
        <v>45</v>
      </c>
      <c r="B206" s="116">
        <v>587.12300000000027</v>
      </c>
      <c r="C206" s="116">
        <f>C205-$L$5</f>
        <v>587.00000000000045</v>
      </c>
      <c r="D206" s="22">
        <f t="shared" si="61"/>
        <v>587.05000000000041</v>
      </c>
      <c r="E206" s="114">
        <f t="shared" si="60"/>
        <v>0.12299999999981992</v>
      </c>
      <c r="K206" s="6" t="s">
        <v>27</v>
      </c>
      <c r="L206" s="6"/>
      <c r="M206" s="6">
        <v>587.98929999999996</v>
      </c>
      <c r="N206" s="6"/>
      <c r="O206" s="6"/>
      <c r="P206" s="6"/>
      <c r="Q206" s="6"/>
      <c r="R206" s="6"/>
      <c r="S206" s="6"/>
      <c r="T206" s="113"/>
      <c r="U206" s="6" t="s">
        <v>27</v>
      </c>
      <c r="V206" s="6">
        <v>587.77499999999998</v>
      </c>
      <c r="W206" s="6"/>
      <c r="X206" s="135"/>
      <c r="Y206" s="6"/>
      <c r="Z206" s="6" t="s">
        <v>27</v>
      </c>
      <c r="AA206" s="112">
        <v>587.82100000000003</v>
      </c>
      <c r="AE206" s="6" t="s">
        <v>27</v>
      </c>
      <c r="AF206" s="112">
        <v>587.971</v>
      </c>
      <c r="AJ206" t="s">
        <v>194</v>
      </c>
      <c r="AK206">
        <v>587.82849999999996</v>
      </c>
      <c r="AL206">
        <v>587.78699999999958</v>
      </c>
    </row>
    <row r="207" spans="1:38" x14ac:dyDescent="0.25">
      <c r="A207" s="21">
        <v>52.5</v>
      </c>
      <c r="B207" s="116">
        <v>587.04100000000028</v>
      </c>
      <c r="C207" s="116">
        <f>C206-$L$5</f>
        <v>586.8875000000005</v>
      </c>
      <c r="D207" s="22">
        <f t="shared" si="61"/>
        <v>586.93750000000045</v>
      </c>
      <c r="E207" s="114">
        <f t="shared" si="60"/>
        <v>0.15349999999978081</v>
      </c>
      <c r="K207" s="6" t="s">
        <v>28</v>
      </c>
      <c r="L207" s="6"/>
      <c r="M207" s="6">
        <v>587.8768</v>
      </c>
      <c r="N207" s="6"/>
      <c r="O207" s="6"/>
      <c r="P207" s="6"/>
      <c r="Q207" s="6"/>
      <c r="R207" s="6"/>
      <c r="S207" s="6"/>
      <c r="T207" s="113"/>
      <c r="U207" s="6" t="s">
        <v>28</v>
      </c>
      <c r="V207" s="6">
        <v>587.68299999999999</v>
      </c>
      <c r="W207" s="6"/>
      <c r="X207" s="6"/>
      <c r="Y207" s="6"/>
      <c r="Z207" s="6" t="s">
        <v>28</v>
      </c>
      <c r="AA207" s="112">
        <v>587.74199999999996</v>
      </c>
      <c r="AE207" s="6" t="s">
        <v>28</v>
      </c>
      <c r="AF207" s="112">
        <v>587.90800000000002</v>
      </c>
      <c r="AJ207" t="s">
        <v>232</v>
      </c>
      <c r="AK207">
        <v>587.76</v>
      </c>
      <c r="AL207">
        <v>587.6369999999996</v>
      </c>
    </row>
    <row r="208" spans="1:38" ht="15.75" thickBot="1" x14ac:dyDescent="0.3">
      <c r="A208" s="23">
        <v>60</v>
      </c>
      <c r="B208" s="117">
        <v>586.64300000000003</v>
      </c>
      <c r="C208" s="117">
        <f>C207-$L$6</f>
        <v>586.7000000000005</v>
      </c>
      <c r="D208" s="25">
        <f t="shared" si="61"/>
        <v>586.75000000000045</v>
      </c>
      <c r="E208" s="114">
        <f t="shared" si="60"/>
        <v>-5.7000000000471118E-2</v>
      </c>
      <c r="K208" s="18" t="s">
        <v>29</v>
      </c>
      <c r="L208" s="111">
        <v>587.90550000000007</v>
      </c>
      <c r="M208" s="111">
        <f>M205-$S$191</f>
        <v>587.76429999999993</v>
      </c>
      <c r="N208" s="6">
        <f>L208-M208</f>
        <v>0.14120000000013988</v>
      </c>
      <c r="O208" s="6"/>
      <c r="P208" s="6"/>
      <c r="Q208" s="6"/>
      <c r="R208" s="6"/>
      <c r="S208" s="6"/>
      <c r="T208" s="113"/>
      <c r="U208" s="18" t="s">
        <v>29</v>
      </c>
      <c r="V208" s="6">
        <v>587.69600000000003</v>
      </c>
      <c r="W208" s="6"/>
      <c r="X208" s="6"/>
      <c r="Y208" s="6"/>
      <c r="Z208" s="18" t="s">
        <v>29</v>
      </c>
      <c r="AA208" s="112">
        <v>587.76300000000003</v>
      </c>
      <c r="AE208" s="18" t="s">
        <v>29</v>
      </c>
      <c r="AF208" s="112">
        <v>587.98699999999997</v>
      </c>
      <c r="AJ208" t="s">
        <v>233</v>
      </c>
      <c r="AK208">
        <v>587.74300000000005</v>
      </c>
      <c r="AL208">
        <v>587.48699999999963</v>
      </c>
    </row>
    <row r="209" spans="1:32" x14ac:dyDescent="0.25">
      <c r="K209" s="18" t="s">
        <v>129</v>
      </c>
      <c r="L209" s="111">
        <v>587.72900000000004</v>
      </c>
      <c r="M209" s="111">
        <f>M208-$S$192</f>
        <v>587.57679999999993</v>
      </c>
      <c r="N209" s="6">
        <f>L209-M209</f>
        <v>0.15220000000010714</v>
      </c>
      <c r="O209" s="6"/>
      <c r="P209" s="6"/>
      <c r="Q209" s="6"/>
      <c r="R209" s="6"/>
      <c r="S209" s="6"/>
      <c r="T209" s="6"/>
      <c r="U209" s="18" t="s">
        <v>129</v>
      </c>
      <c r="V209" s="6">
        <v>587.62900000000002</v>
      </c>
      <c r="W209" s="6"/>
      <c r="X209" s="6"/>
      <c r="Y209" s="6"/>
      <c r="Z209" s="18" t="s">
        <v>129</v>
      </c>
      <c r="AA209" s="112">
        <v>587.68899999999996</v>
      </c>
      <c r="AE209" s="18" t="s">
        <v>129</v>
      </c>
      <c r="AF209" s="112">
        <v>587.89</v>
      </c>
    </row>
    <row r="210" spans="1:32" x14ac:dyDescent="0.25">
      <c r="L210" s="111"/>
      <c r="M210" s="111"/>
      <c r="N210" s="110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32" ht="14.25" customHeight="1" x14ac:dyDescent="0.25">
      <c r="B211" s="155" t="s">
        <v>85</v>
      </c>
      <c r="C211" s="155"/>
      <c r="G211" s="156" t="s">
        <v>86</v>
      </c>
      <c r="H211" s="156"/>
      <c r="L211" s="111"/>
      <c r="M211" s="111"/>
      <c r="N211" s="110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32" ht="15.75" customHeight="1" thickBot="1" x14ac:dyDescent="0.3">
      <c r="K212" s="131" t="s">
        <v>238</v>
      </c>
      <c r="L212" s="131" t="s">
        <v>225</v>
      </c>
      <c r="M212" s="131" t="s">
        <v>226</v>
      </c>
      <c r="N212" s="133" t="s">
        <v>242</v>
      </c>
      <c r="P212" s="133" t="s">
        <v>239</v>
      </c>
      <c r="Q212" s="133" t="s">
        <v>225</v>
      </c>
      <c r="R212" s="133" t="s">
        <v>226</v>
      </c>
      <c r="S212" s="133" t="s">
        <v>242</v>
      </c>
      <c r="U212" s="133" t="s">
        <v>240</v>
      </c>
      <c r="V212" s="133" t="s">
        <v>225</v>
      </c>
      <c r="W212" s="133" t="s">
        <v>226</v>
      </c>
      <c r="X212" s="133" t="s">
        <v>242</v>
      </c>
      <c r="Z212" s="133" t="s">
        <v>241</v>
      </c>
      <c r="AA212" s="132" t="s">
        <v>225</v>
      </c>
      <c r="AB212" s="133" t="s">
        <v>226</v>
      </c>
      <c r="AC212" s="133" t="s">
        <v>242</v>
      </c>
    </row>
    <row r="213" spans="1:32" x14ac:dyDescent="0.25">
      <c r="A213" s="149" t="s">
        <v>172</v>
      </c>
      <c r="B213" s="150"/>
      <c r="C213" s="150"/>
      <c r="D213" s="151"/>
      <c r="F213" s="149" t="s">
        <v>173</v>
      </c>
      <c r="G213" s="150"/>
      <c r="H213" s="150"/>
      <c r="I213" s="151"/>
      <c r="K213" s="18" t="s">
        <v>230</v>
      </c>
      <c r="L213" s="111">
        <v>587.93899999999996</v>
      </c>
      <c r="M213" s="111"/>
      <c r="N213" s="6"/>
      <c r="P213" s="18" t="s">
        <v>230</v>
      </c>
      <c r="Q213" s="112">
        <v>587.91300000000001</v>
      </c>
      <c r="R213" s="111"/>
      <c r="S213" s="6"/>
      <c r="U213" s="18" t="s">
        <v>230</v>
      </c>
      <c r="V213" s="112">
        <v>587.84400000000005</v>
      </c>
      <c r="W213" s="111"/>
      <c r="X213" s="6"/>
      <c r="Z213" s="18" t="s">
        <v>230</v>
      </c>
      <c r="AA213" s="112"/>
      <c r="AB213" s="111"/>
      <c r="AC213" s="6"/>
    </row>
    <row r="214" spans="1:32" ht="15.75" thickBot="1" x14ac:dyDescent="0.3">
      <c r="A214" s="152"/>
      <c r="B214" s="153"/>
      <c r="C214" s="153"/>
      <c r="D214" s="154"/>
      <c r="F214" s="152"/>
      <c r="G214" s="153"/>
      <c r="H214" s="153"/>
      <c r="I214" s="154"/>
      <c r="K214" s="18" t="s">
        <v>32</v>
      </c>
      <c r="L214" s="111">
        <v>587.91999999999996</v>
      </c>
      <c r="M214" s="111"/>
      <c r="N214" s="6"/>
      <c r="P214" s="18" t="s">
        <v>32</v>
      </c>
      <c r="Q214" s="112">
        <v>587.91600000000005</v>
      </c>
      <c r="R214" s="111"/>
      <c r="S214" s="6"/>
      <c r="U214" s="18" t="s">
        <v>32</v>
      </c>
      <c r="V214" s="112">
        <v>587.85900000000004</v>
      </c>
      <c r="W214" s="111"/>
      <c r="X214" s="6"/>
      <c r="Z214" s="18" t="s">
        <v>32</v>
      </c>
      <c r="AA214" s="112"/>
      <c r="AB214" s="111"/>
      <c r="AC214" s="6"/>
    </row>
    <row r="215" spans="1:32" x14ac:dyDescent="0.25">
      <c r="A215" s="42" t="s">
        <v>0</v>
      </c>
      <c r="B215" s="115" t="s">
        <v>88</v>
      </c>
      <c r="C215" s="115" t="s">
        <v>120</v>
      </c>
      <c r="D215" s="43" t="s">
        <v>121</v>
      </c>
      <c r="F215" s="42" t="s">
        <v>0</v>
      </c>
      <c r="G215" s="115" t="s">
        <v>88</v>
      </c>
      <c r="H215" s="115" t="s">
        <v>120</v>
      </c>
      <c r="I215" s="43" t="s">
        <v>121</v>
      </c>
      <c r="K215" s="6" t="s">
        <v>31</v>
      </c>
      <c r="L215" s="111">
        <v>587.89300000000003</v>
      </c>
      <c r="M215" s="111"/>
      <c r="N215" s="6"/>
      <c r="P215" s="6" t="s">
        <v>31</v>
      </c>
      <c r="Q215" s="112">
        <v>587.91700000000003</v>
      </c>
      <c r="R215" s="111"/>
      <c r="S215" s="6"/>
      <c r="U215" s="6" t="s">
        <v>31</v>
      </c>
      <c r="V215" s="112">
        <v>587.87599999999998</v>
      </c>
      <c r="W215" s="111"/>
      <c r="X215" s="6"/>
      <c r="Z215" s="6" t="s">
        <v>31</v>
      </c>
      <c r="AA215" s="112"/>
      <c r="AB215" s="111"/>
      <c r="AC215" s="6"/>
    </row>
    <row r="216" spans="1:32" x14ac:dyDescent="0.25">
      <c r="A216" s="29">
        <v>0</v>
      </c>
      <c r="B216" s="119">
        <v>586.79800000000023</v>
      </c>
      <c r="C216" s="119">
        <f>C217-0.075</f>
        <v>586.91300000000115</v>
      </c>
      <c r="D216" s="31">
        <f t="shared" ref="D216:D228" si="65">C216+0.05</f>
        <v>586.9630000000011</v>
      </c>
      <c r="F216" s="29">
        <v>0</v>
      </c>
      <c r="G216" s="119">
        <v>578.65099999999995</v>
      </c>
      <c r="H216" s="119">
        <f>H217-0.075</f>
        <v>578.57699999999977</v>
      </c>
      <c r="I216" s="31">
        <f t="shared" ref="I216:I228" si="66">H216+0.05</f>
        <v>578.62699999999973</v>
      </c>
      <c r="K216" s="6" t="s">
        <v>30</v>
      </c>
      <c r="L216" s="111">
        <v>587.97199999999998</v>
      </c>
      <c r="M216" s="111"/>
      <c r="N216" s="6"/>
      <c r="P216" s="6" t="s">
        <v>30</v>
      </c>
      <c r="Q216" s="112">
        <v>588.00400000000002</v>
      </c>
      <c r="R216" s="111"/>
      <c r="S216" s="6"/>
      <c r="U216" s="6" t="s">
        <v>30</v>
      </c>
      <c r="V216" s="112">
        <v>587.99400000000003</v>
      </c>
      <c r="W216" s="111"/>
      <c r="X216" s="6"/>
      <c r="Z216" s="6" t="s">
        <v>30</v>
      </c>
      <c r="AA216" s="112"/>
      <c r="AB216" s="111"/>
      <c r="AC216" s="6"/>
    </row>
    <row r="217" spans="1:32" x14ac:dyDescent="0.25">
      <c r="A217" s="29">
        <v>7.5</v>
      </c>
      <c r="B217" s="119">
        <v>586.95800000000031</v>
      </c>
      <c r="C217" s="119">
        <f>C218-0.075</f>
        <v>586.98800000000119</v>
      </c>
      <c r="D217" s="31">
        <f t="shared" si="65"/>
        <v>587.03800000000115</v>
      </c>
      <c r="F217" s="29">
        <v>7.5</v>
      </c>
      <c r="G217" s="119">
        <v>578.649</v>
      </c>
      <c r="H217" s="119">
        <f>H218-0.075</f>
        <v>578.65199999999982</v>
      </c>
      <c r="I217" s="31">
        <f t="shared" si="66"/>
        <v>578.70199999999977</v>
      </c>
      <c r="K217" s="18" t="s">
        <v>231</v>
      </c>
      <c r="L217" s="111">
        <v>588.07000000000005</v>
      </c>
      <c r="M217" s="111"/>
      <c r="N217" s="6"/>
      <c r="P217" s="18" t="s">
        <v>231</v>
      </c>
      <c r="Q217" s="112">
        <v>588.11</v>
      </c>
      <c r="R217" s="111"/>
      <c r="S217" s="6"/>
      <c r="U217" s="18" t="s">
        <v>231</v>
      </c>
      <c r="V217" s="112">
        <v>588.11</v>
      </c>
      <c r="W217" s="111"/>
      <c r="X217" s="6"/>
      <c r="Z217" s="18" t="s">
        <v>231</v>
      </c>
      <c r="AA217" s="112"/>
      <c r="AB217" s="111"/>
      <c r="AC217" s="6"/>
    </row>
    <row r="218" spans="1:32" x14ac:dyDescent="0.25">
      <c r="A218" s="29">
        <v>15</v>
      </c>
      <c r="B218" s="119">
        <v>586.97800000000029</v>
      </c>
      <c r="C218" s="119">
        <f>C219-0.075</f>
        <v>587.06300000000124</v>
      </c>
      <c r="D218" s="31">
        <f t="shared" si="65"/>
        <v>587.11300000000119</v>
      </c>
      <c r="F218" s="29">
        <v>15</v>
      </c>
      <c r="G218" s="119">
        <v>578.74199999999996</v>
      </c>
      <c r="H218" s="119">
        <f>H219-0.075</f>
        <v>578.72699999999986</v>
      </c>
      <c r="I218" s="31">
        <f t="shared" si="66"/>
        <v>578.77699999999982</v>
      </c>
      <c r="K218" s="6" t="s">
        <v>27</v>
      </c>
      <c r="L218" s="18">
        <v>587.97900000000004</v>
      </c>
      <c r="P218" s="6" t="s">
        <v>27</v>
      </c>
      <c r="Q218" s="112">
        <v>588.00099999999998</v>
      </c>
      <c r="U218" s="6" t="s">
        <v>27</v>
      </c>
      <c r="V218" s="112">
        <v>588.00199999999995</v>
      </c>
      <c r="Z218" s="6" t="s">
        <v>27</v>
      </c>
    </row>
    <row r="219" spans="1:32" x14ac:dyDescent="0.25">
      <c r="A219" s="29">
        <v>22.5</v>
      </c>
      <c r="B219" s="119">
        <v>587.07100000000025</v>
      </c>
      <c r="C219" s="124">
        <v>587.13800000000128</v>
      </c>
      <c r="D219" s="31">
        <f t="shared" si="65"/>
        <v>587.18800000000124</v>
      </c>
      <c r="F219" s="29">
        <v>22.5</v>
      </c>
      <c r="G219" s="119">
        <v>578.80100000000004</v>
      </c>
      <c r="H219" s="116">
        <v>578.80199999999991</v>
      </c>
      <c r="I219" s="31">
        <f t="shared" si="66"/>
        <v>578.85199999999986</v>
      </c>
      <c r="K219" s="6" t="s">
        <v>28</v>
      </c>
      <c r="L219" s="18">
        <v>587.88599999999997</v>
      </c>
      <c r="P219" s="6" t="s">
        <v>28</v>
      </c>
      <c r="Q219" s="112">
        <v>587.91700000000003</v>
      </c>
      <c r="U219" s="6" t="s">
        <v>28</v>
      </c>
      <c r="V219" s="112">
        <v>587.904</v>
      </c>
      <c r="Z219" s="6" t="s">
        <v>28</v>
      </c>
    </row>
    <row r="220" spans="1:32" x14ac:dyDescent="0.25">
      <c r="A220" s="29">
        <v>30</v>
      </c>
      <c r="B220" s="119">
        <v>586.97800000000029</v>
      </c>
      <c r="C220" s="119">
        <f>C219-0.075</f>
        <v>587.06300000000124</v>
      </c>
      <c r="D220" s="31">
        <f t="shared" si="65"/>
        <v>587.11300000000119</v>
      </c>
      <c r="F220" s="29">
        <v>30</v>
      </c>
      <c r="G220" s="119">
        <v>578.70799999999997</v>
      </c>
      <c r="H220" s="119">
        <f>H219-0.075</f>
        <v>578.72699999999986</v>
      </c>
      <c r="I220" s="31">
        <f t="shared" si="66"/>
        <v>578.77699999999982</v>
      </c>
      <c r="K220" s="18" t="s">
        <v>29</v>
      </c>
      <c r="L220" s="18">
        <v>587.91499999999996</v>
      </c>
      <c r="P220" s="18" t="s">
        <v>29</v>
      </c>
      <c r="Q220" s="112">
        <v>587.91200000000003</v>
      </c>
      <c r="U220" s="18" t="s">
        <v>29</v>
      </c>
      <c r="V220" s="112">
        <v>587.90700000000004</v>
      </c>
      <c r="Z220" s="18" t="s">
        <v>29</v>
      </c>
    </row>
    <row r="221" spans="1:32" x14ac:dyDescent="0.25">
      <c r="A221" s="29">
        <v>37.5</v>
      </c>
      <c r="B221" s="119">
        <v>586.92100000000028</v>
      </c>
      <c r="C221" s="119">
        <f>C220-0.075</f>
        <v>586.98800000000119</v>
      </c>
      <c r="D221" s="31">
        <f t="shared" si="65"/>
        <v>587.03800000000115</v>
      </c>
      <c r="F221" s="29">
        <v>37.5</v>
      </c>
      <c r="G221" s="119">
        <v>578.67899999999997</v>
      </c>
      <c r="H221" s="119">
        <f>H220-0.075</f>
        <v>578.65199999999982</v>
      </c>
      <c r="I221" s="31">
        <f t="shared" si="66"/>
        <v>578.70199999999977</v>
      </c>
      <c r="K221" s="18" t="s">
        <v>129</v>
      </c>
      <c r="L221" s="41">
        <v>587.93299999999999</v>
      </c>
      <c r="M221" s="41"/>
      <c r="P221" s="18" t="s">
        <v>129</v>
      </c>
      <c r="Q221" s="112">
        <v>587.91</v>
      </c>
      <c r="U221" s="18" t="s">
        <v>129</v>
      </c>
      <c r="V221" s="112">
        <v>587.90700000000004</v>
      </c>
      <c r="Z221" s="18" t="s">
        <v>129</v>
      </c>
      <c r="AA221" s="6"/>
      <c r="AB221" s="6"/>
    </row>
    <row r="222" spans="1:32" x14ac:dyDescent="0.25">
      <c r="A222" s="29">
        <v>45</v>
      </c>
      <c r="B222" s="119">
        <v>586.79100000000028</v>
      </c>
      <c r="C222" s="119">
        <f>C221-0.075</f>
        <v>586.91300000000115</v>
      </c>
      <c r="D222" s="31">
        <f t="shared" si="65"/>
        <v>586.9630000000011</v>
      </c>
      <c r="F222" s="29">
        <v>45</v>
      </c>
      <c r="G222" s="119">
        <v>578.65099999999995</v>
      </c>
      <c r="H222" s="119">
        <f>H221-0.075</f>
        <v>578.57699999999977</v>
      </c>
      <c r="I222" s="31">
        <f t="shared" si="66"/>
        <v>578.62699999999973</v>
      </c>
      <c r="L222" s="41"/>
      <c r="M222" s="41"/>
      <c r="AA222" s="6"/>
      <c r="AB222" s="6"/>
    </row>
    <row r="223" spans="1:32" x14ac:dyDescent="0.25">
      <c r="A223" s="29">
        <v>52.5</v>
      </c>
      <c r="B223" s="119">
        <v>586.73800000000028</v>
      </c>
      <c r="C223" s="119">
        <f t="shared" ref="C223:C228" si="67">C222-0.038</f>
        <v>586.87500000000114</v>
      </c>
      <c r="D223" s="31">
        <f t="shared" si="65"/>
        <v>586.92500000000109</v>
      </c>
      <c r="F223" s="29">
        <v>52.5</v>
      </c>
      <c r="G223" s="119">
        <v>578.654</v>
      </c>
      <c r="H223" s="119">
        <f t="shared" ref="H223:H228" si="68">H222-0.038</f>
        <v>578.53899999999976</v>
      </c>
      <c r="I223" s="31">
        <f t="shared" si="66"/>
        <v>578.58899999999971</v>
      </c>
      <c r="L223" s="41"/>
      <c r="M223" s="41"/>
      <c r="AA223" s="6"/>
      <c r="AB223" s="6"/>
    </row>
    <row r="224" spans="1:32" x14ac:dyDescent="0.25">
      <c r="A224" s="29">
        <v>60</v>
      </c>
      <c r="B224" s="119">
        <v>586.64900000000023</v>
      </c>
      <c r="C224" s="119">
        <f t="shared" si="67"/>
        <v>586.83700000000113</v>
      </c>
      <c r="D224" s="31">
        <f t="shared" si="65"/>
        <v>586.88700000000108</v>
      </c>
      <c r="F224" s="29">
        <v>60</v>
      </c>
      <c r="G224" s="119">
        <v>578.65599999999995</v>
      </c>
      <c r="H224" s="119">
        <f t="shared" si="68"/>
        <v>578.50099999999975</v>
      </c>
      <c r="I224" s="31">
        <f t="shared" si="66"/>
        <v>578.5509999999997</v>
      </c>
      <c r="L224" s="37"/>
      <c r="M224" s="37"/>
    </row>
    <row r="225" spans="1:14" x14ac:dyDescent="0.25">
      <c r="A225" s="29">
        <v>67.5</v>
      </c>
      <c r="B225" s="119">
        <v>586.62600000000032</v>
      </c>
      <c r="C225" s="119">
        <f t="shared" si="67"/>
        <v>586.79900000000112</v>
      </c>
      <c r="D225" s="31">
        <f t="shared" si="65"/>
        <v>586.84900000000107</v>
      </c>
      <c r="F225" s="29">
        <v>67.5</v>
      </c>
      <c r="G225" s="119">
        <v>578.61400000000003</v>
      </c>
      <c r="H225" s="119">
        <f t="shared" si="68"/>
        <v>578.46299999999974</v>
      </c>
      <c r="I225" s="31">
        <f t="shared" si="66"/>
        <v>578.51299999999969</v>
      </c>
      <c r="L225" s="37"/>
      <c r="M225" s="37"/>
    </row>
    <row r="226" spans="1:14" x14ac:dyDescent="0.25">
      <c r="A226" s="29">
        <v>75</v>
      </c>
      <c r="B226" s="119">
        <v>586.58700000000022</v>
      </c>
      <c r="C226" s="119">
        <f t="shared" si="67"/>
        <v>586.7610000000011</v>
      </c>
      <c r="D226" s="31">
        <f t="shared" si="65"/>
        <v>586.81100000000106</v>
      </c>
      <c r="F226" s="29">
        <v>75</v>
      </c>
      <c r="G226" s="119">
        <v>578.59</v>
      </c>
      <c r="H226" s="119">
        <f t="shared" si="68"/>
        <v>578.42499999999973</v>
      </c>
      <c r="I226" s="31">
        <f t="shared" si="66"/>
        <v>578.47499999999968</v>
      </c>
      <c r="L226" s="37"/>
      <c r="M226" s="37"/>
    </row>
    <row r="227" spans="1:14" x14ac:dyDescent="0.25">
      <c r="A227" s="29">
        <v>82.5</v>
      </c>
      <c r="B227" s="119">
        <v>586.51300000000026</v>
      </c>
      <c r="C227" s="119">
        <f t="shared" si="67"/>
        <v>586.72300000000109</v>
      </c>
      <c r="D227" s="31">
        <f t="shared" si="65"/>
        <v>586.77300000000105</v>
      </c>
      <c r="F227" s="29">
        <v>82.5</v>
      </c>
      <c r="G227" s="119">
        <v>578.57799999999997</v>
      </c>
      <c r="H227" s="119">
        <f t="shared" si="68"/>
        <v>578.38699999999972</v>
      </c>
      <c r="I227" s="31">
        <f t="shared" si="66"/>
        <v>578.43699999999967</v>
      </c>
      <c r="L227" s="37"/>
      <c r="M227" s="37"/>
    </row>
    <row r="228" spans="1:14" ht="15.75" thickBot="1" x14ac:dyDescent="0.3">
      <c r="A228" s="28">
        <v>90</v>
      </c>
      <c r="B228" s="125">
        <v>586.48300000000029</v>
      </c>
      <c r="C228" s="125">
        <f t="shared" si="67"/>
        <v>586.68500000000108</v>
      </c>
      <c r="D228" s="32">
        <f t="shared" si="65"/>
        <v>586.73500000000104</v>
      </c>
      <c r="F228" s="28">
        <v>90</v>
      </c>
      <c r="G228" s="125">
        <v>578.53</v>
      </c>
      <c r="H228" s="125">
        <f t="shared" si="68"/>
        <v>578.34899999999971</v>
      </c>
      <c r="I228" s="32">
        <f t="shared" si="66"/>
        <v>578.39899999999966</v>
      </c>
      <c r="L228" s="37"/>
    </row>
    <row r="229" spans="1:14" x14ac:dyDescent="0.25">
      <c r="A229" s="16"/>
      <c r="B229" s="126"/>
      <c r="C229" s="126"/>
      <c r="D229" s="16"/>
      <c r="E229" s="16"/>
      <c r="F229" s="16"/>
      <c r="G229" s="126"/>
      <c r="H229" s="126"/>
      <c r="L229" s="37"/>
    </row>
    <row r="230" spans="1:14" x14ac:dyDescent="0.25">
      <c r="A230" s="16"/>
      <c r="B230" s="126"/>
      <c r="C230" s="126"/>
      <c r="D230" s="16"/>
      <c r="E230" s="16"/>
      <c r="F230" s="16"/>
      <c r="G230" s="126"/>
      <c r="H230" s="126"/>
      <c r="L230" s="37"/>
    </row>
    <row r="231" spans="1:14" x14ac:dyDescent="0.25">
      <c r="A231" s="16"/>
      <c r="B231" s="126"/>
      <c r="C231" s="126"/>
      <c r="D231" s="16"/>
      <c r="E231" s="16"/>
      <c r="F231" s="16"/>
      <c r="G231" s="126"/>
      <c r="H231" s="126"/>
      <c r="L231" s="37"/>
    </row>
    <row r="232" spans="1:14" x14ac:dyDescent="0.25">
      <c r="A232" s="16"/>
      <c r="B232" s="126"/>
      <c r="C232" s="126"/>
      <c r="D232" s="16"/>
      <c r="E232" s="16"/>
      <c r="F232" s="16"/>
      <c r="G232" s="126"/>
      <c r="H232" s="126"/>
      <c r="L232" s="37"/>
    </row>
    <row r="233" spans="1:14" x14ac:dyDescent="0.25">
      <c r="A233" s="16"/>
      <c r="B233" s="126"/>
      <c r="C233" s="126"/>
      <c r="D233" s="16"/>
      <c r="E233" s="16"/>
      <c r="F233" s="16"/>
      <c r="G233" s="126"/>
      <c r="H233" s="126"/>
      <c r="L233" s="37"/>
      <c r="M233" s="37">
        <v>588.07299999999998</v>
      </c>
      <c r="N233">
        <v>588.41079999999965</v>
      </c>
    </row>
    <row r="234" spans="1:14" x14ac:dyDescent="0.25">
      <c r="A234" s="16"/>
      <c r="B234" s="126"/>
      <c r="C234" s="126"/>
      <c r="D234" s="16"/>
      <c r="E234" s="16"/>
      <c r="F234" s="16"/>
      <c r="G234" s="126"/>
      <c r="H234" s="126"/>
      <c r="L234" s="41"/>
      <c r="M234" s="41">
        <v>588.10900000000004</v>
      </c>
      <c r="N234">
        <v>588.4725999999996</v>
      </c>
    </row>
    <row r="235" spans="1:14" x14ac:dyDescent="0.25">
      <c r="A235" s="16"/>
      <c r="B235" s="126"/>
      <c r="C235" s="126"/>
      <c r="D235" s="16"/>
      <c r="E235" s="16"/>
      <c r="F235" s="16"/>
      <c r="G235" s="126"/>
      <c r="H235" s="126"/>
      <c r="L235" s="41"/>
      <c r="M235" s="41">
        <v>588.11300000000006</v>
      </c>
      <c r="N235">
        <v>588.53439999999955</v>
      </c>
    </row>
    <row r="236" spans="1:14" x14ac:dyDescent="0.25">
      <c r="A236" s="16"/>
      <c r="B236" s="126"/>
      <c r="C236" s="126"/>
      <c r="D236" s="16"/>
      <c r="E236" s="16"/>
      <c r="F236" s="16"/>
      <c r="G236" s="126"/>
      <c r="H236" s="126"/>
      <c r="L236" s="41"/>
      <c r="M236" s="41">
        <v>588.05799999999999</v>
      </c>
      <c r="N236">
        <v>588.5961999999995</v>
      </c>
    </row>
    <row r="237" spans="1:14" x14ac:dyDescent="0.25">
      <c r="A237" s="16"/>
      <c r="B237" s="126"/>
      <c r="C237" s="126"/>
      <c r="D237" s="16"/>
      <c r="E237" s="16"/>
      <c r="F237" s="16"/>
      <c r="G237" s="126"/>
      <c r="H237" s="126"/>
      <c r="L237" s="37"/>
      <c r="M237" s="37">
        <v>588.05799999999999</v>
      </c>
      <c r="N237">
        <v>588.65799999999945</v>
      </c>
    </row>
    <row r="238" spans="1:14" x14ac:dyDescent="0.25">
      <c r="A238" s="16"/>
      <c r="B238" s="126"/>
      <c r="C238" s="126"/>
      <c r="D238" s="16"/>
      <c r="E238" s="16"/>
      <c r="F238" s="16"/>
      <c r="G238" s="126"/>
      <c r="H238" s="126"/>
      <c r="L238" s="37"/>
      <c r="M238" s="37"/>
    </row>
    <row r="239" spans="1:14" x14ac:dyDescent="0.25">
      <c r="A239" s="16"/>
      <c r="B239" s="126"/>
      <c r="C239" s="126"/>
      <c r="D239" s="16"/>
      <c r="E239" s="16"/>
      <c r="F239" s="16"/>
      <c r="G239" s="126"/>
      <c r="H239" s="126"/>
      <c r="L239" s="37"/>
      <c r="M239" s="37"/>
    </row>
    <row r="240" spans="1:14" x14ac:dyDescent="0.25">
      <c r="A240" s="16"/>
      <c r="B240" s="126"/>
      <c r="C240" s="126"/>
      <c r="D240" s="16"/>
      <c r="E240" s="16"/>
      <c r="F240" s="16"/>
      <c r="G240" s="126"/>
      <c r="H240" s="126"/>
      <c r="L240" s="37"/>
      <c r="M240" s="37"/>
    </row>
    <row r="241" spans="1:13" x14ac:dyDescent="0.25">
      <c r="A241" s="16"/>
      <c r="B241" s="126"/>
      <c r="C241" s="126"/>
      <c r="D241" s="16"/>
      <c r="E241" s="16"/>
      <c r="F241" s="16"/>
      <c r="G241" s="126"/>
      <c r="H241" s="126"/>
      <c r="L241" s="37"/>
      <c r="M241" s="37"/>
    </row>
    <row r="242" spans="1:13" x14ac:dyDescent="0.25">
      <c r="A242" s="16"/>
      <c r="B242" s="126"/>
      <c r="C242" s="126"/>
      <c r="D242" s="16"/>
      <c r="E242" s="16"/>
      <c r="F242" s="16"/>
      <c r="G242" s="126"/>
      <c r="H242" s="126"/>
      <c r="L242" s="37"/>
      <c r="M242" s="37"/>
    </row>
    <row r="243" spans="1:13" x14ac:dyDescent="0.25">
      <c r="A243" s="16"/>
      <c r="B243" s="126"/>
      <c r="C243" s="126"/>
      <c r="D243" s="16"/>
      <c r="E243" s="16"/>
      <c r="F243" s="16"/>
      <c r="G243" s="126"/>
      <c r="H243" s="126"/>
      <c r="L243" s="37"/>
      <c r="M243" s="37"/>
    </row>
    <row r="244" spans="1:13" x14ac:dyDescent="0.25">
      <c r="A244" s="16"/>
      <c r="B244" s="126"/>
      <c r="C244" s="126"/>
      <c r="D244" s="16"/>
      <c r="E244" s="16"/>
      <c r="F244" s="16"/>
      <c r="G244" s="126"/>
      <c r="H244" s="126"/>
      <c r="L244" s="37"/>
      <c r="M244" s="37"/>
    </row>
    <row r="245" spans="1:13" x14ac:dyDescent="0.25">
      <c r="L245" s="37"/>
      <c r="M245" s="37"/>
    </row>
    <row r="246" spans="1:13" x14ac:dyDescent="0.25">
      <c r="L246" s="37"/>
      <c r="M246" s="37"/>
    </row>
    <row r="247" spans="1:13" x14ac:dyDescent="0.25">
      <c r="L247" s="41"/>
      <c r="M247" s="41"/>
    </row>
    <row r="248" spans="1:13" x14ac:dyDescent="0.25">
      <c r="L248" s="41"/>
      <c r="M248" s="41"/>
    </row>
    <row r="249" spans="1:13" x14ac:dyDescent="0.25">
      <c r="L249" s="41"/>
      <c r="M249" s="41"/>
    </row>
    <row r="250" spans="1:13" x14ac:dyDescent="0.25">
      <c r="L250" s="37"/>
      <c r="M250" s="37"/>
    </row>
    <row r="251" spans="1:13" x14ac:dyDescent="0.25">
      <c r="L251" s="37"/>
      <c r="M251" s="37"/>
    </row>
    <row r="252" spans="1:13" x14ac:dyDescent="0.25">
      <c r="L252" s="37"/>
      <c r="M252" s="37"/>
    </row>
    <row r="253" spans="1:13" x14ac:dyDescent="0.25">
      <c r="L253" s="37"/>
      <c r="M253" s="37"/>
    </row>
    <row r="254" spans="1:13" x14ac:dyDescent="0.25">
      <c r="L254" s="37"/>
      <c r="M254" s="37"/>
    </row>
    <row r="255" spans="1:13" x14ac:dyDescent="0.25">
      <c r="L255" s="37"/>
      <c r="M255" s="37"/>
    </row>
    <row r="256" spans="1:13" x14ac:dyDescent="0.25">
      <c r="L256" s="37"/>
      <c r="M256" s="37"/>
    </row>
    <row r="257" spans="12:13" x14ac:dyDescent="0.25">
      <c r="L257" s="37"/>
      <c r="M257" s="37"/>
    </row>
    <row r="258" spans="12:13" x14ac:dyDescent="0.25">
      <c r="L258" s="37"/>
      <c r="M258" s="37"/>
    </row>
    <row r="259" spans="12:13" x14ac:dyDescent="0.25">
      <c r="L259" s="37"/>
      <c r="M259" s="37"/>
    </row>
    <row r="260" spans="12:13" x14ac:dyDescent="0.25">
      <c r="L260" s="41"/>
      <c r="M260" s="41"/>
    </row>
    <row r="261" spans="12:13" x14ac:dyDescent="0.25">
      <c r="L261" s="41"/>
      <c r="M261" s="41"/>
    </row>
    <row r="262" spans="12:13" x14ac:dyDescent="0.25">
      <c r="L262" s="41"/>
      <c r="M262" s="41"/>
    </row>
    <row r="263" spans="12:13" x14ac:dyDescent="0.25">
      <c r="L263" s="37"/>
      <c r="M263" s="37"/>
    </row>
    <row r="264" spans="12:13" x14ac:dyDescent="0.25">
      <c r="L264" s="37"/>
      <c r="M264" s="37"/>
    </row>
    <row r="265" spans="12:13" x14ac:dyDescent="0.25">
      <c r="L265" s="37"/>
      <c r="M265" s="37"/>
    </row>
    <row r="266" spans="12:13" x14ac:dyDescent="0.25">
      <c r="L266" s="37"/>
      <c r="M266" s="37"/>
    </row>
    <row r="267" spans="12:13" x14ac:dyDescent="0.25">
      <c r="L267" s="37"/>
      <c r="M267" s="37"/>
    </row>
    <row r="268" spans="12:13" x14ac:dyDescent="0.25">
      <c r="L268" s="37"/>
      <c r="M268" s="37"/>
    </row>
    <row r="269" spans="12:13" x14ac:dyDescent="0.25">
      <c r="L269" s="37"/>
      <c r="M269" s="37"/>
    </row>
    <row r="270" spans="12:13" x14ac:dyDescent="0.25">
      <c r="L270" s="37"/>
      <c r="M270" s="37"/>
    </row>
    <row r="271" spans="12:13" x14ac:dyDescent="0.25">
      <c r="L271" s="37"/>
      <c r="M271" s="37"/>
    </row>
    <row r="272" spans="12:13" x14ac:dyDescent="0.25">
      <c r="L272" s="37"/>
      <c r="M272" s="37"/>
    </row>
    <row r="273" spans="12:13" x14ac:dyDescent="0.25">
      <c r="L273" s="41"/>
      <c r="M273" s="41"/>
    </row>
    <row r="274" spans="12:13" x14ac:dyDescent="0.25">
      <c r="L274" s="41"/>
      <c r="M274" s="41"/>
    </row>
    <row r="275" spans="12:13" x14ac:dyDescent="0.25">
      <c r="L275" s="41"/>
      <c r="M275" s="41"/>
    </row>
    <row r="276" spans="12:13" x14ac:dyDescent="0.25">
      <c r="L276" s="37"/>
      <c r="M276" s="37"/>
    </row>
    <row r="277" spans="12:13" x14ac:dyDescent="0.25">
      <c r="L277" s="37"/>
      <c r="M277" s="37"/>
    </row>
    <row r="278" spans="12:13" x14ac:dyDescent="0.25">
      <c r="L278" s="37"/>
      <c r="M278" s="37"/>
    </row>
    <row r="279" spans="12:13" x14ac:dyDescent="0.25">
      <c r="L279" s="37"/>
      <c r="M279" s="37"/>
    </row>
    <row r="280" spans="12:13" x14ac:dyDescent="0.25">
      <c r="L280" s="37"/>
      <c r="M280" s="37"/>
    </row>
    <row r="281" spans="12:13" x14ac:dyDescent="0.25">
      <c r="L281" s="37"/>
      <c r="M281" s="37"/>
    </row>
    <row r="282" spans="12:13" x14ac:dyDescent="0.25">
      <c r="L282" s="37"/>
      <c r="M282" s="37"/>
    </row>
    <row r="283" spans="12:13" x14ac:dyDescent="0.25">
      <c r="L283" s="37"/>
      <c r="M283" s="37"/>
    </row>
    <row r="284" spans="12:13" x14ac:dyDescent="0.25">
      <c r="L284" s="37"/>
      <c r="M284" s="37"/>
    </row>
    <row r="285" spans="12:13" x14ac:dyDescent="0.25">
      <c r="L285" s="37"/>
      <c r="M285" s="37"/>
    </row>
    <row r="286" spans="12:13" x14ac:dyDescent="0.25">
      <c r="L286" s="41"/>
      <c r="M286" s="41"/>
    </row>
    <row r="287" spans="12:13" x14ac:dyDescent="0.25">
      <c r="L287" s="41"/>
      <c r="M287" s="41"/>
    </row>
    <row r="288" spans="12:13" x14ac:dyDescent="0.25">
      <c r="L288" s="41"/>
      <c r="M288" s="41"/>
    </row>
    <row r="289" spans="12:13" x14ac:dyDescent="0.25">
      <c r="L289" s="37"/>
      <c r="M289" s="37"/>
    </row>
    <row r="290" spans="12:13" x14ac:dyDescent="0.25">
      <c r="L290" s="37"/>
      <c r="M290" s="37"/>
    </row>
    <row r="291" spans="12:13" x14ac:dyDescent="0.25">
      <c r="L291" s="37"/>
      <c r="M291" s="37"/>
    </row>
    <row r="292" spans="12:13" x14ac:dyDescent="0.25">
      <c r="L292" s="37"/>
      <c r="M292" s="37"/>
    </row>
    <row r="293" spans="12:13" x14ac:dyDescent="0.25">
      <c r="L293" s="37"/>
      <c r="M293" s="37"/>
    </row>
    <row r="294" spans="12:13" x14ac:dyDescent="0.25">
      <c r="L294" s="37"/>
      <c r="M294" s="37"/>
    </row>
    <row r="295" spans="12:13" x14ac:dyDescent="0.25">
      <c r="L295" s="37"/>
      <c r="M295" s="37"/>
    </row>
    <row r="296" spans="12:13" x14ac:dyDescent="0.25">
      <c r="L296" s="37"/>
      <c r="M296" s="37"/>
    </row>
    <row r="297" spans="12:13" x14ac:dyDescent="0.25">
      <c r="L297" s="37"/>
      <c r="M297" s="37"/>
    </row>
    <row r="298" spans="12:13" x14ac:dyDescent="0.25">
      <c r="L298" s="37"/>
      <c r="M298" s="37"/>
    </row>
    <row r="403" spans="12:13" x14ac:dyDescent="0.25">
      <c r="L403" s="40"/>
      <c r="M403" s="40"/>
    </row>
  </sheetData>
  <mergeCells count="35">
    <mergeCell ref="F119:I120"/>
    <mergeCell ref="A119:D120"/>
    <mergeCell ref="A158:D159"/>
    <mergeCell ref="F158:I159"/>
    <mergeCell ref="A197:D198"/>
    <mergeCell ref="F184:I185"/>
    <mergeCell ref="A184:D185"/>
    <mergeCell ref="F171:I172"/>
    <mergeCell ref="A171:D172"/>
    <mergeCell ref="A15:D16"/>
    <mergeCell ref="F15:I16"/>
    <mergeCell ref="F2:I3"/>
    <mergeCell ref="A2:D3"/>
    <mergeCell ref="A67:D68"/>
    <mergeCell ref="F67:I68"/>
    <mergeCell ref="F54:I55"/>
    <mergeCell ref="A54:D55"/>
    <mergeCell ref="A41:D42"/>
    <mergeCell ref="F41:I42"/>
    <mergeCell ref="A213:D214"/>
    <mergeCell ref="F213:I214"/>
    <mergeCell ref="B211:C211"/>
    <mergeCell ref="G211:H211"/>
    <mergeCell ref="F28:I29"/>
    <mergeCell ref="A28:D29"/>
    <mergeCell ref="A106:D107"/>
    <mergeCell ref="F106:I107"/>
    <mergeCell ref="F93:I94"/>
    <mergeCell ref="A93:D94"/>
    <mergeCell ref="F80:I81"/>
    <mergeCell ref="A80:D81"/>
    <mergeCell ref="F145:I146"/>
    <mergeCell ref="A145:D146"/>
    <mergeCell ref="A132:D133"/>
    <mergeCell ref="F132:I133"/>
  </mergeCells>
  <pageMargins left="0.7" right="0.7" top="0.75" bottom="0.75" header="0.3" footer="0.3"/>
  <pageSetup paperSize="9" orientation="portrait" r:id="rId1"/>
  <headerFooter>
    <oddHeader>&amp;C&amp;"-,Bold"&amp;12RUNWAY CROSS-SECTION LEVELS</oddHeader>
  </headerFooter>
  <rowBreaks count="5" manualBreakCount="5">
    <brk id="40" max="16383" man="1"/>
    <brk id="79" max="16383" man="1"/>
    <brk id="118" max="16383" man="1"/>
    <brk id="157" max="16383" man="1"/>
    <brk id="19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6"/>
  <sheetViews>
    <sheetView zoomScalePageLayoutView="70" workbookViewId="0">
      <selection activeCell="M8" sqref="M8"/>
    </sheetView>
  </sheetViews>
  <sheetFormatPr defaultRowHeight="15" x14ac:dyDescent="0.25"/>
  <cols>
    <col min="1" max="1" width="8.42578125" customWidth="1"/>
    <col min="2" max="2" width="9.7109375" customWidth="1"/>
    <col min="3" max="3" width="11" customWidth="1"/>
    <col min="4" max="4" width="11.42578125" customWidth="1"/>
    <col min="5" max="5" width="11.5703125" customWidth="1"/>
    <col min="6" max="6" width="11.85546875" customWidth="1"/>
    <col min="7" max="7" width="11.42578125" customWidth="1"/>
    <col min="8" max="8" width="11.28515625" customWidth="1"/>
    <col min="9" max="9" width="11.7109375" customWidth="1"/>
    <col min="10" max="10" width="10" customWidth="1"/>
    <col min="11" max="11" width="12.140625" customWidth="1"/>
  </cols>
  <sheetData>
    <row r="2" spans="3:11" ht="15.75" thickBot="1" x14ac:dyDescent="0.3"/>
    <row r="3" spans="3:11" x14ac:dyDescent="0.25">
      <c r="C3" s="149" t="s">
        <v>166</v>
      </c>
      <c r="D3" s="150"/>
      <c r="E3" s="150"/>
      <c r="F3" s="151"/>
      <c r="H3" s="149" t="s">
        <v>167</v>
      </c>
      <c r="I3" s="150"/>
      <c r="J3" s="150"/>
      <c r="K3" s="151"/>
    </row>
    <row r="4" spans="3:11" ht="15.75" thickBot="1" x14ac:dyDescent="0.3">
      <c r="C4" s="152"/>
      <c r="D4" s="153"/>
      <c r="E4" s="153"/>
      <c r="F4" s="154"/>
      <c r="H4" s="152"/>
      <c r="I4" s="153"/>
      <c r="J4" s="153"/>
      <c r="K4" s="154"/>
    </row>
    <row r="5" spans="3:11" x14ac:dyDescent="0.25">
      <c r="C5" s="19" t="s">
        <v>0</v>
      </c>
      <c r="D5" s="20" t="s">
        <v>88</v>
      </c>
      <c r="E5" s="20" t="s">
        <v>120</v>
      </c>
      <c r="F5" s="27" t="s">
        <v>121</v>
      </c>
      <c r="H5" s="19" t="s">
        <v>0</v>
      </c>
      <c r="I5" s="20" t="s">
        <v>88</v>
      </c>
      <c r="J5" s="20" t="s">
        <v>120</v>
      </c>
      <c r="K5" s="27" t="s">
        <v>121</v>
      </c>
    </row>
    <row r="6" spans="3:11" x14ac:dyDescent="0.25">
      <c r="C6" s="21">
        <v>0</v>
      </c>
      <c r="D6" s="1">
        <v>578.71799999999996</v>
      </c>
      <c r="E6" s="1">
        <v>578.71199999999999</v>
      </c>
      <c r="F6" s="22">
        <f t="shared" ref="F6:F26" si="0">E6+0.05</f>
        <v>578.76199999999994</v>
      </c>
      <c r="H6" s="29">
        <v>500</v>
      </c>
      <c r="I6" s="1">
        <v>579.74299999999994</v>
      </c>
      <c r="J6" s="1">
        <v>579.76099999999974</v>
      </c>
      <c r="K6" s="22">
        <v>579.81099999999969</v>
      </c>
    </row>
    <row r="7" spans="3:11" x14ac:dyDescent="0.25">
      <c r="C7" s="21">
        <v>25</v>
      </c>
      <c r="D7" s="1">
        <v>578.71400000000006</v>
      </c>
      <c r="E7" s="1">
        <f t="shared" ref="E7:E21" si="1">E6+0.045</f>
        <v>578.75699999999995</v>
      </c>
      <c r="F7" s="22">
        <f t="shared" si="0"/>
        <v>578.8069999999999</v>
      </c>
      <c r="H7" s="29">
        <v>525</v>
      </c>
      <c r="I7" s="1">
        <v>579.779</v>
      </c>
      <c r="J7" s="1">
        <v>579.84499999999969</v>
      </c>
      <c r="K7" s="22">
        <v>579.89499999999964</v>
      </c>
    </row>
    <row r="8" spans="3:11" x14ac:dyDescent="0.25">
      <c r="C8" s="21">
        <v>50</v>
      </c>
      <c r="D8" s="1">
        <v>578.80100000000004</v>
      </c>
      <c r="E8" s="1">
        <f t="shared" si="1"/>
        <v>578.80199999999991</v>
      </c>
      <c r="F8" s="22">
        <f t="shared" si="0"/>
        <v>578.85199999999986</v>
      </c>
      <c r="H8" s="29">
        <v>550</v>
      </c>
      <c r="I8" s="1">
        <v>579.81600000000003</v>
      </c>
      <c r="J8" s="1">
        <v>579.92899999999963</v>
      </c>
      <c r="K8" s="22">
        <v>579.97899999999959</v>
      </c>
    </row>
    <row r="9" spans="3:11" x14ac:dyDescent="0.25">
      <c r="C9" s="21">
        <v>75</v>
      </c>
      <c r="D9" s="1">
        <v>578.76700000000005</v>
      </c>
      <c r="E9" s="1">
        <f t="shared" si="1"/>
        <v>578.84699999999987</v>
      </c>
      <c r="F9" s="22">
        <f t="shared" si="0"/>
        <v>578.89699999999982</v>
      </c>
      <c r="H9" s="29">
        <v>575</v>
      </c>
      <c r="I9" s="1">
        <v>579.94799999999998</v>
      </c>
      <c r="J9" s="1">
        <v>580.01299999999958</v>
      </c>
      <c r="K9" s="22">
        <v>580.06299999999953</v>
      </c>
    </row>
    <row r="10" spans="3:11" x14ac:dyDescent="0.25">
      <c r="C10" s="21">
        <v>100</v>
      </c>
      <c r="D10" s="1">
        <v>578.76499999999999</v>
      </c>
      <c r="E10" s="1">
        <f t="shared" si="1"/>
        <v>578.89199999999983</v>
      </c>
      <c r="F10" s="22">
        <f t="shared" si="0"/>
        <v>578.94199999999978</v>
      </c>
      <c r="H10" s="29">
        <v>600</v>
      </c>
      <c r="I10" s="1">
        <v>580.08899999999994</v>
      </c>
      <c r="J10" s="1">
        <v>580.09699999999953</v>
      </c>
      <c r="K10" s="22">
        <v>580.14699999999948</v>
      </c>
    </row>
    <row r="11" spans="3:11" x14ac:dyDescent="0.25">
      <c r="C11" s="21">
        <v>125</v>
      </c>
      <c r="D11" s="1">
        <v>578.84400000000005</v>
      </c>
      <c r="E11" s="1">
        <f t="shared" si="1"/>
        <v>578.93699999999978</v>
      </c>
      <c r="F11" s="22">
        <f t="shared" si="0"/>
        <v>578.98699999999974</v>
      </c>
      <c r="H11" s="21">
        <v>625</v>
      </c>
      <c r="I11" s="1">
        <v>580.16200000000003</v>
      </c>
      <c r="J11" s="1">
        <v>580.18099999999947</v>
      </c>
      <c r="K11" s="22">
        <v>580.23099999999943</v>
      </c>
    </row>
    <row r="12" spans="3:11" x14ac:dyDescent="0.25">
      <c r="C12" s="21">
        <v>150</v>
      </c>
      <c r="D12" s="1">
        <v>578.92600000000004</v>
      </c>
      <c r="E12" s="1">
        <f t="shared" si="1"/>
        <v>578.98199999999974</v>
      </c>
      <c r="F12" s="22">
        <f t="shared" si="0"/>
        <v>579.0319999999997</v>
      </c>
      <c r="H12" s="21">
        <v>650</v>
      </c>
      <c r="I12" s="1">
        <v>580.24900000000002</v>
      </c>
      <c r="J12" s="1">
        <v>580.26499999999942</v>
      </c>
      <c r="K12" s="22">
        <v>580.31499999999937</v>
      </c>
    </row>
    <row r="13" spans="3:11" x14ac:dyDescent="0.25">
      <c r="C13" s="21">
        <v>175</v>
      </c>
      <c r="D13" s="1">
        <v>578.98300000000006</v>
      </c>
      <c r="E13" s="1">
        <f t="shared" si="1"/>
        <v>579.0269999999997</v>
      </c>
      <c r="F13" s="22">
        <f t="shared" si="0"/>
        <v>579.07699999999966</v>
      </c>
      <c r="H13" s="21">
        <v>675</v>
      </c>
      <c r="I13" s="1">
        <v>580.26400000000001</v>
      </c>
      <c r="J13" s="1">
        <v>580.34899999999936</v>
      </c>
      <c r="K13" s="22">
        <v>580.39899999999932</v>
      </c>
    </row>
    <row r="14" spans="3:11" x14ac:dyDescent="0.25">
      <c r="C14" s="21">
        <v>200</v>
      </c>
      <c r="D14" s="1">
        <v>578.97500000000002</v>
      </c>
      <c r="E14" s="1">
        <f t="shared" si="1"/>
        <v>579.07199999999966</v>
      </c>
      <c r="F14" s="22">
        <f t="shared" si="0"/>
        <v>579.12199999999962</v>
      </c>
      <c r="H14" s="21">
        <v>700</v>
      </c>
      <c r="I14" s="1">
        <v>580.33000000000004</v>
      </c>
      <c r="J14" s="1">
        <v>580.43299999999931</v>
      </c>
      <c r="K14" s="22">
        <v>580.48299999999927</v>
      </c>
    </row>
    <row r="15" spans="3:11" x14ac:dyDescent="0.25">
      <c r="C15" s="21">
        <v>225</v>
      </c>
      <c r="D15" s="1">
        <v>579.05799999999999</v>
      </c>
      <c r="E15" s="1">
        <f t="shared" si="1"/>
        <v>579.11699999999962</v>
      </c>
      <c r="F15" s="22">
        <f t="shared" si="0"/>
        <v>579.16699999999958</v>
      </c>
      <c r="H15" s="21">
        <v>725</v>
      </c>
      <c r="I15" s="1">
        <v>580.44200000000001</v>
      </c>
      <c r="J15" s="1">
        <v>580.51699999999926</v>
      </c>
      <c r="K15" s="22">
        <v>580.56699999999921</v>
      </c>
    </row>
    <row r="16" spans="3:11" x14ac:dyDescent="0.25">
      <c r="C16" s="21">
        <v>250</v>
      </c>
      <c r="D16" s="1">
        <v>579.09500000000003</v>
      </c>
      <c r="E16" s="1">
        <f t="shared" si="1"/>
        <v>579.16199999999958</v>
      </c>
      <c r="F16" s="22">
        <f t="shared" si="0"/>
        <v>579.21199999999953</v>
      </c>
      <c r="H16" s="21">
        <v>750</v>
      </c>
      <c r="I16" s="1">
        <v>580.46600000000001</v>
      </c>
      <c r="J16" s="1">
        <v>580.6009999999992</v>
      </c>
      <c r="K16" s="22">
        <v>580.65099999999916</v>
      </c>
    </row>
    <row r="17" spans="3:11" x14ac:dyDescent="0.25">
      <c r="C17" s="21">
        <v>275</v>
      </c>
      <c r="D17" s="1">
        <v>579.14300000000003</v>
      </c>
      <c r="E17" s="1">
        <f t="shared" si="1"/>
        <v>579.20699999999954</v>
      </c>
      <c r="F17" s="22">
        <f t="shared" si="0"/>
        <v>579.25699999999949</v>
      </c>
      <c r="H17" s="21">
        <v>775</v>
      </c>
      <c r="I17" s="1">
        <v>580.53199999999993</v>
      </c>
      <c r="J17" s="1">
        <v>580.68499999999915</v>
      </c>
      <c r="K17" s="22">
        <v>580.7349999999991</v>
      </c>
    </row>
    <row r="18" spans="3:11" x14ac:dyDescent="0.25">
      <c r="C18" s="21">
        <v>300</v>
      </c>
      <c r="D18" s="1">
        <v>579.18799999999999</v>
      </c>
      <c r="E18" s="1">
        <f t="shared" si="1"/>
        <v>579.2519999999995</v>
      </c>
      <c r="F18" s="22">
        <f t="shared" si="0"/>
        <v>579.30199999999945</v>
      </c>
      <c r="H18" s="21">
        <v>800</v>
      </c>
      <c r="I18" s="1">
        <v>580.649</v>
      </c>
      <c r="J18" s="1">
        <v>580.7689999999991</v>
      </c>
      <c r="K18" s="22">
        <v>580.81899999999905</v>
      </c>
    </row>
    <row r="19" spans="3:11" x14ac:dyDescent="0.25">
      <c r="C19" s="21">
        <v>325</v>
      </c>
      <c r="D19" s="1">
        <v>579.27599999999995</v>
      </c>
      <c r="E19" s="1">
        <f t="shared" si="1"/>
        <v>579.29699999999946</v>
      </c>
      <c r="F19" s="22">
        <f t="shared" si="0"/>
        <v>579.34699999999941</v>
      </c>
      <c r="H19" s="21">
        <v>825</v>
      </c>
      <c r="I19" s="1">
        <v>580.68899999999996</v>
      </c>
      <c r="J19" s="1">
        <v>580.83699999999908</v>
      </c>
      <c r="K19" s="22">
        <v>580.88699999999903</v>
      </c>
    </row>
    <row r="20" spans="3:11" x14ac:dyDescent="0.25">
      <c r="C20" s="21">
        <v>350</v>
      </c>
      <c r="D20" s="1">
        <v>579.35199999999998</v>
      </c>
      <c r="E20" s="1">
        <f t="shared" si="1"/>
        <v>579.34199999999942</v>
      </c>
      <c r="F20" s="22">
        <f t="shared" si="0"/>
        <v>579.39199999999937</v>
      </c>
      <c r="H20" s="21">
        <v>850</v>
      </c>
      <c r="I20" s="1">
        <v>580.78099999999995</v>
      </c>
      <c r="J20" s="1">
        <v>580.90499999999906</v>
      </c>
      <c r="K20" s="22">
        <v>580.95499999999902</v>
      </c>
    </row>
    <row r="21" spans="3:11" x14ac:dyDescent="0.25">
      <c r="C21" s="21">
        <v>375</v>
      </c>
      <c r="D21" s="1">
        <v>579.40199999999993</v>
      </c>
      <c r="E21" s="1">
        <f t="shared" si="1"/>
        <v>579.38699999999938</v>
      </c>
      <c r="F21" s="22">
        <f t="shared" si="0"/>
        <v>579.43699999999933</v>
      </c>
      <c r="H21" s="21">
        <v>875</v>
      </c>
      <c r="I21" s="1">
        <v>580.87299999999993</v>
      </c>
      <c r="J21" s="1">
        <v>580.97299999999905</v>
      </c>
      <c r="K21" s="22">
        <v>581.022999999999</v>
      </c>
    </row>
    <row r="22" spans="3:11" x14ac:dyDescent="0.25">
      <c r="C22" s="21">
        <v>400</v>
      </c>
      <c r="D22" s="1">
        <v>579.43200000000002</v>
      </c>
      <c r="E22" s="1">
        <v>579.42499999999995</v>
      </c>
      <c r="F22" s="22">
        <f t="shared" si="0"/>
        <v>579.47499999999991</v>
      </c>
      <c r="H22" s="21">
        <v>900</v>
      </c>
      <c r="I22" s="1">
        <v>580.96399999999994</v>
      </c>
      <c r="J22" s="1">
        <v>581.04099999999903</v>
      </c>
      <c r="K22" s="22">
        <v>581.09099999999899</v>
      </c>
    </row>
    <row r="23" spans="3:11" x14ac:dyDescent="0.25">
      <c r="C23" s="21">
        <v>425</v>
      </c>
      <c r="D23" s="1">
        <v>579.52</v>
      </c>
      <c r="E23" s="1">
        <f>E22+0.084</f>
        <v>579.5089999999999</v>
      </c>
      <c r="F23" s="22">
        <f t="shared" si="0"/>
        <v>579.55899999999986</v>
      </c>
      <c r="H23" s="21">
        <v>925</v>
      </c>
      <c r="I23" s="1">
        <v>581.05799999999999</v>
      </c>
      <c r="J23" s="1">
        <v>581.10899999999901</v>
      </c>
      <c r="K23" s="22">
        <v>581.15899999999897</v>
      </c>
    </row>
    <row r="24" spans="3:11" x14ac:dyDescent="0.25">
      <c r="C24" s="21">
        <v>450</v>
      </c>
      <c r="D24" s="1">
        <v>579.62800000000004</v>
      </c>
      <c r="E24" s="1">
        <f>E23+0.084</f>
        <v>579.59299999999985</v>
      </c>
      <c r="F24" s="22">
        <f t="shared" si="0"/>
        <v>579.6429999999998</v>
      </c>
      <c r="H24" s="21">
        <v>950</v>
      </c>
      <c r="I24" s="1">
        <v>581.08399999999995</v>
      </c>
      <c r="J24" s="1">
        <v>581.176999999999</v>
      </c>
      <c r="K24" s="22">
        <v>581.22699999999895</v>
      </c>
    </row>
    <row r="25" spans="3:11" x14ac:dyDescent="0.25">
      <c r="C25" s="21">
        <v>475</v>
      </c>
      <c r="D25" s="1">
        <v>579.69200000000001</v>
      </c>
      <c r="E25" s="1">
        <f>E24+0.084</f>
        <v>579.67699999999979</v>
      </c>
      <c r="F25" s="22">
        <f t="shared" si="0"/>
        <v>579.72699999999975</v>
      </c>
      <c r="H25" s="21">
        <v>975</v>
      </c>
      <c r="I25" s="1">
        <v>581.17599999999993</v>
      </c>
      <c r="J25" s="1">
        <v>581.24499999999898</v>
      </c>
      <c r="K25" s="22">
        <v>581.29499999999894</v>
      </c>
    </row>
    <row r="26" spans="3:11" ht="15.75" thickBot="1" x14ac:dyDescent="0.3">
      <c r="C26" s="28">
        <v>500</v>
      </c>
      <c r="D26" s="1">
        <v>579.74299999999994</v>
      </c>
      <c r="E26" s="24">
        <f>E25+0.084</f>
        <v>579.76099999999974</v>
      </c>
      <c r="F26" s="25">
        <f t="shared" si="0"/>
        <v>579.81099999999969</v>
      </c>
      <c r="H26" s="23">
        <v>1000</v>
      </c>
      <c r="I26" s="24">
        <v>581.24599999999998</v>
      </c>
      <c r="J26" s="24">
        <v>581.31299999999896</v>
      </c>
      <c r="K26" s="25">
        <v>581.36299999999892</v>
      </c>
    </row>
    <row r="27" spans="3:11" ht="15.75" thickBot="1" x14ac:dyDescent="0.3">
      <c r="E27" s="8"/>
      <c r="F27" s="8"/>
    </row>
    <row r="28" spans="3:11" x14ac:dyDescent="0.25">
      <c r="C28" s="149" t="s">
        <v>170</v>
      </c>
      <c r="D28" s="150"/>
      <c r="E28" s="150"/>
      <c r="F28" s="151"/>
      <c r="H28" s="149" t="s">
        <v>169</v>
      </c>
      <c r="I28" s="150"/>
      <c r="J28" s="150"/>
      <c r="K28" s="151"/>
    </row>
    <row r="29" spans="3:11" ht="15.75" thickBot="1" x14ac:dyDescent="0.3">
      <c r="C29" s="152"/>
      <c r="D29" s="153"/>
      <c r="E29" s="153"/>
      <c r="F29" s="154"/>
      <c r="H29" s="152"/>
      <c r="I29" s="153"/>
      <c r="J29" s="153"/>
      <c r="K29" s="154"/>
    </row>
    <row r="30" spans="3:11" x14ac:dyDescent="0.25">
      <c r="C30" s="19" t="s">
        <v>0</v>
      </c>
      <c r="D30" s="20" t="s">
        <v>88</v>
      </c>
      <c r="E30" s="20" t="s">
        <v>120</v>
      </c>
      <c r="F30" s="27" t="s">
        <v>121</v>
      </c>
      <c r="H30" s="19" t="s">
        <v>0</v>
      </c>
      <c r="I30" s="20" t="s">
        <v>88</v>
      </c>
      <c r="J30" s="20" t="s">
        <v>120</v>
      </c>
      <c r="K30" s="27" t="s">
        <v>121</v>
      </c>
    </row>
    <row r="31" spans="3:11" x14ac:dyDescent="0.25">
      <c r="C31" s="21">
        <v>1000</v>
      </c>
      <c r="D31" s="1">
        <v>581.24599999999998</v>
      </c>
      <c r="E31" s="1">
        <v>581.31299999999896</v>
      </c>
      <c r="F31" s="22">
        <v>581.36299999999892</v>
      </c>
      <c r="H31" s="29">
        <v>1500</v>
      </c>
      <c r="I31" s="1">
        <v>582.64199999999994</v>
      </c>
      <c r="J31" s="1">
        <v>582.75699999999938</v>
      </c>
      <c r="K31" s="22">
        <v>582.80699999999933</v>
      </c>
    </row>
    <row r="32" spans="3:11" x14ac:dyDescent="0.25">
      <c r="C32" s="21">
        <v>1025</v>
      </c>
      <c r="D32" s="1">
        <v>581.35800000000006</v>
      </c>
      <c r="E32" s="1">
        <v>581.38099999999895</v>
      </c>
      <c r="F32" s="22">
        <v>581.4309999999989</v>
      </c>
      <c r="H32" s="29">
        <v>1525</v>
      </c>
      <c r="I32" s="1">
        <v>582.71100000000001</v>
      </c>
      <c r="J32" s="1">
        <v>582.83199999999943</v>
      </c>
      <c r="K32" s="22">
        <v>582.88199999999938</v>
      </c>
    </row>
    <row r="33" spans="3:11" x14ac:dyDescent="0.25">
      <c r="C33" s="21">
        <v>1050</v>
      </c>
      <c r="D33" s="1">
        <v>581.43000000000006</v>
      </c>
      <c r="E33" s="1">
        <v>581.44899999999893</v>
      </c>
      <c r="F33" s="22">
        <v>581.49899999999889</v>
      </c>
      <c r="H33" s="29">
        <v>1550</v>
      </c>
      <c r="I33" s="1">
        <v>582.70899999999995</v>
      </c>
      <c r="J33" s="1">
        <v>582.90699999999947</v>
      </c>
      <c r="K33" s="22">
        <v>582.95699999999943</v>
      </c>
    </row>
    <row r="34" spans="3:11" x14ac:dyDescent="0.25">
      <c r="C34" s="21">
        <v>1075</v>
      </c>
      <c r="D34" s="1">
        <v>581.50199999999995</v>
      </c>
      <c r="E34" s="1">
        <v>581.51699999999892</v>
      </c>
      <c r="F34" s="22">
        <v>581.56699999999887</v>
      </c>
      <c r="H34" s="29">
        <v>1575</v>
      </c>
      <c r="I34" s="1">
        <v>582.76699999999994</v>
      </c>
      <c r="J34" s="1">
        <v>582.98199999999952</v>
      </c>
      <c r="K34" s="22">
        <v>583.03199999999947</v>
      </c>
    </row>
    <row r="35" spans="3:11" x14ac:dyDescent="0.25">
      <c r="C35" s="21">
        <v>1100</v>
      </c>
      <c r="D35" s="1">
        <v>581.58400000000006</v>
      </c>
      <c r="E35" s="1">
        <v>581.5849999999989</v>
      </c>
      <c r="F35" s="22">
        <v>581.63499999999885</v>
      </c>
      <c r="H35" s="29">
        <v>1600</v>
      </c>
      <c r="I35" s="1">
        <v>582.82799999999997</v>
      </c>
      <c r="J35" s="1">
        <v>583.05699999999956</v>
      </c>
      <c r="K35" s="22">
        <v>583.10699999999952</v>
      </c>
    </row>
    <row r="36" spans="3:11" x14ac:dyDescent="0.25">
      <c r="C36" s="21">
        <v>1125</v>
      </c>
      <c r="D36" s="1">
        <v>581.64599999999996</v>
      </c>
      <c r="E36" s="1">
        <v>581.65299999999888</v>
      </c>
      <c r="F36" s="22">
        <v>581.70299999999884</v>
      </c>
      <c r="H36" s="29">
        <v>1625</v>
      </c>
      <c r="I36" s="1">
        <v>582.83199999999999</v>
      </c>
      <c r="J36" s="1">
        <v>583.13199999999961</v>
      </c>
      <c r="K36" s="22">
        <v>583.18199999999956</v>
      </c>
    </row>
    <row r="37" spans="3:11" x14ac:dyDescent="0.25">
      <c r="C37" s="21">
        <v>1150</v>
      </c>
      <c r="D37" s="1">
        <v>581.71600000000001</v>
      </c>
      <c r="E37" s="1">
        <v>581.72099999999887</v>
      </c>
      <c r="F37" s="22">
        <v>581.77099999999882</v>
      </c>
      <c r="H37" s="29">
        <v>1650</v>
      </c>
      <c r="I37" s="1">
        <v>582.87699999999995</v>
      </c>
      <c r="J37" s="1">
        <v>583.20699999999965</v>
      </c>
      <c r="K37" s="22">
        <v>583.25699999999961</v>
      </c>
    </row>
    <row r="38" spans="3:11" x14ac:dyDescent="0.25">
      <c r="C38" s="21">
        <v>1175</v>
      </c>
      <c r="D38" s="1">
        <v>581.81000000000006</v>
      </c>
      <c r="E38" s="1">
        <v>581.78899999999885</v>
      </c>
      <c r="F38" s="22">
        <v>581.8389999999988</v>
      </c>
      <c r="H38" s="29">
        <v>1675</v>
      </c>
      <c r="I38" s="1">
        <v>582.94099999999992</v>
      </c>
      <c r="J38" s="1">
        <v>583.2819999999997</v>
      </c>
      <c r="K38" s="22">
        <v>583.33199999999965</v>
      </c>
    </row>
    <row r="39" spans="3:11" x14ac:dyDescent="0.25">
      <c r="C39" s="21">
        <v>1200</v>
      </c>
      <c r="D39" s="1">
        <v>581.82399999999996</v>
      </c>
      <c r="E39" s="1">
        <v>581.85699999999883</v>
      </c>
      <c r="F39" s="22">
        <v>581.90699999999879</v>
      </c>
      <c r="H39" s="29">
        <v>1700</v>
      </c>
      <c r="I39" s="1">
        <v>583.05799999999999</v>
      </c>
      <c r="J39" s="1">
        <v>583.35699999999974</v>
      </c>
      <c r="K39" s="22">
        <v>583.4069999999997</v>
      </c>
    </row>
    <row r="40" spans="3:11" x14ac:dyDescent="0.25">
      <c r="C40" s="21">
        <v>1225</v>
      </c>
      <c r="D40" s="1">
        <v>581.88300000000015</v>
      </c>
      <c r="E40" s="1">
        <v>581.93199999999888</v>
      </c>
      <c r="F40" s="22">
        <v>581.98199999999883</v>
      </c>
      <c r="H40" s="29">
        <v>1725</v>
      </c>
      <c r="I40" s="1">
        <v>583.04099999999994</v>
      </c>
      <c r="J40" s="1">
        <v>583.43199999999979</v>
      </c>
      <c r="K40" s="22">
        <v>583.48199999999974</v>
      </c>
    </row>
    <row r="41" spans="3:11" x14ac:dyDescent="0.25">
      <c r="C41" s="21">
        <v>1250</v>
      </c>
      <c r="D41" s="1">
        <v>581.93200000000013</v>
      </c>
      <c r="E41" s="1">
        <v>582.00699999999892</v>
      </c>
      <c r="F41" s="22">
        <v>582.05699999999888</v>
      </c>
      <c r="H41" s="29">
        <v>1750</v>
      </c>
      <c r="I41" s="1">
        <v>583.10699999999997</v>
      </c>
      <c r="J41" s="1">
        <v>583.50699999999983</v>
      </c>
      <c r="K41" s="22">
        <v>583.55699999999979</v>
      </c>
    </row>
    <row r="42" spans="3:11" x14ac:dyDescent="0.25">
      <c r="C42" s="21">
        <v>1275</v>
      </c>
      <c r="D42" s="1">
        <v>582.02700000000016</v>
      </c>
      <c r="E42" s="1">
        <v>582.08199999999897</v>
      </c>
      <c r="F42" s="22">
        <v>582.13199999999892</v>
      </c>
      <c r="H42" s="29">
        <v>1775</v>
      </c>
      <c r="I42" s="1">
        <v>583.24599999999998</v>
      </c>
      <c r="J42" s="1">
        <v>583.58199999999988</v>
      </c>
      <c r="K42" s="22">
        <v>583.63199999999983</v>
      </c>
    </row>
    <row r="43" spans="3:11" x14ac:dyDescent="0.25">
      <c r="C43" s="21">
        <v>1300</v>
      </c>
      <c r="D43" s="1">
        <v>582.04000000000008</v>
      </c>
      <c r="E43" s="1">
        <v>582.15699999999902</v>
      </c>
      <c r="F43" s="22">
        <v>582.20699999999897</v>
      </c>
      <c r="H43" s="29">
        <v>1800</v>
      </c>
      <c r="I43" s="1">
        <v>583.34499999999991</v>
      </c>
      <c r="J43" s="1">
        <v>583.65699999999993</v>
      </c>
      <c r="K43" s="22">
        <v>583.70699999999988</v>
      </c>
    </row>
    <row r="44" spans="3:11" x14ac:dyDescent="0.25">
      <c r="C44" s="21">
        <v>1325</v>
      </c>
      <c r="D44" s="1">
        <v>582.03700000000015</v>
      </c>
      <c r="E44" s="1">
        <v>582.23199999999906</v>
      </c>
      <c r="F44" s="22">
        <v>582.28199999999902</v>
      </c>
      <c r="H44" s="29">
        <v>1825</v>
      </c>
      <c r="I44" s="1">
        <v>583.41099999999994</v>
      </c>
      <c r="J44" s="1">
        <v>583.73199999999997</v>
      </c>
      <c r="K44" s="22">
        <v>583.78199999999993</v>
      </c>
    </row>
    <row r="45" spans="3:11" x14ac:dyDescent="0.25">
      <c r="C45" s="21">
        <v>1350</v>
      </c>
      <c r="D45" s="1">
        <v>582.12800000000016</v>
      </c>
      <c r="E45" s="1">
        <v>582.30699999999911</v>
      </c>
      <c r="F45" s="22">
        <v>582.35699999999906</v>
      </c>
      <c r="H45" s="29">
        <v>1850</v>
      </c>
      <c r="I45" s="1">
        <v>583.524</v>
      </c>
      <c r="J45" s="1">
        <v>583.80700000000002</v>
      </c>
      <c r="K45" s="22">
        <v>583.85699999999997</v>
      </c>
    </row>
    <row r="46" spans="3:11" x14ac:dyDescent="0.25">
      <c r="C46" s="21">
        <v>1375</v>
      </c>
      <c r="D46" s="1">
        <v>582.22200000000009</v>
      </c>
      <c r="E46" s="1">
        <v>582.38199999999915</v>
      </c>
      <c r="F46" s="22">
        <v>582.43199999999911</v>
      </c>
      <c r="H46" s="29">
        <v>1875</v>
      </c>
      <c r="I46" s="1">
        <v>583.61</v>
      </c>
      <c r="J46" s="1">
        <v>583.88200000000006</v>
      </c>
      <c r="K46" s="22">
        <v>583.93200000000002</v>
      </c>
    </row>
    <row r="47" spans="3:11" x14ac:dyDescent="0.25">
      <c r="C47" s="21">
        <v>1400</v>
      </c>
      <c r="D47" s="1">
        <v>582.32900000000018</v>
      </c>
      <c r="E47" s="1">
        <v>582.4569999999992</v>
      </c>
      <c r="F47" s="22">
        <v>582.50699999999915</v>
      </c>
      <c r="H47" s="29">
        <v>1900</v>
      </c>
      <c r="I47" s="1">
        <v>583.68399999999997</v>
      </c>
      <c r="J47" s="1">
        <v>583.95700000000011</v>
      </c>
      <c r="K47" s="22">
        <v>584.00700000000006</v>
      </c>
    </row>
    <row r="48" spans="3:11" x14ac:dyDescent="0.25">
      <c r="C48" s="29">
        <v>1425</v>
      </c>
      <c r="D48" s="1">
        <v>582.42600000000027</v>
      </c>
      <c r="E48" s="1">
        <v>582.53199999999924</v>
      </c>
      <c r="F48" s="22">
        <v>582.5819999999992</v>
      </c>
      <c r="H48" s="29">
        <v>1925</v>
      </c>
      <c r="I48" s="1">
        <v>583.72900000000004</v>
      </c>
      <c r="J48" s="1">
        <v>584.03200000000015</v>
      </c>
      <c r="K48" s="22">
        <v>584.08200000000011</v>
      </c>
    </row>
    <row r="49" spans="3:11" x14ac:dyDescent="0.25">
      <c r="C49" s="29">
        <v>1450</v>
      </c>
      <c r="D49" s="1">
        <v>582.56300000000022</v>
      </c>
      <c r="E49" s="1">
        <v>582.60699999999929</v>
      </c>
      <c r="F49" s="22">
        <v>582.65699999999924</v>
      </c>
      <c r="H49" s="29">
        <v>1950</v>
      </c>
      <c r="I49" s="1">
        <v>583.76099999999997</v>
      </c>
      <c r="J49" s="1">
        <v>584.1070000000002</v>
      </c>
      <c r="K49" s="22">
        <v>584.15700000000015</v>
      </c>
    </row>
    <row r="50" spans="3:11" x14ac:dyDescent="0.25">
      <c r="C50" s="29">
        <v>1475</v>
      </c>
      <c r="D50" s="1">
        <v>582.61700000000019</v>
      </c>
      <c r="E50" s="1">
        <v>582.68199999999933</v>
      </c>
      <c r="F50" s="22">
        <v>582.73199999999929</v>
      </c>
      <c r="H50" s="29">
        <v>1975</v>
      </c>
      <c r="I50" s="1">
        <v>583.88900000000001</v>
      </c>
      <c r="J50" s="1">
        <v>584.18200000000024</v>
      </c>
      <c r="K50" s="22">
        <v>584.2320000000002</v>
      </c>
    </row>
    <row r="51" spans="3:11" ht="15.75" thickBot="1" x14ac:dyDescent="0.3">
      <c r="C51" s="28">
        <v>1500</v>
      </c>
      <c r="D51" s="24">
        <v>582.64199999999994</v>
      </c>
      <c r="E51" s="24">
        <v>582.75699999999938</v>
      </c>
      <c r="F51" s="25">
        <v>582.80699999999933</v>
      </c>
      <c r="H51" s="28">
        <v>2000</v>
      </c>
      <c r="I51" s="24">
        <v>583.99400000000003</v>
      </c>
      <c r="J51" s="24">
        <v>584.25700000000029</v>
      </c>
      <c r="K51" s="25">
        <v>584.30700000000024</v>
      </c>
    </row>
    <row r="52" spans="3:11" ht="15.75" thickBot="1" x14ac:dyDescent="0.3"/>
    <row r="53" spans="3:11" x14ac:dyDescent="0.25">
      <c r="C53" s="149" t="s">
        <v>168</v>
      </c>
      <c r="D53" s="150"/>
      <c r="E53" s="150"/>
      <c r="F53" s="151"/>
      <c r="H53" s="149" t="s">
        <v>171</v>
      </c>
      <c r="I53" s="150"/>
      <c r="J53" s="150"/>
      <c r="K53" s="151"/>
    </row>
    <row r="54" spans="3:11" ht="15.75" thickBot="1" x14ac:dyDescent="0.3">
      <c r="C54" s="152"/>
      <c r="D54" s="153"/>
      <c r="E54" s="153"/>
      <c r="F54" s="154"/>
      <c r="H54" s="152"/>
      <c r="I54" s="153"/>
      <c r="J54" s="153"/>
      <c r="K54" s="154"/>
    </row>
    <row r="55" spans="3:11" x14ac:dyDescent="0.25">
      <c r="C55" s="19" t="s">
        <v>0</v>
      </c>
      <c r="D55" s="20" t="s">
        <v>88</v>
      </c>
      <c r="E55" s="20" t="s">
        <v>120</v>
      </c>
      <c r="F55" s="27" t="s">
        <v>121</v>
      </c>
      <c r="H55" s="19" t="s">
        <v>0</v>
      </c>
      <c r="I55" s="20" t="s">
        <v>88</v>
      </c>
      <c r="J55" s="20" t="s">
        <v>120</v>
      </c>
      <c r="K55" s="27" t="s">
        <v>121</v>
      </c>
    </row>
    <row r="56" spans="3:11" x14ac:dyDescent="0.25">
      <c r="C56" s="29">
        <v>2000</v>
      </c>
      <c r="D56" s="1">
        <v>583.99400000000003</v>
      </c>
      <c r="E56" s="1">
        <v>584.25700000000029</v>
      </c>
      <c r="F56" s="22">
        <v>584.30700000000024</v>
      </c>
      <c r="H56" s="29">
        <v>2500</v>
      </c>
      <c r="I56" s="1">
        <v>585.62200000000007</v>
      </c>
      <c r="J56" s="1">
        <v>585.77000000000089</v>
      </c>
      <c r="K56" s="22">
        <v>585.82000000000085</v>
      </c>
    </row>
    <row r="57" spans="3:11" x14ac:dyDescent="0.25">
      <c r="C57" s="29">
        <v>2025</v>
      </c>
      <c r="D57" s="1">
        <v>584.11</v>
      </c>
      <c r="E57" s="1">
        <v>584.33200000000033</v>
      </c>
      <c r="F57" s="22">
        <v>584.38200000000029</v>
      </c>
      <c r="H57" s="29">
        <v>2525</v>
      </c>
      <c r="I57" s="1">
        <v>585.74000000000012</v>
      </c>
      <c r="J57" s="1">
        <v>585.84600000000091</v>
      </c>
      <c r="K57" s="22">
        <v>585.89600000000087</v>
      </c>
    </row>
    <row r="58" spans="3:11" x14ac:dyDescent="0.25">
      <c r="C58" s="29">
        <v>2050</v>
      </c>
      <c r="D58" s="1">
        <v>584.19999999999993</v>
      </c>
      <c r="E58" s="1">
        <v>584.40700000000038</v>
      </c>
      <c r="F58" s="22">
        <v>584.45700000000033</v>
      </c>
      <c r="H58" s="29">
        <v>2550</v>
      </c>
      <c r="I58" s="1">
        <v>585.8370000000001</v>
      </c>
      <c r="J58" s="1">
        <v>585.92200000000093</v>
      </c>
      <c r="K58" s="22">
        <v>585.97200000000089</v>
      </c>
    </row>
    <row r="59" spans="3:11" x14ac:dyDescent="0.25">
      <c r="C59" s="29">
        <v>2075</v>
      </c>
      <c r="D59" s="1">
        <v>584.303</v>
      </c>
      <c r="E59" s="1">
        <v>584.48200000000043</v>
      </c>
      <c r="F59" s="22">
        <v>584.53200000000038</v>
      </c>
      <c r="H59" s="29">
        <v>2575</v>
      </c>
      <c r="I59" s="1">
        <v>585.90200000000004</v>
      </c>
      <c r="J59" s="1">
        <v>585.99800000000096</v>
      </c>
      <c r="K59" s="22">
        <v>586.04800000000091</v>
      </c>
    </row>
    <row r="60" spans="3:11" x14ac:dyDescent="0.25">
      <c r="C60" s="29">
        <v>2100</v>
      </c>
      <c r="D60" s="1">
        <v>584.322</v>
      </c>
      <c r="E60" s="1">
        <v>584.55700000000047</v>
      </c>
      <c r="F60" s="22">
        <v>584.60700000000043</v>
      </c>
      <c r="H60" s="29">
        <v>2600</v>
      </c>
      <c r="I60" s="1">
        <v>586.00900000000013</v>
      </c>
      <c r="J60" s="1">
        <v>586.07400000000098</v>
      </c>
      <c r="K60" s="22">
        <v>586.12400000000093</v>
      </c>
    </row>
    <row r="61" spans="3:11" x14ac:dyDescent="0.25">
      <c r="C61" s="29">
        <v>2125</v>
      </c>
      <c r="D61" s="1">
        <v>584.44299999999998</v>
      </c>
      <c r="E61" s="1">
        <v>584.63200000000052</v>
      </c>
      <c r="F61" s="22">
        <v>584.68200000000047</v>
      </c>
      <c r="H61" s="29">
        <v>2625</v>
      </c>
      <c r="I61" s="1">
        <v>586.05400000000009</v>
      </c>
      <c r="J61" s="1">
        <v>586.150000000001</v>
      </c>
      <c r="K61" s="22">
        <v>586.20000000000095</v>
      </c>
    </row>
    <row r="62" spans="3:11" x14ac:dyDescent="0.25">
      <c r="C62" s="29">
        <v>2150</v>
      </c>
      <c r="D62" s="1">
        <v>584.53599999999994</v>
      </c>
      <c r="E62" s="1">
        <v>584.70700000000056</v>
      </c>
      <c r="F62" s="22">
        <v>584.75700000000052</v>
      </c>
      <c r="H62" s="29">
        <v>2650</v>
      </c>
      <c r="I62" s="1">
        <v>586.13200000000006</v>
      </c>
      <c r="J62" s="1">
        <v>586.22600000000102</v>
      </c>
      <c r="K62" s="22">
        <v>586.27600000000098</v>
      </c>
    </row>
    <row r="63" spans="3:11" x14ac:dyDescent="0.25">
      <c r="C63" s="29">
        <v>2175</v>
      </c>
      <c r="D63" s="1">
        <v>584.78200000000004</v>
      </c>
      <c r="E63" s="1">
        <v>584.78200000000061</v>
      </c>
      <c r="F63" s="22">
        <v>584.83200000000056</v>
      </c>
      <c r="H63" s="29">
        <v>2675</v>
      </c>
      <c r="I63" s="1">
        <v>586.23500000000013</v>
      </c>
      <c r="J63" s="1">
        <v>586.30200000000104</v>
      </c>
      <c r="K63" s="22">
        <v>586.352000000001</v>
      </c>
    </row>
    <row r="64" spans="3:11" x14ac:dyDescent="0.25">
      <c r="C64" s="29">
        <v>2200</v>
      </c>
      <c r="D64" s="1">
        <v>584.72299999999996</v>
      </c>
      <c r="E64" s="1">
        <v>584.85800000000063</v>
      </c>
      <c r="F64" s="22">
        <v>584.90800000000058</v>
      </c>
      <c r="H64" s="29">
        <v>2700</v>
      </c>
      <c r="I64" s="1">
        <v>586.32700000000011</v>
      </c>
      <c r="J64" s="1">
        <v>586.37800000000107</v>
      </c>
      <c r="K64" s="22">
        <v>586.42800000000102</v>
      </c>
    </row>
    <row r="65" spans="3:11" x14ac:dyDescent="0.25">
      <c r="C65" s="29">
        <v>2225</v>
      </c>
      <c r="D65" s="1">
        <v>584.81399999999996</v>
      </c>
      <c r="E65" s="1">
        <v>584.93400000000065</v>
      </c>
      <c r="F65" s="22">
        <v>584.98400000000061</v>
      </c>
      <c r="H65" s="29">
        <v>2725</v>
      </c>
      <c r="I65" s="1">
        <v>586.42400000000021</v>
      </c>
      <c r="J65" s="1">
        <v>586.45400000000109</v>
      </c>
      <c r="K65" s="22">
        <v>586.50400000000104</v>
      </c>
    </row>
    <row r="66" spans="3:11" x14ac:dyDescent="0.25">
      <c r="C66" s="29">
        <v>2250</v>
      </c>
      <c r="D66" s="1">
        <v>584.93499999999995</v>
      </c>
      <c r="E66" s="1">
        <v>585.01000000000067</v>
      </c>
      <c r="F66" s="22">
        <v>585.06000000000063</v>
      </c>
      <c r="H66" s="29">
        <v>2750</v>
      </c>
      <c r="I66" s="1">
        <v>586.48800000000017</v>
      </c>
      <c r="J66" s="1">
        <v>586.53000000000111</v>
      </c>
      <c r="K66" s="22">
        <v>586.58000000000106</v>
      </c>
    </row>
    <row r="67" spans="3:11" x14ac:dyDescent="0.25">
      <c r="C67" s="29">
        <v>2275</v>
      </c>
      <c r="D67" s="1">
        <v>584.99900000000002</v>
      </c>
      <c r="E67" s="1">
        <v>585.08600000000069</v>
      </c>
      <c r="F67" s="22">
        <v>585.13600000000065</v>
      </c>
      <c r="H67" s="29">
        <v>2775</v>
      </c>
      <c r="I67" s="1">
        <v>586.56000000000017</v>
      </c>
      <c r="J67" s="1">
        <v>586.60600000000113</v>
      </c>
      <c r="K67" s="22">
        <v>586.65600000000109</v>
      </c>
    </row>
    <row r="68" spans="3:11" x14ac:dyDescent="0.25">
      <c r="C68" s="29">
        <v>2300</v>
      </c>
      <c r="D68" s="1">
        <v>585.03800000000001</v>
      </c>
      <c r="E68" s="1">
        <v>585.16200000000072</v>
      </c>
      <c r="F68" s="22">
        <v>585.21200000000067</v>
      </c>
      <c r="H68" s="29">
        <v>2800</v>
      </c>
      <c r="I68" s="1">
        <v>586.66500000000019</v>
      </c>
      <c r="J68" s="1">
        <v>586.68200000000115</v>
      </c>
      <c r="K68" s="22">
        <v>586.73200000000111</v>
      </c>
    </row>
    <row r="69" spans="3:11" x14ac:dyDescent="0.25">
      <c r="C69" s="29">
        <v>2325</v>
      </c>
      <c r="D69" s="1">
        <v>585.11400000000003</v>
      </c>
      <c r="E69" s="1">
        <v>585.23800000000074</v>
      </c>
      <c r="F69" s="22">
        <v>585.28800000000069</v>
      </c>
      <c r="H69" s="29">
        <v>2825</v>
      </c>
      <c r="I69" s="1">
        <v>586.71100000000024</v>
      </c>
      <c r="J69" s="1">
        <v>586.75800000000118</v>
      </c>
      <c r="K69" s="22">
        <v>586.80800000000113</v>
      </c>
    </row>
    <row r="70" spans="3:11" x14ac:dyDescent="0.25">
      <c r="C70" s="29">
        <v>2350</v>
      </c>
      <c r="D70" s="1">
        <v>585.21600000000001</v>
      </c>
      <c r="E70" s="1">
        <v>585.31400000000076</v>
      </c>
      <c r="F70" s="22">
        <v>585.36400000000071</v>
      </c>
      <c r="H70" s="29">
        <v>2850</v>
      </c>
      <c r="I70" s="1">
        <v>586.79400000000021</v>
      </c>
      <c r="J70" s="1">
        <v>586.8340000000012</v>
      </c>
      <c r="K70" s="22">
        <v>586.88400000000115</v>
      </c>
    </row>
    <row r="71" spans="3:11" x14ac:dyDescent="0.25">
      <c r="C71" s="29">
        <v>2375</v>
      </c>
      <c r="D71" s="1">
        <v>585.30200000000002</v>
      </c>
      <c r="E71" s="1">
        <v>585.39000000000078</v>
      </c>
      <c r="F71" s="22">
        <v>585.44000000000074</v>
      </c>
      <c r="H71" s="29">
        <v>2875</v>
      </c>
      <c r="I71" s="1">
        <v>586.87300000000027</v>
      </c>
      <c r="J71" s="1">
        <v>586.91000000000122</v>
      </c>
      <c r="K71" s="22">
        <v>586.96000000000117</v>
      </c>
    </row>
    <row r="72" spans="3:11" x14ac:dyDescent="0.25">
      <c r="C72" s="29">
        <v>2400</v>
      </c>
      <c r="D72" s="1">
        <v>585.24200000000008</v>
      </c>
      <c r="E72" s="1">
        <v>585.4660000000008</v>
      </c>
      <c r="F72" s="22">
        <v>585.51600000000076</v>
      </c>
      <c r="H72" s="29">
        <v>2900</v>
      </c>
      <c r="I72" s="1">
        <v>586.92800000000022</v>
      </c>
      <c r="J72" s="1">
        <v>586.98600000000124</v>
      </c>
      <c r="K72" s="22">
        <v>587.0360000000012</v>
      </c>
    </row>
    <row r="73" spans="3:11" x14ac:dyDescent="0.25">
      <c r="C73" s="29">
        <v>2425</v>
      </c>
      <c r="D73" s="1">
        <v>585.38800000000003</v>
      </c>
      <c r="E73" s="1">
        <v>585.54200000000083</v>
      </c>
      <c r="F73" s="22">
        <v>585.59200000000078</v>
      </c>
      <c r="H73" s="29">
        <v>2925</v>
      </c>
      <c r="I73" s="1">
        <v>586.78300000000024</v>
      </c>
      <c r="J73" s="1">
        <v>587.06200000000126</v>
      </c>
      <c r="K73" s="22">
        <v>587.11200000000122</v>
      </c>
    </row>
    <row r="74" spans="3:11" x14ac:dyDescent="0.25">
      <c r="C74" s="29">
        <v>2450</v>
      </c>
      <c r="D74" s="1">
        <v>585.46500000000015</v>
      </c>
      <c r="E74" s="1">
        <v>585.61800000000085</v>
      </c>
      <c r="F74" s="22">
        <v>585.6680000000008</v>
      </c>
      <c r="H74" s="29">
        <v>2950</v>
      </c>
      <c r="I74" s="1">
        <v>587.07100000000025</v>
      </c>
      <c r="J74" s="1">
        <v>587.13800000000128</v>
      </c>
      <c r="K74" s="22">
        <v>587.18800000000124</v>
      </c>
    </row>
    <row r="75" spans="3:11" x14ac:dyDescent="0.25">
      <c r="C75" s="29">
        <v>2475</v>
      </c>
      <c r="D75" s="1">
        <v>585.56200000000013</v>
      </c>
      <c r="E75" s="1">
        <v>585.69400000000087</v>
      </c>
      <c r="F75" s="22">
        <v>585.74400000000082</v>
      </c>
      <c r="H75" s="29">
        <v>2975</v>
      </c>
      <c r="I75" s="1">
        <v>587.17100000000028</v>
      </c>
      <c r="J75" s="1">
        <v>587.21400000000131</v>
      </c>
      <c r="K75" s="22">
        <v>587.26400000000126</v>
      </c>
    </row>
    <row r="76" spans="3:11" ht="15.75" thickBot="1" x14ac:dyDescent="0.3">
      <c r="C76" s="28">
        <v>2500</v>
      </c>
      <c r="D76" s="24">
        <v>585.62200000000007</v>
      </c>
      <c r="E76" s="24">
        <v>585.77000000000089</v>
      </c>
      <c r="F76" s="25">
        <v>585.82000000000085</v>
      </c>
      <c r="H76" s="28">
        <v>3000</v>
      </c>
      <c r="I76" s="24">
        <v>587.26100000000031</v>
      </c>
      <c r="J76" s="24">
        <v>587.29000000000133</v>
      </c>
      <c r="K76" s="25">
        <v>587.34000000000128</v>
      </c>
    </row>
  </sheetData>
  <mergeCells count="6">
    <mergeCell ref="C3:F4"/>
    <mergeCell ref="H3:K4"/>
    <mergeCell ref="C28:F29"/>
    <mergeCell ref="H28:K29"/>
    <mergeCell ref="C53:F54"/>
    <mergeCell ref="H53:K54"/>
  </mergeCells>
  <pageMargins left="0.7" right="0.7" top="0.75" bottom="0.75" header="0.3" footer="0.3"/>
  <pageSetup paperSize="9" scale="57" orientation="portrait" r:id="rId1"/>
  <headerFooter>
    <oddHeader>&amp;C&amp;"-,Bold"&amp;14RUNWAY PROFILE LEVELS TABLE</oddHeader>
  </headerFooter>
  <rowBreaks count="1" manualBreakCount="1">
    <brk id="77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2" sqref="I22"/>
    </sheetView>
  </sheetViews>
  <sheetFormatPr defaultRowHeight="15" x14ac:dyDescent="0.25"/>
  <cols>
    <col min="2" max="2" width="12.85546875" bestFit="1" customWidth="1"/>
    <col min="3" max="3" width="13" customWidth="1"/>
    <col min="4" max="4" width="15" customWidth="1"/>
    <col min="7" max="7" width="12.85546875" bestFit="1" customWidth="1"/>
    <col min="8" max="8" width="13.5703125" customWidth="1"/>
    <col min="9" max="9" width="13.7109375" customWidth="1"/>
  </cols>
  <sheetData>
    <row r="1" spans="1:13" ht="15.75" thickBot="1" x14ac:dyDescent="0.3"/>
    <row r="2" spans="1:13" ht="15.75" x14ac:dyDescent="0.25">
      <c r="A2" s="149" t="s">
        <v>183</v>
      </c>
      <c r="B2" s="150"/>
      <c r="C2" s="150"/>
      <c r="D2" s="151"/>
      <c r="E2" s="35"/>
      <c r="F2" s="149" t="s">
        <v>221</v>
      </c>
      <c r="G2" s="150"/>
      <c r="H2" s="150"/>
      <c r="I2" s="151"/>
    </row>
    <row r="3" spans="1:13" ht="16.5" thickBot="1" x14ac:dyDescent="0.3">
      <c r="A3" s="152"/>
      <c r="B3" s="153"/>
      <c r="C3" s="153"/>
      <c r="D3" s="154"/>
      <c r="E3" s="52"/>
      <c r="F3" s="152"/>
      <c r="G3" s="153"/>
      <c r="H3" s="153"/>
      <c r="I3" s="154"/>
    </row>
    <row r="4" spans="1:13" ht="15.75" x14ac:dyDescent="0.25">
      <c r="A4" s="53" t="s">
        <v>0</v>
      </c>
      <c r="B4" s="54" t="s">
        <v>88</v>
      </c>
      <c r="C4" s="54" t="s">
        <v>120</v>
      </c>
      <c r="D4" s="55" t="s">
        <v>121</v>
      </c>
      <c r="E4" s="52"/>
      <c r="F4" s="53" t="s">
        <v>0</v>
      </c>
      <c r="G4" s="54" t="s">
        <v>88</v>
      </c>
      <c r="H4" s="54" t="s">
        <v>120</v>
      </c>
      <c r="I4" s="55" t="s">
        <v>121</v>
      </c>
      <c r="J4" s="51"/>
      <c r="K4" s="18"/>
      <c r="L4" s="51"/>
      <c r="M4" s="51"/>
    </row>
    <row r="5" spans="1:13" ht="15.75" x14ac:dyDescent="0.25">
      <c r="A5" s="56">
        <v>0</v>
      </c>
      <c r="B5" s="57">
        <v>580.20199999999988</v>
      </c>
      <c r="C5" s="3">
        <f>C6-0.225</f>
        <v>580.45999999999913</v>
      </c>
      <c r="D5" s="58">
        <f>C5+0.05</f>
        <v>580.50999999999908</v>
      </c>
      <c r="E5" s="52"/>
      <c r="F5" s="59">
        <v>0</v>
      </c>
      <c r="G5" s="3">
        <v>580.73699999999997</v>
      </c>
      <c r="H5" s="3">
        <f>H6-0.225</f>
        <v>580.95199999999897</v>
      </c>
      <c r="I5" s="58">
        <f>H5+0.05</f>
        <v>581.00199999999893</v>
      </c>
      <c r="J5" s="51"/>
      <c r="K5" s="51"/>
      <c r="L5" s="51"/>
      <c r="M5" s="51"/>
    </row>
    <row r="6" spans="1:13" ht="15.75" x14ac:dyDescent="0.25">
      <c r="A6" s="56">
        <v>22.5</v>
      </c>
      <c r="B6" s="57">
        <v>580.52699999999993</v>
      </c>
      <c r="C6" s="3">
        <v>580.68499999999915</v>
      </c>
      <c r="D6" s="58">
        <f t="shared" ref="D6:D18" si="0">C6+0.05</f>
        <v>580.7349999999991</v>
      </c>
      <c r="E6" s="52"/>
      <c r="F6" s="59">
        <v>22.5</v>
      </c>
      <c r="G6" s="3">
        <v>581.08399999999995</v>
      </c>
      <c r="H6" s="3">
        <v>581.176999999999</v>
      </c>
      <c r="I6" s="58">
        <f t="shared" ref="I6:I18" si="1">H6+0.05</f>
        <v>581.22699999999895</v>
      </c>
      <c r="J6" s="51"/>
      <c r="K6" s="51"/>
      <c r="L6" s="51"/>
      <c r="M6" s="51"/>
    </row>
    <row r="7" spans="1:13" ht="15.75" x14ac:dyDescent="0.25">
      <c r="A7" s="56">
        <v>45</v>
      </c>
      <c r="B7" s="57">
        <v>580.30999999999995</v>
      </c>
      <c r="C7" s="3">
        <v>580.45999999999913</v>
      </c>
      <c r="D7" s="58">
        <f t="shared" si="0"/>
        <v>580.50999999999908</v>
      </c>
      <c r="E7" s="52"/>
      <c r="F7" s="59">
        <v>45</v>
      </c>
      <c r="G7" s="3">
        <v>580.76999999999987</v>
      </c>
      <c r="H7" s="3">
        <v>580.95199999999897</v>
      </c>
      <c r="I7" s="58">
        <f t="shared" si="1"/>
        <v>581.00199999999893</v>
      </c>
      <c r="J7" s="51"/>
      <c r="K7" s="51"/>
      <c r="L7" s="51"/>
      <c r="M7" s="51"/>
    </row>
    <row r="8" spans="1:13" ht="15.75" x14ac:dyDescent="0.25">
      <c r="A8" s="56">
        <f t="shared" ref="A8:A13" si="2">A7+25</f>
        <v>70</v>
      </c>
      <c r="B8" s="57">
        <v>580.47199999999998</v>
      </c>
      <c r="C8" s="3">
        <v>580.45999999999913</v>
      </c>
      <c r="D8" s="58">
        <f t="shared" si="0"/>
        <v>580.50999999999908</v>
      </c>
      <c r="E8" s="52"/>
      <c r="F8" s="59">
        <f t="shared" ref="F8:F13" si="3">F7+25</f>
        <v>70</v>
      </c>
      <c r="G8" s="3">
        <v>580.7399999999999</v>
      </c>
      <c r="H8" s="3">
        <v>580.95199999999897</v>
      </c>
      <c r="I8" s="58">
        <f t="shared" si="1"/>
        <v>581.00199999999893</v>
      </c>
      <c r="J8" s="51"/>
      <c r="K8" s="51"/>
      <c r="L8" s="51"/>
      <c r="M8" s="51"/>
    </row>
    <row r="9" spans="1:13" ht="15.75" x14ac:dyDescent="0.25">
      <c r="A9" s="56">
        <f t="shared" si="2"/>
        <v>95</v>
      </c>
      <c r="B9" s="57">
        <v>580.51199999999994</v>
      </c>
      <c r="C9" s="3">
        <v>580.45999999999913</v>
      </c>
      <c r="D9" s="58">
        <f t="shared" si="0"/>
        <v>580.50999999999908</v>
      </c>
      <c r="E9" s="52"/>
      <c r="F9" s="59">
        <f t="shared" si="3"/>
        <v>95</v>
      </c>
      <c r="G9" s="3">
        <v>580.77099999999984</v>
      </c>
      <c r="H9" s="3">
        <v>580.95199999999897</v>
      </c>
      <c r="I9" s="58">
        <f t="shared" si="1"/>
        <v>581.00199999999893</v>
      </c>
      <c r="J9" s="51"/>
      <c r="K9" s="51"/>
      <c r="L9" s="51"/>
      <c r="M9" s="51"/>
    </row>
    <row r="10" spans="1:13" ht="15.75" x14ac:dyDescent="0.25">
      <c r="A10" s="56">
        <f t="shared" si="2"/>
        <v>120</v>
      </c>
      <c r="B10" s="57">
        <v>580.59499999999991</v>
      </c>
      <c r="C10" s="3">
        <v>580.45999999999913</v>
      </c>
      <c r="D10" s="58">
        <f t="shared" si="0"/>
        <v>580.50999999999908</v>
      </c>
      <c r="E10" s="60"/>
      <c r="F10" s="59">
        <f t="shared" si="3"/>
        <v>120</v>
      </c>
      <c r="G10" s="3">
        <v>580.79699999999991</v>
      </c>
      <c r="H10" s="3">
        <v>580.95199999999897</v>
      </c>
      <c r="I10" s="58">
        <f t="shared" si="1"/>
        <v>581.00199999999893</v>
      </c>
      <c r="J10" s="51"/>
      <c r="K10" s="51"/>
      <c r="L10" s="51"/>
      <c r="M10" s="51"/>
    </row>
    <row r="11" spans="1:13" ht="15.75" x14ac:dyDescent="0.25">
      <c r="A11" s="56">
        <f t="shared" si="2"/>
        <v>145</v>
      </c>
      <c r="B11" s="57">
        <v>580.61399999999992</v>
      </c>
      <c r="C11" s="3">
        <v>580.45999999999913</v>
      </c>
      <c r="D11" s="58">
        <f t="shared" si="0"/>
        <v>580.50999999999908</v>
      </c>
      <c r="E11" s="35"/>
      <c r="F11" s="59">
        <f t="shared" si="3"/>
        <v>145</v>
      </c>
      <c r="G11" s="3">
        <v>580.84699999999987</v>
      </c>
      <c r="H11" s="3">
        <v>580.95199999999897</v>
      </c>
      <c r="I11" s="58">
        <f t="shared" si="1"/>
        <v>581.00199999999893</v>
      </c>
      <c r="J11" s="51"/>
      <c r="K11" s="51"/>
      <c r="L11" s="51"/>
      <c r="M11" s="51"/>
    </row>
    <row r="12" spans="1:13" ht="15.75" x14ac:dyDescent="0.25">
      <c r="A12" s="56">
        <f t="shared" si="2"/>
        <v>170</v>
      </c>
      <c r="B12" s="57">
        <v>580.54699999999991</v>
      </c>
      <c r="C12" s="3">
        <v>580.45999999999913</v>
      </c>
      <c r="D12" s="58">
        <f t="shared" si="0"/>
        <v>580.50999999999908</v>
      </c>
      <c r="E12" s="35"/>
      <c r="F12" s="59">
        <f t="shared" si="3"/>
        <v>170</v>
      </c>
      <c r="G12" s="3">
        <v>580.90999999999985</v>
      </c>
      <c r="H12" s="3">
        <v>580.95199999999897</v>
      </c>
      <c r="I12" s="58">
        <f t="shared" si="1"/>
        <v>581.00199999999893</v>
      </c>
      <c r="J12" s="51"/>
      <c r="K12" s="51"/>
      <c r="L12" s="51"/>
      <c r="M12" s="51"/>
    </row>
    <row r="13" spans="1:13" ht="15.75" x14ac:dyDescent="0.25">
      <c r="A13" s="56">
        <f t="shared" si="2"/>
        <v>195</v>
      </c>
      <c r="B13" s="57">
        <v>580.42499999999995</v>
      </c>
      <c r="C13" s="3">
        <v>580.45999999999913</v>
      </c>
      <c r="D13" s="58">
        <f t="shared" si="0"/>
        <v>580.50999999999908</v>
      </c>
      <c r="E13" s="35"/>
      <c r="F13" s="59">
        <f t="shared" si="3"/>
        <v>195</v>
      </c>
      <c r="G13" s="3">
        <v>581.05199999999991</v>
      </c>
      <c r="H13" s="3">
        <v>580.95199999999897</v>
      </c>
      <c r="I13" s="58">
        <f t="shared" si="1"/>
        <v>581.00199999999893</v>
      </c>
      <c r="J13" s="51"/>
      <c r="K13" s="51"/>
      <c r="L13" s="51"/>
      <c r="M13" s="51"/>
    </row>
    <row r="14" spans="1:13" ht="15.75" x14ac:dyDescent="0.25">
      <c r="A14" s="56">
        <v>200</v>
      </c>
      <c r="B14" s="57">
        <v>580.42399999999998</v>
      </c>
      <c r="C14" s="3">
        <v>580.45999999999913</v>
      </c>
      <c r="D14" s="58">
        <f t="shared" si="0"/>
        <v>580.50999999999908</v>
      </c>
      <c r="E14" s="35"/>
      <c r="F14" s="59">
        <v>200</v>
      </c>
      <c r="G14" s="3">
        <v>581.06699999999989</v>
      </c>
      <c r="H14" s="3">
        <v>580.95199999999897</v>
      </c>
      <c r="I14" s="58">
        <f t="shared" si="1"/>
        <v>581.00199999999893</v>
      </c>
      <c r="J14" s="51"/>
      <c r="K14" s="51"/>
      <c r="L14" s="51"/>
      <c r="M14" s="51"/>
    </row>
    <row r="15" spans="1:13" ht="15.75" x14ac:dyDescent="0.25">
      <c r="A15" s="56">
        <f>195+25</f>
        <v>220</v>
      </c>
      <c r="B15" s="57">
        <v>580.54099999999994</v>
      </c>
      <c r="C15" s="3">
        <f>C14+0.06</f>
        <v>580.51999999999907</v>
      </c>
      <c r="D15" s="58">
        <f t="shared" si="0"/>
        <v>580.56999999999903</v>
      </c>
      <c r="E15" s="35"/>
      <c r="F15" s="59">
        <f>195+25</f>
        <v>220</v>
      </c>
      <c r="G15" s="3">
        <v>581.1629999999999</v>
      </c>
      <c r="H15" s="3">
        <f>H14+0.141</f>
        <v>581.09299999999894</v>
      </c>
      <c r="I15" s="58">
        <f t="shared" si="1"/>
        <v>581.14299999999889</v>
      </c>
      <c r="J15" s="51"/>
      <c r="K15" s="51"/>
      <c r="L15" s="51"/>
      <c r="M15" s="51"/>
    </row>
    <row r="16" spans="1:13" ht="15.75" x14ac:dyDescent="0.25">
      <c r="A16" s="56">
        <f>A15+25</f>
        <v>245</v>
      </c>
      <c r="B16" s="57">
        <v>580.56499999999994</v>
      </c>
      <c r="C16" s="3">
        <f t="shared" ref="C16:C18" si="4">C15+0.06</f>
        <v>580.57999999999902</v>
      </c>
      <c r="D16" s="58">
        <f t="shared" si="0"/>
        <v>580.62999999999897</v>
      </c>
      <c r="E16" s="35"/>
      <c r="F16" s="59">
        <f>F15+25</f>
        <v>245</v>
      </c>
      <c r="G16" s="3">
        <v>581.29999999999984</v>
      </c>
      <c r="H16" s="3">
        <f t="shared" ref="H16:H18" si="5">H15+0.141</f>
        <v>581.2339999999989</v>
      </c>
      <c r="I16" s="58">
        <f t="shared" si="1"/>
        <v>581.28399999999885</v>
      </c>
      <c r="J16" s="51"/>
      <c r="K16" s="51"/>
      <c r="L16" s="51"/>
      <c r="M16" s="51"/>
    </row>
    <row r="17" spans="1:13" ht="15.75" x14ac:dyDescent="0.25">
      <c r="A17" s="56">
        <f>A16+25</f>
        <v>270</v>
      </c>
      <c r="B17" s="57">
        <v>580.62599999999998</v>
      </c>
      <c r="C17" s="3">
        <f t="shared" si="4"/>
        <v>580.63999999999896</v>
      </c>
      <c r="D17" s="58">
        <f t="shared" si="0"/>
        <v>580.68999999999892</v>
      </c>
      <c r="E17" s="35"/>
      <c r="F17" s="59">
        <f>F16+25</f>
        <v>270</v>
      </c>
      <c r="G17" s="3">
        <v>581.33199999999988</v>
      </c>
      <c r="H17" s="3">
        <f t="shared" si="5"/>
        <v>581.37499999999886</v>
      </c>
      <c r="I17" s="58">
        <f t="shared" si="1"/>
        <v>581.42499999999882</v>
      </c>
      <c r="J17" s="51"/>
      <c r="K17" s="51"/>
      <c r="L17" s="51"/>
      <c r="M17" s="51"/>
    </row>
    <row r="18" spans="1:13" ht="16.5" thickBot="1" x14ac:dyDescent="0.3">
      <c r="A18" s="61">
        <f>A17+25</f>
        <v>295</v>
      </c>
      <c r="B18" s="62">
        <v>580.67199999999991</v>
      </c>
      <c r="C18" s="63">
        <f t="shared" si="4"/>
        <v>580.69999999999891</v>
      </c>
      <c r="D18" s="64">
        <f t="shared" si="0"/>
        <v>580.74999999999886</v>
      </c>
      <c r="E18" s="35"/>
      <c r="F18" s="65">
        <f>F17+25</f>
        <v>295</v>
      </c>
      <c r="G18" s="63">
        <v>581.44199999999989</v>
      </c>
      <c r="H18" s="63">
        <f t="shared" si="5"/>
        <v>581.51599999999883</v>
      </c>
      <c r="I18" s="64">
        <f t="shared" si="1"/>
        <v>581.56599999999878</v>
      </c>
      <c r="J18" s="51"/>
      <c r="K18" s="51"/>
      <c r="L18" s="51"/>
      <c r="M18" s="51"/>
    </row>
    <row r="19" spans="1:13" x14ac:dyDescent="0.25">
      <c r="D19" s="51"/>
      <c r="J19" s="7"/>
      <c r="K19" s="7"/>
      <c r="L19" s="7"/>
      <c r="M19" s="7"/>
    </row>
    <row r="21" spans="1:13" x14ac:dyDescent="0.25">
      <c r="I21">
        <f>I18-G18</f>
        <v>0.12399999999888678</v>
      </c>
    </row>
  </sheetData>
  <mergeCells count="2">
    <mergeCell ref="A2:D3"/>
    <mergeCell ref="F2:I3"/>
  </mergeCells>
  <pageMargins left="1.1120833333333333" right="0.61624999999999996" top="0.75" bottom="0.75" header="0.3" footer="0.3"/>
  <pageSetup paperSize="9" scale="68" orientation="portrait" r:id="rId1"/>
  <colBreaks count="1" manualBreakCount="1">
    <brk id="9" max="2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topLeftCell="O1" workbookViewId="0">
      <selection activeCell="Y1" sqref="Y1"/>
    </sheetView>
  </sheetViews>
  <sheetFormatPr defaultRowHeight="15" x14ac:dyDescent="0.25"/>
  <cols>
    <col min="29" max="29" width="15.42578125" bestFit="1" customWidth="1"/>
    <col min="30" max="30" width="18.42578125" bestFit="1" customWidth="1"/>
    <col min="31" max="31" width="11.85546875" bestFit="1" customWidth="1"/>
    <col min="32" max="32" width="11.85546875" customWidth="1"/>
    <col min="33" max="33" width="13.5703125" bestFit="1" customWidth="1"/>
    <col min="34" max="34" width="11.85546875" customWidth="1"/>
    <col min="35" max="35" width="11.7109375" bestFit="1" customWidth="1"/>
    <col min="36" max="36" width="8.85546875" bestFit="1" customWidth="1"/>
    <col min="37" max="37" width="11.85546875" bestFit="1" customWidth="1"/>
    <col min="39" max="39" width="15.42578125" bestFit="1" customWidth="1"/>
    <col min="40" max="40" width="18.42578125" bestFit="1" customWidth="1"/>
    <col min="41" max="41" width="14.28515625" bestFit="1" customWidth="1"/>
    <col min="42" max="42" width="14.42578125" bestFit="1" customWidth="1"/>
  </cols>
  <sheetData>
    <row r="1" spans="1:36" ht="15.75" x14ac:dyDescent="0.25">
      <c r="D1" s="139" t="s">
        <v>123</v>
      </c>
      <c r="E1" s="139"/>
      <c r="F1" s="139"/>
      <c r="G1" s="139"/>
      <c r="H1" s="139"/>
      <c r="O1" s="139" t="s">
        <v>122</v>
      </c>
      <c r="P1" s="139"/>
      <c r="Q1" s="139"/>
      <c r="R1" s="139"/>
      <c r="S1" s="139"/>
      <c r="Z1" s="139" t="s">
        <v>124</v>
      </c>
      <c r="AA1" s="139"/>
      <c r="AB1" s="139"/>
      <c r="AC1" s="139"/>
      <c r="AD1" s="139"/>
    </row>
    <row r="3" spans="1:36" x14ac:dyDescent="0.25">
      <c r="A3" s="1" t="s">
        <v>0</v>
      </c>
      <c r="B3" s="1" t="s">
        <v>230</v>
      </c>
      <c r="C3" s="1" t="s">
        <v>32</v>
      </c>
      <c r="D3" s="1" t="s">
        <v>31</v>
      </c>
      <c r="E3" s="1" t="s">
        <v>30</v>
      </c>
      <c r="F3" s="1" t="s">
        <v>22</v>
      </c>
      <c r="G3" s="1" t="s">
        <v>27</v>
      </c>
      <c r="H3" s="1" t="s">
        <v>28</v>
      </c>
      <c r="I3" s="1" t="s">
        <v>29</v>
      </c>
      <c r="J3" s="1" t="s">
        <v>129</v>
      </c>
      <c r="L3" s="1" t="s">
        <v>0</v>
      </c>
      <c r="M3" s="1" t="s">
        <v>191</v>
      </c>
      <c r="N3" s="1" t="s">
        <v>32</v>
      </c>
      <c r="O3" s="1" t="s">
        <v>31</v>
      </c>
      <c r="P3" s="1" t="s">
        <v>30</v>
      </c>
      <c r="Q3" s="1" t="s">
        <v>22</v>
      </c>
      <c r="R3" s="1" t="s">
        <v>27</v>
      </c>
      <c r="S3" s="1" t="s">
        <v>28</v>
      </c>
      <c r="T3" s="1" t="s">
        <v>29</v>
      </c>
      <c r="U3" s="1" t="s">
        <v>186</v>
      </c>
      <c r="W3" s="1" t="s">
        <v>0</v>
      </c>
      <c r="X3" s="1" t="s">
        <v>191</v>
      </c>
      <c r="Y3" s="1" t="s">
        <v>32</v>
      </c>
      <c r="Z3" s="1" t="s">
        <v>31</v>
      </c>
      <c r="AA3" s="1" t="s">
        <v>30</v>
      </c>
      <c r="AB3" s="1" t="s">
        <v>22</v>
      </c>
      <c r="AC3" s="1" t="s">
        <v>27</v>
      </c>
      <c r="AD3" s="1" t="s">
        <v>28</v>
      </c>
      <c r="AE3" s="1" t="s">
        <v>29</v>
      </c>
      <c r="AF3" s="1" t="s">
        <v>243</v>
      </c>
      <c r="AG3" s="2" t="s">
        <v>125</v>
      </c>
      <c r="AH3" s="2" t="s">
        <v>126</v>
      </c>
      <c r="AI3" s="2" t="s">
        <v>127</v>
      </c>
      <c r="AJ3" s="2" t="s">
        <v>128</v>
      </c>
    </row>
    <row r="4" spans="1:36" x14ac:dyDescent="0.25">
      <c r="A4" s="1">
        <v>0</v>
      </c>
      <c r="B4" s="116">
        <v>578.60500000000002</v>
      </c>
      <c r="C4" s="116">
        <v>578.47799999999995</v>
      </c>
      <c r="D4" s="116">
        <v>578.52</v>
      </c>
      <c r="E4" s="116">
        <v>578.67199999999991</v>
      </c>
      <c r="F4" s="116">
        <v>578.71799999999996</v>
      </c>
      <c r="G4" s="116">
        <v>578.64</v>
      </c>
      <c r="H4" s="116">
        <v>578.61099999999999</v>
      </c>
      <c r="I4" s="116">
        <v>578.57999999999993</v>
      </c>
      <c r="J4" s="116">
        <v>578.16200000000003</v>
      </c>
      <c r="L4" s="2">
        <v>0</v>
      </c>
      <c r="M4" s="119">
        <v>578.03300000000013</v>
      </c>
      <c r="N4" s="116">
        <v>578.22050000000013</v>
      </c>
      <c r="O4" s="116">
        <v>578.33300000000008</v>
      </c>
      <c r="P4" s="116">
        <v>578.44550000000004</v>
      </c>
      <c r="Q4" s="116">
        <v>578.55799999999999</v>
      </c>
      <c r="R4" s="116">
        <v>578.44550000000004</v>
      </c>
      <c r="S4" s="116">
        <v>578.33300000000008</v>
      </c>
      <c r="T4" s="116">
        <v>578.22050000000013</v>
      </c>
      <c r="U4" s="116">
        <v>578.03300000000013</v>
      </c>
      <c r="W4" s="1">
        <v>0</v>
      </c>
      <c r="X4" s="116">
        <f t="shared" ref="X4:AF4" si="0">M4-B4</f>
        <v>-0.57199999999988904</v>
      </c>
      <c r="Y4" s="116">
        <f t="shared" si="0"/>
        <v>-0.25749999999982265</v>
      </c>
      <c r="Z4" s="116">
        <f t="shared" si="0"/>
        <v>-0.18699999999989814</v>
      </c>
      <c r="AA4" s="116">
        <f t="shared" si="0"/>
        <v>-0.22649999999987358</v>
      </c>
      <c r="AB4" s="116">
        <f t="shared" si="0"/>
        <v>-0.15999999999996817</v>
      </c>
      <c r="AC4" s="116">
        <f t="shared" si="0"/>
        <v>-0.19449999999994816</v>
      </c>
      <c r="AD4" s="116">
        <f t="shared" si="0"/>
        <v>-0.27799999999990632</v>
      </c>
      <c r="AE4" s="116">
        <f t="shared" si="0"/>
        <v>-0.35949999999979809</v>
      </c>
      <c r="AF4" s="116">
        <f t="shared" si="0"/>
        <v>-0.12899999999990541</v>
      </c>
      <c r="AG4" s="116">
        <f>SUM(Y4:AE4)</f>
        <v>-1.6629999999992151</v>
      </c>
      <c r="AH4" s="116">
        <f>AG4/7</f>
        <v>-0.23757142857131644</v>
      </c>
      <c r="AI4" s="116">
        <f>AH4*45</f>
        <v>-10.690714285709239</v>
      </c>
      <c r="AJ4" s="116"/>
    </row>
    <row r="5" spans="1:36" x14ac:dyDescent="0.25">
      <c r="A5" s="1">
        <v>100</v>
      </c>
      <c r="B5" s="116">
        <v>578.33299999999997</v>
      </c>
      <c r="C5" s="116">
        <v>578.68399999999997</v>
      </c>
      <c r="D5" s="116">
        <v>578.71699999999998</v>
      </c>
      <c r="E5" s="116">
        <v>578.73399999999992</v>
      </c>
      <c r="F5" s="116">
        <v>578.76499999999999</v>
      </c>
      <c r="G5" s="116">
        <v>578.68799999999999</v>
      </c>
      <c r="H5" s="116">
        <v>578.67999999999995</v>
      </c>
      <c r="I5" s="116">
        <v>578.64499999999998</v>
      </c>
      <c r="J5" s="116">
        <v>578.32100000000003</v>
      </c>
      <c r="L5" s="2">
        <v>100</v>
      </c>
      <c r="M5" s="119">
        <v>578.30526666666697</v>
      </c>
      <c r="N5" s="116">
        <v>578.49276666666697</v>
      </c>
      <c r="O5" s="116">
        <v>578.60526666666692</v>
      </c>
      <c r="P5" s="116">
        <v>578.71776666666688</v>
      </c>
      <c r="Q5" s="116">
        <v>578.83026666666683</v>
      </c>
      <c r="R5" s="116">
        <v>578.71776666666688</v>
      </c>
      <c r="S5" s="116">
        <v>578.60526666666692</v>
      </c>
      <c r="T5" s="116">
        <v>578.49276666666697</v>
      </c>
      <c r="U5" s="116">
        <v>578.30526666666697</v>
      </c>
      <c r="W5" s="1">
        <v>100</v>
      </c>
      <c r="X5" s="116">
        <f t="shared" ref="X5:X34" si="1">M5-B5</f>
        <v>-2.7733333333003429E-2</v>
      </c>
      <c r="Y5" s="116">
        <f t="shared" ref="Y5:AE34" si="2">N5-C5</f>
        <v>-0.19123333333300252</v>
      </c>
      <c r="Z5" s="116">
        <f t="shared" si="2"/>
        <v>-0.11173333333306346</v>
      </c>
      <c r="AA5" s="116">
        <f t="shared" si="2"/>
        <v>-1.6233333333047995E-2</v>
      </c>
      <c r="AB5" s="116">
        <f t="shared" si="2"/>
        <v>6.5266666666843776E-2</v>
      </c>
      <c r="AC5" s="116">
        <f t="shared" si="2"/>
        <v>2.9766666666887431E-2</v>
      </c>
      <c r="AD5" s="116">
        <f t="shared" si="2"/>
        <v>-7.4733333333028895E-2</v>
      </c>
      <c r="AE5" s="116">
        <f t="shared" si="2"/>
        <v>-0.15223333333301525</v>
      </c>
      <c r="AF5" s="116">
        <f t="shared" ref="AF5:AF34" si="3">U5-J5</f>
        <v>-1.5733333333059818E-2</v>
      </c>
      <c r="AG5" s="116">
        <f t="shared" ref="AG5:AG34" si="4">SUM(Y5:AE5)</f>
        <v>-0.45113333333142691</v>
      </c>
      <c r="AH5" s="116">
        <f t="shared" ref="AH5:AH34" si="5">AG5/7</f>
        <v>-6.4447619047346708E-2</v>
      </c>
      <c r="AI5" s="116">
        <f t="shared" ref="AI5:AI34" si="6">AH5*45</f>
        <v>-2.9001428571306018</v>
      </c>
      <c r="AJ5" s="116">
        <f>((AI5+AI4)/2)*100</f>
        <v>-679.54285714199204</v>
      </c>
    </row>
    <row r="6" spans="1:36" x14ac:dyDescent="0.25">
      <c r="A6" s="1">
        <v>200</v>
      </c>
      <c r="B6" s="116">
        <v>578.202</v>
      </c>
      <c r="C6" s="116">
        <v>578.89300000000003</v>
      </c>
      <c r="D6" s="116">
        <v>578.97299999999996</v>
      </c>
      <c r="E6" s="116">
        <v>578.96699999999998</v>
      </c>
      <c r="F6" s="116">
        <v>578.97500000000002</v>
      </c>
      <c r="G6" s="116">
        <v>578.88199999999995</v>
      </c>
      <c r="H6" s="116">
        <v>578.87900000000002</v>
      </c>
      <c r="I6" s="116">
        <v>578.72699999999998</v>
      </c>
      <c r="J6" s="116">
        <v>578.39700000000005</v>
      </c>
      <c r="L6" s="2">
        <v>200</v>
      </c>
      <c r="M6" s="119">
        <v>578.5775333333338</v>
      </c>
      <c r="N6" s="116">
        <v>578.7650333333338</v>
      </c>
      <c r="O6" s="116">
        <v>578.87753333333376</v>
      </c>
      <c r="P6" s="116">
        <v>578.99003333333371</v>
      </c>
      <c r="Q6" s="116">
        <v>579.10253333333367</v>
      </c>
      <c r="R6" s="116">
        <v>578.99003333333371</v>
      </c>
      <c r="S6" s="116">
        <v>578.87753333333376</v>
      </c>
      <c r="T6" s="116">
        <v>578.7650333333338</v>
      </c>
      <c r="U6" s="116">
        <v>578.5775333333338</v>
      </c>
      <c r="W6" s="1">
        <v>200</v>
      </c>
      <c r="X6" s="116">
        <f t="shared" si="1"/>
        <v>0.37553333333380579</v>
      </c>
      <c r="Y6" s="116">
        <f t="shared" si="2"/>
        <v>-0.12796666666622514</v>
      </c>
      <c r="Z6" s="116">
        <f t="shared" si="2"/>
        <v>-9.5466666666197852E-2</v>
      </c>
      <c r="AA6" s="116">
        <f t="shared" si="2"/>
        <v>2.3033333333728478E-2</v>
      </c>
      <c r="AB6" s="116">
        <f t="shared" si="2"/>
        <v>0.1275333333336448</v>
      </c>
      <c r="AC6" s="116">
        <f t="shared" si="2"/>
        <v>0.10803333333376486</v>
      </c>
      <c r="AD6" s="116">
        <f t="shared" si="2"/>
        <v>-1.4666666662606076E-3</v>
      </c>
      <c r="AE6" s="116">
        <f t="shared" si="2"/>
        <v>3.8033333333828523E-2</v>
      </c>
      <c r="AF6" s="116">
        <f t="shared" si="3"/>
        <v>0.18053333333375576</v>
      </c>
      <c r="AG6" s="116">
        <f t="shared" si="4"/>
        <v>7.1733333336283067E-2</v>
      </c>
      <c r="AH6" s="116">
        <f t="shared" si="5"/>
        <v>1.0247619048040437E-2</v>
      </c>
      <c r="AI6" s="116">
        <f t="shared" si="6"/>
        <v>0.46114285716181969</v>
      </c>
      <c r="AJ6" s="116">
        <f t="shared" ref="AJ6:AJ34" si="7">((AI6+AI5)/2)*100</f>
        <v>-121.94999999843913</v>
      </c>
    </row>
    <row r="7" spans="1:36" x14ac:dyDescent="0.25">
      <c r="A7" s="1">
        <v>300</v>
      </c>
      <c r="B7" s="116">
        <v>578.49</v>
      </c>
      <c r="C7" s="116">
        <v>578.98699999999997</v>
      </c>
      <c r="D7" s="116">
        <v>579.06399999999996</v>
      </c>
      <c r="E7" s="116">
        <v>579.09</v>
      </c>
      <c r="F7" s="116">
        <v>579.18799999999999</v>
      </c>
      <c r="G7" s="116">
        <v>579.08500000000004</v>
      </c>
      <c r="H7" s="116">
        <v>579.05799999999999</v>
      </c>
      <c r="I7" s="116">
        <v>578.98599999999999</v>
      </c>
      <c r="J7" s="116">
        <v>578.46600000000001</v>
      </c>
      <c r="L7" s="2">
        <v>300</v>
      </c>
      <c r="M7" s="119">
        <v>578.84980000000064</v>
      </c>
      <c r="N7" s="116">
        <v>579.03730000000064</v>
      </c>
      <c r="O7" s="116">
        <v>579.1498000000006</v>
      </c>
      <c r="P7" s="116">
        <v>579.26230000000055</v>
      </c>
      <c r="Q7" s="116">
        <v>579.3748000000005</v>
      </c>
      <c r="R7" s="116">
        <v>579.26230000000055</v>
      </c>
      <c r="S7" s="116">
        <v>579.1498000000006</v>
      </c>
      <c r="T7" s="116">
        <v>579.03730000000064</v>
      </c>
      <c r="U7" s="116">
        <v>578.84980000000064</v>
      </c>
      <c r="W7" s="1">
        <v>300</v>
      </c>
      <c r="X7" s="116">
        <f t="shared" si="1"/>
        <v>0.35980000000063228</v>
      </c>
      <c r="Y7" s="116">
        <f t="shared" si="2"/>
        <v>5.0300000000675027E-2</v>
      </c>
      <c r="Z7" s="116">
        <f t="shared" si="2"/>
        <v>8.5800000000631371E-2</v>
      </c>
      <c r="AA7" s="116">
        <f t="shared" si="2"/>
        <v>0.17230000000051859</v>
      </c>
      <c r="AB7" s="116">
        <f t="shared" si="2"/>
        <v>0.18680000000051677</v>
      </c>
      <c r="AC7" s="116">
        <f t="shared" si="2"/>
        <v>0.17730000000051405</v>
      </c>
      <c r="AD7" s="116">
        <f t="shared" si="2"/>
        <v>9.1800000000603177E-2</v>
      </c>
      <c r="AE7" s="116">
        <f t="shared" si="2"/>
        <v>5.130000000065138E-2</v>
      </c>
      <c r="AF7" s="116">
        <f t="shared" si="3"/>
        <v>0.38380000000063319</v>
      </c>
      <c r="AG7" s="116">
        <f t="shared" si="4"/>
        <v>0.81560000000411037</v>
      </c>
      <c r="AH7" s="116">
        <f t="shared" si="5"/>
        <v>0.11651428571487291</v>
      </c>
      <c r="AI7" s="116">
        <f t="shared" si="6"/>
        <v>5.2431428571692811</v>
      </c>
      <c r="AJ7" s="116">
        <f t="shared" si="7"/>
        <v>285.21428571655503</v>
      </c>
    </row>
    <row r="8" spans="1:36" x14ac:dyDescent="0.25">
      <c r="A8" s="1">
        <v>400</v>
      </c>
      <c r="B8" s="116">
        <v>579.03</v>
      </c>
      <c r="C8" s="116">
        <v>579.26499999999999</v>
      </c>
      <c r="D8" s="116">
        <v>579.36500000000001</v>
      </c>
      <c r="E8" s="116">
        <v>579.35900000000004</v>
      </c>
      <c r="F8" s="116">
        <v>579.43200000000002</v>
      </c>
      <c r="G8" s="116">
        <v>579.26099999999997</v>
      </c>
      <c r="H8" s="116">
        <v>579.30000000000007</v>
      </c>
      <c r="I8" s="116">
        <v>579.17899999999997</v>
      </c>
      <c r="J8" s="116">
        <v>579.01900000000001</v>
      </c>
      <c r="L8" s="2">
        <v>400</v>
      </c>
      <c r="M8" s="119">
        <v>579.12206666666748</v>
      </c>
      <c r="N8" s="116">
        <v>579.30956666666748</v>
      </c>
      <c r="O8" s="116">
        <v>579.42206666666743</v>
      </c>
      <c r="P8" s="116">
        <v>579.53456666666739</v>
      </c>
      <c r="Q8" s="116">
        <v>579.64706666666734</v>
      </c>
      <c r="R8" s="116">
        <v>579.53456666666739</v>
      </c>
      <c r="S8" s="116">
        <v>579.42206666666743</v>
      </c>
      <c r="T8" s="116">
        <v>579.30956666666748</v>
      </c>
      <c r="U8" s="116">
        <v>579.12206666666748</v>
      </c>
      <c r="W8" s="1">
        <v>400</v>
      </c>
      <c r="X8" s="116">
        <f t="shared" si="1"/>
        <v>9.206666666750607E-2</v>
      </c>
      <c r="Y8" s="116">
        <f t="shared" si="2"/>
        <v>4.4566666667492427E-2</v>
      </c>
      <c r="Z8" s="116">
        <f t="shared" si="2"/>
        <v>5.7066666667424215E-2</v>
      </c>
      <c r="AA8" s="116">
        <f t="shared" si="2"/>
        <v>0.17556666666735055</v>
      </c>
      <c r="AB8" s="116">
        <f t="shared" si="2"/>
        <v>0.21506666666732599</v>
      </c>
      <c r="AC8" s="116">
        <f t="shared" si="2"/>
        <v>0.27356666666742058</v>
      </c>
      <c r="AD8" s="116">
        <f t="shared" si="2"/>
        <v>0.1220666666673651</v>
      </c>
      <c r="AE8" s="116">
        <f t="shared" si="2"/>
        <v>0.13056666666750516</v>
      </c>
      <c r="AF8" s="116">
        <f t="shared" si="3"/>
        <v>0.10306666666747333</v>
      </c>
      <c r="AG8" s="116">
        <f t="shared" si="4"/>
        <v>1.018466666671884</v>
      </c>
      <c r="AH8" s="116">
        <f t="shared" si="5"/>
        <v>0.14549523809598344</v>
      </c>
      <c r="AI8" s="116">
        <f t="shared" si="6"/>
        <v>6.5472857143192549</v>
      </c>
      <c r="AJ8" s="116">
        <f t="shared" si="7"/>
        <v>589.52142857442686</v>
      </c>
    </row>
    <row r="9" spans="1:36" x14ac:dyDescent="0.25">
      <c r="A9" s="2">
        <v>500</v>
      </c>
      <c r="B9" s="119">
        <v>579.12300000000005</v>
      </c>
      <c r="C9" s="116">
        <v>579.46899999999994</v>
      </c>
      <c r="D9" s="116">
        <v>579.65499999999997</v>
      </c>
      <c r="E9" s="116">
        <v>579.75599999999997</v>
      </c>
      <c r="F9" s="116">
        <v>579.74299999999994</v>
      </c>
      <c r="G9" s="116">
        <v>579.60199999999998</v>
      </c>
      <c r="H9" s="116">
        <v>579.55899999999997</v>
      </c>
      <c r="I9" s="119">
        <v>579.46600000000001</v>
      </c>
      <c r="J9" s="119">
        <v>579.27300000000002</v>
      </c>
      <c r="L9" s="2">
        <v>500</v>
      </c>
      <c r="M9" s="119">
        <v>579.39433333333432</v>
      </c>
      <c r="N9" s="116">
        <v>579.58183333333432</v>
      </c>
      <c r="O9" s="116">
        <v>579.69433333333427</v>
      </c>
      <c r="P9" s="116">
        <v>579.80683333333423</v>
      </c>
      <c r="Q9" s="116">
        <v>579.91933333333418</v>
      </c>
      <c r="R9" s="116">
        <v>579.80683333333423</v>
      </c>
      <c r="S9" s="116">
        <v>579.69433333333427</v>
      </c>
      <c r="T9" s="116">
        <v>579.58183333333432</v>
      </c>
      <c r="U9" s="116">
        <v>579.39433333333432</v>
      </c>
      <c r="W9" s="1">
        <v>500</v>
      </c>
      <c r="X9" s="116">
        <f t="shared" si="1"/>
        <v>0.2713333333342689</v>
      </c>
      <c r="Y9" s="116">
        <f t="shared" si="2"/>
        <v>0.11283333333437895</v>
      </c>
      <c r="Z9" s="116">
        <f t="shared" si="2"/>
        <v>3.9333333334298004E-2</v>
      </c>
      <c r="AA9" s="116">
        <f t="shared" si="2"/>
        <v>5.0833333334253439E-2</v>
      </c>
      <c r="AB9" s="116">
        <f t="shared" si="2"/>
        <v>0.17633333333424162</v>
      </c>
      <c r="AC9" s="116">
        <f t="shared" si="2"/>
        <v>0.2048333333342498</v>
      </c>
      <c r="AD9" s="116">
        <f t="shared" si="2"/>
        <v>0.13533333333430164</v>
      </c>
      <c r="AE9" s="116">
        <f t="shared" si="2"/>
        <v>0.11583333333430801</v>
      </c>
      <c r="AF9" s="116">
        <f t="shared" si="3"/>
        <v>0.12133333333429164</v>
      </c>
      <c r="AG9" s="116">
        <f t="shared" si="4"/>
        <v>0.83533333334003146</v>
      </c>
      <c r="AH9" s="116">
        <f t="shared" si="5"/>
        <v>0.11933333333429021</v>
      </c>
      <c r="AI9" s="116">
        <f t="shared" si="6"/>
        <v>5.370000000043059</v>
      </c>
      <c r="AJ9" s="116">
        <f t="shared" si="7"/>
        <v>595.86428571811575</v>
      </c>
    </row>
    <row r="10" spans="1:36" x14ac:dyDescent="0.25">
      <c r="A10" s="2">
        <v>600</v>
      </c>
      <c r="B10" s="119">
        <v>579.67899999999997</v>
      </c>
      <c r="C10" s="116">
        <v>579.75099999999998</v>
      </c>
      <c r="D10" s="116">
        <v>579.97299999999996</v>
      </c>
      <c r="E10" s="116">
        <v>580.09299999999996</v>
      </c>
      <c r="F10" s="116">
        <v>580.08899999999994</v>
      </c>
      <c r="G10" s="116">
        <v>579.94899999999996</v>
      </c>
      <c r="H10" s="116">
        <v>579.92499999999995</v>
      </c>
      <c r="I10" s="119">
        <v>579.851</v>
      </c>
      <c r="J10" s="119">
        <v>579.63099999999997</v>
      </c>
      <c r="L10" s="2">
        <v>600</v>
      </c>
      <c r="M10" s="119">
        <v>579.66660000000115</v>
      </c>
      <c r="N10" s="116">
        <v>579.85410000000115</v>
      </c>
      <c r="O10" s="116">
        <v>579.96660000000111</v>
      </c>
      <c r="P10" s="116">
        <v>580.07910000000106</v>
      </c>
      <c r="Q10" s="116">
        <v>580.19160000000102</v>
      </c>
      <c r="R10" s="116">
        <v>580.07910000000106</v>
      </c>
      <c r="S10" s="116">
        <v>579.96660000000111</v>
      </c>
      <c r="T10" s="116">
        <v>579.85410000000115</v>
      </c>
      <c r="U10" s="116">
        <v>579.66660000000115</v>
      </c>
      <c r="W10" s="1">
        <v>600</v>
      </c>
      <c r="X10" s="116">
        <f t="shared" si="1"/>
        <v>-1.2399999998820022E-2</v>
      </c>
      <c r="Y10" s="116">
        <f t="shared" si="2"/>
        <v>0.10310000000117725</v>
      </c>
      <c r="Z10" s="116">
        <f t="shared" si="2"/>
        <v>-6.3999999988482159E-3</v>
      </c>
      <c r="AA10" s="116">
        <f t="shared" si="2"/>
        <v>-1.3899999998898238E-2</v>
      </c>
      <c r="AB10" s="116">
        <f t="shared" si="2"/>
        <v>0.10260000000107539</v>
      </c>
      <c r="AC10" s="116">
        <f t="shared" si="2"/>
        <v>0.13010000000110722</v>
      </c>
      <c r="AD10" s="116">
        <f t="shared" si="2"/>
        <v>4.1600000001153603E-2</v>
      </c>
      <c r="AE10" s="116">
        <f t="shared" si="2"/>
        <v>3.1000000011545126E-3</v>
      </c>
      <c r="AF10" s="116">
        <f t="shared" si="3"/>
        <v>3.5600000001181797E-2</v>
      </c>
      <c r="AG10" s="116">
        <f t="shared" si="4"/>
        <v>0.36020000000792152</v>
      </c>
      <c r="AH10" s="116">
        <f t="shared" si="5"/>
        <v>5.1457142858274504E-2</v>
      </c>
      <c r="AI10" s="116">
        <f t="shared" si="6"/>
        <v>2.3155714286223525</v>
      </c>
      <c r="AJ10" s="116">
        <f t="shared" si="7"/>
        <v>384.2785714332706</v>
      </c>
    </row>
    <row r="11" spans="1:36" x14ac:dyDescent="0.25">
      <c r="A11" s="1">
        <v>700</v>
      </c>
      <c r="B11" s="116">
        <v>579.67899999999997</v>
      </c>
      <c r="C11" s="116">
        <v>580.19200000000001</v>
      </c>
      <c r="D11" s="116">
        <v>580.26599999999996</v>
      </c>
      <c r="E11" s="116">
        <v>580.28200000000004</v>
      </c>
      <c r="F11" s="116">
        <v>580.33000000000004</v>
      </c>
      <c r="G11" s="116">
        <v>580.24800000000005</v>
      </c>
      <c r="H11" s="116">
        <v>580.24300000000005</v>
      </c>
      <c r="I11" s="116">
        <v>580.13599999999997</v>
      </c>
      <c r="J11" s="116">
        <v>579.63099999999997</v>
      </c>
      <c r="L11" s="2">
        <v>700</v>
      </c>
      <c r="M11" s="119">
        <v>579.93886666666799</v>
      </c>
      <c r="N11" s="116">
        <v>580.12636666666799</v>
      </c>
      <c r="O11" s="116">
        <v>580.23886666666795</v>
      </c>
      <c r="P11" s="116">
        <v>580.3513666666679</v>
      </c>
      <c r="Q11" s="116">
        <v>580.46386666666785</v>
      </c>
      <c r="R11" s="116">
        <v>580.3513666666679</v>
      </c>
      <c r="S11" s="116">
        <v>580.23886666666795</v>
      </c>
      <c r="T11" s="116">
        <v>580.12636666666799</v>
      </c>
      <c r="U11" s="116">
        <v>579.93886666666799</v>
      </c>
      <c r="W11" s="1">
        <v>700</v>
      </c>
      <c r="X11" s="116">
        <f t="shared" si="1"/>
        <v>0.25986666666801739</v>
      </c>
      <c r="Y11" s="116">
        <f t="shared" si="2"/>
        <v>-6.5633333332016264E-2</v>
      </c>
      <c r="Z11" s="116">
        <f t="shared" si="2"/>
        <v>-2.7133333332017173E-2</v>
      </c>
      <c r="AA11" s="116">
        <f t="shared" si="2"/>
        <v>6.9366666667860954E-2</v>
      </c>
      <c r="AB11" s="116">
        <f t="shared" si="2"/>
        <v>0.13386666666781366</v>
      </c>
      <c r="AC11" s="116">
        <f t="shared" si="2"/>
        <v>0.10336666666785277</v>
      </c>
      <c r="AD11" s="116">
        <f t="shared" si="2"/>
        <v>-4.1333333321063037E-3</v>
      </c>
      <c r="AE11" s="116">
        <f t="shared" si="2"/>
        <v>-9.633333331976246E-3</v>
      </c>
      <c r="AF11" s="116">
        <f t="shared" si="3"/>
        <v>0.30786666666801921</v>
      </c>
      <c r="AG11" s="116">
        <f t="shared" si="4"/>
        <v>0.2000666666754114</v>
      </c>
      <c r="AH11" s="116">
        <f t="shared" si="5"/>
        <v>2.8580952382201628E-2</v>
      </c>
      <c r="AI11" s="116">
        <f t="shared" si="6"/>
        <v>1.2861428571990732</v>
      </c>
      <c r="AJ11" s="116">
        <f t="shared" si="7"/>
        <v>180.08571429107127</v>
      </c>
    </row>
    <row r="12" spans="1:36" x14ac:dyDescent="0.25">
      <c r="A12" s="1">
        <v>800</v>
      </c>
      <c r="B12" s="116">
        <v>579.97400000000005</v>
      </c>
      <c r="C12" s="116">
        <v>580.43599999999992</v>
      </c>
      <c r="D12" s="116">
        <v>580.54899999999998</v>
      </c>
      <c r="E12" s="116">
        <v>580.57999999999993</v>
      </c>
      <c r="F12" s="116">
        <v>580.649</v>
      </c>
      <c r="G12" s="116">
        <v>580.548</v>
      </c>
      <c r="H12" s="116">
        <v>580.46699999999998</v>
      </c>
      <c r="I12" s="116">
        <v>580.27699999999993</v>
      </c>
      <c r="J12" s="116">
        <v>580.06200000000001</v>
      </c>
      <c r="L12" s="2">
        <v>800</v>
      </c>
      <c r="M12" s="119">
        <v>580.21113333333483</v>
      </c>
      <c r="N12" s="116">
        <v>580.39863333333483</v>
      </c>
      <c r="O12" s="116">
        <v>580.51113333333478</v>
      </c>
      <c r="P12" s="116">
        <v>580.62363333333474</v>
      </c>
      <c r="Q12" s="116">
        <v>580.73613333333469</v>
      </c>
      <c r="R12" s="116">
        <v>580.62363333333474</v>
      </c>
      <c r="S12" s="116">
        <v>580.51113333333478</v>
      </c>
      <c r="T12" s="116">
        <v>580.39863333333483</v>
      </c>
      <c r="U12" s="116">
        <v>580.21113333333483</v>
      </c>
      <c r="W12" s="1">
        <v>800</v>
      </c>
      <c r="X12" s="116">
        <f t="shared" si="1"/>
        <v>0.23713333333478204</v>
      </c>
      <c r="Y12" s="116">
        <f t="shared" si="2"/>
        <v>-3.7366666665093362E-2</v>
      </c>
      <c r="Z12" s="116">
        <f t="shared" si="2"/>
        <v>-3.7866666665195226E-2</v>
      </c>
      <c r="AA12" s="116">
        <f t="shared" si="2"/>
        <v>4.3633333334810231E-2</v>
      </c>
      <c r="AB12" s="116">
        <f t="shared" si="2"/>
        <v>8.7133333334691088E-2</v>
      </c>
      <c r="AC12" s="116">
        <f t="shared" si="2"/>
        <v>7.5633333334735653E-2</v>
      </c>
      <c r="AD12" s="116">
        <f t="shared" si="2"/>
        <v>4.4133333334798408E-2</v>
      </c>
      <c r="AE12" s="116">
        <f t="shared" si="2"/>
        <v>0.12163333333489845</v>
      </c>
      <c r="AF12" s="116">
        <f t="shared" si="3"/>
        <v>0.1491333333348166</v>
      </c>
      <c r="AG12" s="116">
        <f t="shared" si="4"/>
        <v>0.29693333334364524</v>
      </c>
      <c r="AH12" s="116">
        <f t="shared" si="5"/>
        <v>4.2419047620520747E-2</v>
      </c>
      <c r="AI12" s="116">
        <f t="shared" si="6"/>
        <v>1.9088571429234336</v>
      </c>
      <c r="AJ12" s="116">
        <f t="shared" si="7"/>
        <v>159.75000000612533</v>
      </c>
    </row>
    <row r="13" spans="1:36" x14ac:dyDescent="0.25">
      <c r="A13" s="1">
        <v>900</v>
      </c>
      <c r="B13" s="116">
        <v>580.19399999999996</v>
      </c>
      <c r="C13" s="116">
        <v>580.7109999999999</v>
      </c>
      <c r="D13" s="116">
        <v>580.82699999999988</v>
      </c>
      <c r="E13" s="116">
        <v>580.89299999999992</v>
      </c>
      <c r="F13" s="116">
        <v>580.96399999999994</v>
      </c>
      <c r="G13" s="116">
        <v>580.89199999999994</v>
      </c>
      <c r="H13" s="116">
        <v>580.81999999999994</v>
      </c>
      <c r="I13" s="116">
        <v>580.6389999999999</v>
      </c>
      <c r="J13" s="116">
        <v>580.46299999999997</v>
      </c>
      <c r="L13" s="2">
        <v>900</v>
      </c>
      <c r="M13" s="119">
        <v>580.48340000000167</v>
      </c>
      <c r="N13" s="116">
        <v>580.67090000000167</v>
      </c>
      <c r="O13" s="116">
        <v>580.78340000000162</v>
      </c>
      <c r="P13" s="116">
        <v>580.89590000000157</v>
      </c>
      <c r="Q13" s="116">
        <v>581.00840000000153</v>
      </c>
      <c r="R13" s="116">
        <v>580.89590000000157</v>
      </c>
      <c r="S13" s="116">
        <v>580.78340000000162</v>
      </c>
      <c r="T13" s="116">
        <v>580.67090000000167</v>
      </c>
      <c r="U13" s="116">
        <v>580.48340000000167</v>
      </c>
      <c r="W13" s="1">
        <v>900</v>
      </c>
      <c r="X13" s="116">
        <f t="shared" si="1"/>
        <v>0.28940000000170585</v>
      </c>
      <c r="Y13" s="116">
        <f t="shared" si="2"/>
        <v>-4.0099999998233216E-2</v>
      </c>
      <c r="Z13" s="116">
        <f t="shared" si="2"/>
        <v>-4.3599999998264138E-2</v>
      </c>
      <c r="AA13" s="116">
        <f t="shared" si="2"/>
        <v>2.900000001659464E-3</v>
      </c>
      <c r="AB13" s="116">
        <f t="shared" si="2"/>
        <v>4.4400000001587614E-2</v>
      </c>
      <c r="AC13" s="116">
        <f t="shared" si="2"/>
        <v>3.9000000016358172E-3</v>
      </c>
      <c r="AD13" s="116">
        <f t="shared" si="2"/>
        <v>-3.659999999831598E-2</v>
      </c>
      <c r="AE13" s="116">
        <f t="shared" si="2"/>
        <v>3.1900000001769513E-2</v>
      </c>
      <c r="AF13" s="116">
        <f t="shared" si="3"/>
        <v>2.0400000001700391E-2</v>
      </c>
      <c r="AG13" s="116">
        <f t="shared" si="4"/>
        <v>-3.7199999988160926E-2</v>
      </c>
      <c r="AH13" s="116">
        <f t="shared" si="5"/>
        <v>-5.3142857125944177E-3</v>
      </c>
      <c r="AI13" s="116">
        <f t="shared" si="6"/>
        <v>-0.23914285706674879</v>
      </c>
      <c r="AJ13" s="116">
        <f t="shared" si="7"/>
        <v>83.485714292834231</v>
      </c>
    </row>
    <row r="14" spans="1:36" x14ac:dyDescent="0.25">
      <c r="A14" s="1">
        <v>1000</v>
      </c>
      <c r="B14" s="116">
        <v>580.56700000000001</v>
      </c>
      <c r="C14" s="116">
        <v>580.94899999999996</v>
      </c>
      <c r="D14" s="116">
        <v>581.13299999999992</v>
      </c>
      <c r="E14" s="116">
        <v>581.18999999999994</v>
      </c>
      <c r="F14" s="116">
        <v>581.24599999999998</v>
      </c>
      <c r="G14" s="116">
        <v>581.16699999999992</v>
      </c>
      <c r="H14" s="116">
        <v>581.14599999999996</v>
      </c>
      <c r="I14" s="116">
        <v>580.98299999999995</v>
      </c>
      <c r="J14" s="116">
        <v>580.53200000000004</v>
      </c>
      <c r="L14" s="2">
        <v>1000</v>
      </c>
      <c r="M14" s="119">
        <v>580.7556666666685</v>
      </c>
      <c r="N14" s="116">
        <v>580.9431666666685</v>
      </c>
      <c r="O14" s="116">
        <v>581.05566666666846</v>
      </c>
      <c r="P14" s="116">
        <v>581.16816666666841</v>
      </c>
      <c r="Q14" s="116">
        <v>581.28066666666837</v>
      </c>
      <c r="R14" s="116">
        <v>581.16816666666841</v>
      </c>
      <c r="S14" s="116">
        <v>581.05566666666846</v>
      </c>
      <c r="T14" s="116">
        <v>580.9431666666685</v>
      </c>
      <c r="U14" s="116">
        <v>580.7556666666685</v>
      </c>
      <c r="W14" s="1">
        <v>1000</v>
      </c>
      <c r="X14" s="116">
        <f t="shared" si="1"/>
        <v>0.18866666666849596</v>
      </c>
      <c r="Y14" s="116">
        <f t="shared" si="2"/>
        <v>-5.8333333314521951E-3</v>
      </c>
      <c r="Z14" s="116">
        <f t="shared" si="2"/>
        <v>-7.7333333331466747E-2</v>
      </c>
      <c r="AA14" s="116">
        <f t="shared" si="2"/>
        <v>-2.1833333331528593E-2</v>
      </c>
      <c r="AB14" s="116">
        <f t="shared" si="2"/>
        <v>3.4666666668385915E-2</v>
      </c>
      <c r="AC14" s="116">
        <f t="shared" si="2"/>
        <v>1.1666666684959637E-3</v>
      </c>
      <c r="AD14" s="116">
        <f t="shared" si="2"/>
        <v>-9.0333333331500398E-2</v>
      </c>
      <c r="AE14" s="116">
        <f t="shared" si="2"/>
        <v>-3.983333333144401E-2</v>
      </c>
      <c r="AF14" s="116">
        <f t="shared" si="3"/>
        <v>0.22366666666846413</v>
      </c>
      <c r="AG14" s="116">
        <f t="shared" si="4"/>
        <v>-0.19933333332051006</v>
      </c>
      <c r="AH14" s="116">
        <f t="shared" si="5"/>
        <v>-2.8476190474358582E-2</v>
      </c>
      <c r="AI14" s="116">
        <f t="shared" si="6"/>
        <v>-1.2814285713461362</v>
      </c>
      <c r="AJ14" s="116">
        <f t="shared" si="7"/>
        <v>-76.028571420644255</v>
      </c>
    </row>
    <row r="15" spans="1:36" x14ac:dyDescent="0.25">
      <c r="A15" s="1">
        <v>1100</v>
      </c>
      <c r="B15" s="116">
        <v>580.84</v>
      </c>
      <c r="C15" s="116">
        <v>581.31700000000001</v>
      </c>
      <c r="D15" s="116">
        <v>581.48400000000004</v>
      </c>
      <c r="E15" s="116">
        <v>581.49900000000002</v>
      </c>
      <c r="F15" s="116">
        <v>581.58400000000006</v>
      </c>
      <c r="G15" s="116">
        <v>581.51099999999997</v>
      </c>
      <c r="H15" s="116">
        <v>581.48900000000003</v>
      </c>
      <c r="I15" s="116">
        <v>581.34699999999998</v>
      </c>
      <c r="J15" s="116">
        <v>580.71900000000005</v>
      </c>
      <c r="L15" s="2">
        <v>1100</v>
      </c>
      <c r="M15" s="119">
        <v>581.02793333333534</v>
      </c>
      <c r="N15" s="116">
        <v>581.21543333333534</v>
      </c>
      <c r="O15" s="116">
        <v>581.3279333333353</v>
      </c>
      <c r="P15" s="116">
        <v>581.44043333333525</v>
      </c>
      <c r="Q15" s="116">
        <v>581.5529333333352</v>
      </c>
      <c r="R15" s="116">
        <v>581.44043333333525</v>
      </c>
      <c r="S15" s="116">
        <v>581.3279333333353</v>
      </c>
      <c r="T15" s="116">
        <v>581.21543333333534</v>
      </c>
      <c r="U15" s="116">
        <v>581.02793333333534</v>
      </c>
      <c r="W15" s="1">
        <v>1100</v>
      </c>
      <c r="X15" s="116">
        <f t="shared" si="1"/>
        <v>0.18793333333530882</v>
      </c>
      <c r="Y15" s="116">
        <f t="shared" si="2"/>
        <v>-0.10156666666466663</v>
      </c>
      <c r="Z15" s="116">
        <f t="shared" si="2"/>
        <v>-0.15606666666474212</v>
      </c>
      <c r="AA15" s="116">
        <f t="shared" si="2"/>
        <v>-5.8566666664773948E-2</v>
      </c>
      <c r="AB15" s="116">
        <f t="shared" si="2"/>
        <v>-3.1066666664855802E-2</v>
      </c>
      <c r="AC15" s="116">
        <f t="shared" si="2"/>
        <v>-7.0566666664717559E-2</v>
      </c>
      <c r="AD15" s="116">
        <f t="shared" si="2"/>
        <v>-0.16106666666473757</v>
      </c>
      <c r="AE15" s="116">
        <f t="shared" si="2"/>
        <v>-0.13156666666463934</v>
      </c>
      <c r="AF15" s="116">
        <f t="shared" si="3"/>
        <v>0.30893333333528972</v>
      </c>
      <c r="AG15" s="116">
        <f t="shared" si="4"/>
        <v>-0.71046666665313296</v>
      </c>
      <c r="AH15" s="116">
        <f t="shared" si="5"/>
        <v>-0.10149523809330471</v>
      </c>
      <c r="AI15" s="116">
        <f t="shared" si="6"/>
        <v>-4.5672857141987118</v>
      </c>
      <c r="AJ15" s="116">
        <f t="shared" si="7"/>
        <v>-292.43571427724237</v>
      </c>
    </row>
    <row r="16" spans="1:36" x14ac:dyDescent="0.25">
      <c r="A16" s="1">
        <v>1200</v>
      </c>
      <c r="B16" s="116">
        <v>580.99300000000005</v>
      </c>
      <c r="C16" s="116">
        <v>581.53600000000006</v>
      </c>
      <c r="D16" s="116">
        <v>581.75599999999997</v>
      </c>
      <c r="E16" s="116">
        <v>581.76099999999997</v>
      </c>
      <c r="F16" s="116">
        <v>581.82399999999996</v>
      </c>
      <c r="G16" s="116">
        <v>581.726</v>
      </c>
      <c r="H16" s="116">
        <v>581.65099999999995</v>
      </c>
      <c r="I16" s="116">
        <v>581.52099999999996</v>
      </c>
      <c r="J16" s="116">
        <v>580.96100000000001</v>
      </c>
      <c r="L16" s="2">
        <v>1200</v>
      </c>
      <c r="M16" s="119">
        <v>581.30020000000218</v>
      </c>
      <c r="N16" s="116">
        <v>581.48770000000218</v>
      </c>
      <c r="O16" s="116">
        <v>581.60020000000213</v>
      </c>
      <c r="P16" s="116">
        <v>581.71270000000209</v>
      </c>
      <c r="Q16" s="116">
        <v>581.82520000000204</v>
      </c>
      <c r="R16" s="116">
        <v>581.71270000000209</v>
      </c>
      <c r="S16" s="116">
        <v>581.60020000000213</v>
      </c>
      <c r="T16" s="116">
        <v>581.48770000000218</v>
      </c>
      <c r="U16" s="116">
        <v>581.30020000000218</v>
      </c>
      <c r="W16" s="1">
        <v>1200</v>
      </c>
      <c r="X16" s="116">
        <f t="shared" si="1"/>
        <v>0.30720000000212622</v>
      </c>
      <c r="Y16" s="116">
        <f t="shared" si="2"/>
        <v>-4.829999999788015E-2</v>
      </c>
      <c r="Z16" s="116">
        <f t="shared" si="2"/>
        <v>-0.15579999999783922</v>
      </c>
      <c r="AA16" s="116">
        <f t="shared" si="2"/>
        <v>-4.829999999788015E-2</v>
      </c>
      <c r="AB16" s="116">
        <f t="shared" si="2"/>
        <v>1.2000000020861989E-3</v>
      </c>
      <c r="AC16" s="116">
        <f t="shared" si="2"/>
        <v>-1.3299999997911982E-2</v>
      </c>
      <c r="AD16" s="116">
        <f t="shared" si="2"/>
        <v>-5.0799999997821033E-2</v>
      </c>
      <c r="AE16" s="116">
        <f t="shared" si="2"/>
        <v>-3.3299999997780105E-2</v>
      </c>
      <c r="AF16" s="116">
        <f t="shared" si="3"/>
        <v>0.33920000000216532</v>
      </c>
      <c r="AG16" s="116">
        <f t="shared" si="4"/>
        <v>-0.34859999998502644</v>
      </c>
      <c r="AH16" s="116">
        <f t="shared" si="5"/>
        <v>-4.9799999997860923E-2</v>
      </c>
      <c r="AI16" s="116">
        <f t="shared" si="6"/>
        <v>-2.2409999999037415</v>
      </c>
      <c r="AJ16" s="116">
        <f t="shared" si="7"/>
        <v>-340.41428570512267</v>
      </c>
    </row>
    <row r="17" spans="1:36" x14ac:dyDescent="0.25">
      <c r="A17" s="1">
        <v>1300</v>
      </c>
      <c r="B17" s="116">
        <v>581.327</v>
      </c>
      <c r="C17" s="116">
        <v>581.77800000000013</v>
      </c>
      <c r="D17" s="116">
        <v>581.95100000000014</v>
      </c>
      <c r="E17" s="116">
        <v>581.96000000000015</v>
      </c>
      <c r="F17" s="116">
        <v>582.04000000000008</v>
      </c>
      <c r="G17" s="116">
        <v>581.96100000000013</v>
      </c>
      <c r="H17" s="116">
        <v>581.93500000000006</v>
      </c>
      <c r="I17" s="116">
        <v>581.80000000000007</v>
      </c>
      <c r="J17" s="116">
        <v>581.33299999999997</v>
      </c>
      <c r="L17" s="2">
        <v>1300</v>
      </c>
      <c r="M17" s="119">
        <v>581.57246666666902</v>
      </c>
      <c r="N17" s="116">
        <v>581.75996666666902</v>
      </c>
      <c r="O17" s="116">
        <v>581.87246666666897</v>
      </c>
      <c r="P17" s="116">
        <v>581.98496666666892</v>
      </c>
      <c r="Q17" s="116">
        <v>582.09746666666888</v>
      </c>
      <c r="R17" s="116">
        <v>581.98496666666892</v>
      </c>
      <c r="S17" s="116">
        <v>581.87246666666897</v>
      </c>
      <c r="T17" s="116">
        <v>581.75996666666902</v>
      </c>
      <c r="U17" s="116">
        <v>581.57246666666902</v>
      </c>
      <c r="W17" s="1">
        <v>1300</v>
      </c>
      <c r="X17" s="116">
        <f t="shared" si="1"/>
        <v>0.24546666666901729</v>
      </c>
      <c r="Y17" s="116">
        <f t="shared" si="2"/>
        <v>-1.8033333331118229E-2</v>
      </c>
      <c r="Z17" s="116">
        <f t="shared" si="2"/>
        <v>-7.8533333331165522E-2</v>
      </c>
      <c r="AA17" s="116">
        <f t="shared" si="2"/>
        <v>2.4966666668774451E-2</v>
      </c>
      <c r="AB17" s="116">
        <f t="shared" si="2"/>
        <v>5.7466666668801736E-2</v>
      </c>
      <c r="AC17" s="116">
        <f t="shared" si="2"/>
        <v>2.3966666668798098E-2</v>
      </c>
      <c r="AD17" s="116">
        <f t="shared" si="2"/>
        <v>-6.2533333331089125E-2</v>
      </c>
      <c r="AE17" s="116">
        <f t="shared" si="2"/>
        <v>-4.0033333331052745E-2</v>
      </c>
      <c r="AF17" s="116">
        <f t="shared" si="3"/>
        <v>0.23946666666904548</v>
      </c>
      <c r="AG17" s="116">
        <f t="shared" si="4"/>
        <v>-9.2733333318051336E-2</v>
      </c>
      <c r="AH17" s="116">
        <f t="shared" si="5"/>
        <v>-1.3247619045435905E-2</v>
      </c>
      <c r="AI17" s="116">
        <f t="shared" si="6"/>
        <v>-0.59614285704461578</v>
      </c>
      <c r="AJ17" s="116">
        <f t="shared" si="7"/>
        <v>-141.85714284741786</v>
      </c>
    </row>
    <row r="18" spans="1:36" x14ac:dyDescent="0.25">
      <c r="A18" s="1">
        <v>1400</v>
      </c>
      <c r="B18" s="116">
        <v>581.53200000000004</v>
      </c>
      <c r="C18" s="116">
        <v>582.13200000000018</v>
      </c>
      <c r="D18" s="116">
        <v>582.21500000000015</v>
      </c>
      <c r="E18" s="116">
        <v>582.28200000000015</v>
      </c>
      <c r="F18" s="116">
        <v>582.32900000000018</v>
      </c>
      <c r="G18" s="116">
        <v>582.26900000000012</v>
      </c>
      <c r="H18" s="116">
        <v>582.20800000000008</v>
      </c>
      <c r="I18" s="116">
        <v>582.11300000000017</v>
      </c>
      <c r="J18" s="116">
        <v>581.59699999999998</v>
      </c>
      <c r="L18" s="2">
        <v>1400</v>
      </c>
      <c r="M18" s="119">
        <v>581.84473333333585</v>
      </c>
      <c r="N18" s="116">
        <v>582.03223333333585</v>
      </c>
      <c r="O18" s="116">
        <v>582.14473333333581</v>
      </c>
      <c r="P18" s="116">
        <v>582.25723333333576</v>
      </c>
      <c r="Q18" s="116">
        <v>582.36973333333572</v>
      </c>
      <c r="R18" s="116">
        <v>582.25723333333576</v>
      </c>
      <c r="S18" s="116">
        <v>582.14473333333581</v>
      </c>
      <c r="T18" s="116">
        <v>582.03223333333585</v>
      </c>
      <c r="U18" s="116">
        <v>581.84473333333585</v>
      </c>
      <c r="W18" s="1">
        <v>1400</v>
      </c>
      <c r="X18" s="116">
        <f t="shared" si="1"/>
        <v>0.31273333333581377</v>
      </c>
      <c r="Y18" s="116">
        <f t="shared" si="2"/>
        <v>-9.9766666664322656E-2</v>
      </c>
      <c r="Z18" s="116">
        <f t="shared" si="2"/>
        <v>-7.0266666664338118E-2</v>
      </c>
      <c r="AA18" s="116">
        <f t="shared" si="2"/>
        <v>-2.4766666664390868E-2</v>
      </c>
      <c r="AB18" s="116">
        <f t="shared" si="2"/>
        <v>4.0733333335538191E-2</v>
      </c>
      <c r="AC18" s="116">
        <f t="shared" si="2"/>
        <v>-1.1766666664357217E-2</v>
      </c>
      <c r="AD18" s="116">
        <f t="shared" si="2"/>
        <v>-6.3266666664276272E-2</v>
      </c>
      <c r="AE18" s="116">
        <f t="shared" si="2"/>
        <v>-8.0766666664317199E-2</v>
      </c>
      <c r="AF18" s="116">
        <f t="shared" si="3"/>
        <v>0.24773333333587289</v>
      </c>
      <c r="AG18" s="116">
        <f t="shared" si="4"/>
        <v>-0.30986666665046414</v>
      </c>
      <c r="AH18" s="116">
        <f t="shared" si="5"/>
        <v>-4.4266666664352021E-2</v>
      </c>
      <c r="AI18" s="116">
        <f t="shared" si="6"/>
        <v>-1.9919999998958409</v>
      </c>
      <c r="AJ18" s="116">
        <f t="shared" si="7"/>
        <v>-129.40714284702284</v>
      </c>
    </row>
    <row r="19" spans="1:36" x14ac:dyDescent="0.25">
      <c r="A19" s="2">
        <v>1500</v>
      </c>
      <c r="B19" s="119">
        <v>581.73900000000003</v>
      </c>
      <c r="C19" s="116">
        <v>582.46699999999998</v>
      </c>
      <c r="D19" s="116">
        <v>582.58100000000002</v>
      </c>
      <c r="E19" s="116">
        <v>582.58699999999999</v>
      </c>
      <c r="F19" s="116">
        <v>582.64199999999994</v>
      </c>
      <c r="G19" s="116">
        <v>582.52800000000002</v>
      </c>
      <c r="H19" s="116">
        <v>582.51799999999992</v>
      </c>
      <c r="I19" s="116">
        <v>582.33999999999992</v>
      </c>
      <c r="J19" s="116">
        <v>582.00400000000002</v>
      </c>
      <c r="L19" s="2">
        <v>1500</v>
      </c>
      <c r="M19" s="119">
        <v>582.11700000000269</v>
      </c>
      <c r="N19" s="116">
        <v>582.30450000000269</v>
      </c>
      <c r="O19" s="116">
        <v>582.41700000000264</v>
      </c>
      <c r="P19" s="116">
        <v>582.5295000000026</v>
      </c>
      <c r="Q19" s="116">
        <v>582.64200000000255</v>
      </c>
      <c r="R19" s="116">
        <v>582.5295000000026</v>
      </c>
      <c r="S19" s="116">
        <v>582.41700000000264</v>
      </c>
      <c r="T19" s="116">
        <v>582.30450000000269</v>
      </c>
      <c r="U19" s="116">
        <v>582.11700000000269</v>
      </c>
      <c r="W19" s="1">
        <v>1500</v>
      </c>
      <c r="X19" s="116">
        <f t="shared" si="1"/>
        <v>0.37800000000265754</v>
      </c>
      <c r="Y19" s="116">
        <f t="shared" si="2"/>
        <v>-0.16249999999729425</v>
      </c>
      <c r="Z19" s="116">
        <f t="shared" si="2"/>
        <v>-0.16399999999737247</v>
      </c>
      <c r="AA19" s="116">
        <f t="shared" si="2"/>
        <v>-5.749999999738975E-2</v>
      </c>
      <c r="AB19" s="116">
        <f t="shared" si="2"/>
        <v>2.6147972675971687E-12</v>
      </c>
      <c r="AC19" s="116">
        <f t="shared" si="2"/>
        <v>1.500000002579327E-3</v>
      </c>
      <c r="AD19" s="116">
        <f t="shared" si="2"/>
        <v>-0.10099999999727061</v>
      </c>
      <c r="AE19" s="116">
        <f t="shared" si="2"/>
        <v>-3.549999999722786E-2</v>
      </c>
      <c r="AF19" s="116">
        <f t="shared" si="3"/>
        <v>0.11300000000267119</v>
      </c>
      <c r="AG19" s="116">
        <f t="shared" si="4"/>
        <v>-0.51899999998136082</v>
      </c>
      <c r="AH19" s="116">
        <f t="shared" si="5"/>
        <v>-7.4142857140194404E-2</v>
      </c>
      <c r="AI19" s="116">
        <f t="shared" si="6"/>
        <v>-3.336428571308748</v>
      </c>
      <c r="AJ19" s="116">
        <f t="shared" si="7"/>
        <v>-266.42142856022946</v>
      </c>
    </row>
    <row r="20" spans="1:36" x14ac:dyDescent="0.25">
      <c r="A20" s="2">
        <v>1600</v>
      </c>
      <c r="B20" s="119">
        <v>582.06200000000001</v>
      </c>
      <c r="C20" s="116">
        <v>582.59699999999998</v>
      </c>
      <c r="D20" s="116">
        <v>582.72299999999996</v>
      </c>
      <c r="E20" s="116">
        <v>582.76</v>
      </c>
      <c r="F20" s="116">
        <v>582.82799999999997</v>
      </c>
      <c r="G20" s="116">
        <v>582.70499999999993</v>
      </c>
      <c r="H20" s="116">
        <v>582.63699999999994</v>
      </c>
      <c r="I20" s="116">
        <v>582.625</v>
      </c>
      <c r="J20" s="116">
        <v>582.15200000000004</v>
      </c>
      <c r="L20" s="2">
        <v>1600</v>
      </c>
      <c r="M20" s="119">
        <v>582.42253333333588</v>
      </c>
      <c r="N20" s="116">
        <v>582.61003333333588</v>
      </c>
      <c r="O20" s="116">
        <v>582.72253333333583</v>
      </c>
      <c r="P20" s="116">
        <v>582.83503333333579</v>
      </c>
      <c r="Q20" s="116">
        <v>582.94753333333574</v>
      </c>
      <c r="R20" s="116">
        <v>582.83503333333579</v>
      </c>
      <c r="S20" s="116">
        <v>582.72253333333583</v>
      </c>
      <c r="T20" s="116">
        <v>582.61003333333588</v>
      </c>
      <c r="U20" s="116">
        <v>582.42253333333588</v>
      </c>
      <c r="W20" s="1">
        <v>1600</v>
      </c>
      <c r="X20" s="116">
        <f t="shared" si="1"/>
        <v>0.36053333333586579</v>
      </c>
      <c r="Y20" s="116">
        <f t="shared" si="2"/>
        <v>1.3033333335897623E-2</v>
      </c>
      <c r="Z20" s="116">
        <f t="shared" si="2"/>
        <v>-4.6666666412420454E-4</v>
      </c>
      <c r="AA20" s="116">
        <f t="shared" si="2"/>
        <v>7.503333333579576E-2</v>
      </c>
      <c r="AB20" s="116">
        <f t="shared" si="2"/>
        <v>0.11953333333576666</v>
      </c>
      <c r="AC20" s="116">
        <f t="shared" si="2"/>
        <v>0.13003333333585942</v>
      </c>
      <c r="AD20" s="116">
        <f t="shared" si="2"/>
        <v>8.5533333335888528E-2</v>
      </c>
      <c r="AE20" s="116">
        <f t="shared" si="2"/>
        <v>-1.4966666664122386E-2</v>
      </c>
      <c r="AF20" s="116">
        <f t="shared" si="3"/>
        <v>0.27053333333583396</v>
      </c>
      <c r="AG20" s="116">
        <f t="shared" si="4"/>
        <v>0.4077333333509614</v>
      </c>
      <c r="AH20" s="116">
        <f t="shared" si="5"/>
        <v>5.8247619050137346E-2</v>
      </c>
      <c r="AI20" s="116">
        <f t="shared" si="6"/>
        <v>2.6211428572561806</v>
      </c>
      <c r="AJ20" s="116">
        <f t="shared" si="7"/>
        <v>-35.764285702628371</v>
      </c>
    </row>
    <row r="21" spans="1:36" x14ac:dyDescent="0.25">
      <c r="A21" s="2">
        <v>1700</v>
      </c>
      <c r="B21" s="119">
        <v>582.31700000000001</v>
      </c>
      <c r="C21" s="116">
        <v>582.78599999999994</v>
      </c>
      <c r="D21" s="116">
        <v>582.94699999999989</v>
      </c>
      <c r="E21" s="116">
        <v>582.95799999999997</v>
      </c>
      <c r="F21" s="116">
        <v>583.05799999999999</v>
      </c>
      <c r="G21" s="116">
        <v>582.94799999999998</v>
      </c>
      <c r="H21" s="116">
        <v>582.88099999999997</v>
      </c>
      <c r="I21" s="116">
        <v>582.79899999999998</v>
      </c>
      <c r="J21" s="116">
        <v>582.32500000000005</v>
      </c>
      <c r="L21" s="2">
        <v>1700</v>
      </c>
      <c r="M21" s="119">
        <v>582.72806666666906</v>
      </c>
      <c r="N21" s="116">
        <v>582.91556666666906</v>
      </c>
      <c r="O21" s="116">
        <v>583.02806666666902</v>
      </c>
      <c r="P21" s="116">
        <v>583.14056666666897</v>
      </c>
      <c r="Q21" s="116">
        <v>583.25306666666893</v>
      </c>
      <c r="R21" s="116">
        <v>583.14056666666897</v>
      </c>
      <c r="S21" s="116">
        <v>583.02806666666902</v>
      </c>
      <c r="T21" s="116">
        <v>582.91556666666906</v>
      </c>
      <c r="U21" s="116">
        <v>582.72806666666906</v>
      </c>
      <c r="W21" s="1">
        <v>1700</v>
      </c>
      <c r="X21" s="116">
        <f t="shared" si="1"/>
        <v>0.41106666666905767</v>
      </c>
      <c r="Y21" s="116">
        <f t="shared" si="2"/>
        <v>0.12956666666912042</v>
      </c>
      <c r="Z21" s="116">
        <f t="shared" si="2"/>
        <v>8.1066666669130427E-2</v>
      </c>
      <c r="AA21" s="116">
        <f t="shared" si="2"/>
        <v>0.18256666666900401</v>
      </c>
      <c r="AB21" s="116">
        <f t="shared" si="2"/>
        <v>0.1950666666689358</v>
      </c>
      <c r="AC21" s="116">
        <f t="shared" si="2"/>
        <v>0.19256666666899491</v>
      </c>
      <c r="AD21" s="116">
        <f t="shared" si="2"/>
        <v>0.14706666666904766</v>
      </c>
      <c r="AE21" s="116">
        <f t="shared" si="2"/>
        <v>0.11656666666908677</v>
      </c>
      <c r="AF21" s="116">
        <f t="shared" si="3"/>
        <v>0.40306666666901947</v>
      </c>
      <c r="AG21" s="116">
        <f t="shared" si="4"/>
        <v>1.04446666668332</v>
      </c>
      <c r="AH21" s="116">
        <f t="shared" si="5"/>
        <v>0.14920952381190286</v>
      </c>
      <c r="AI21" s="116">
        <f t="shared" si="6"/>
        <v>6.7144285715356284</v>
      </c>
      <c r="AJ21" s="116">
        <f t="shared" si="7"/>
        <v>466.77857143959045</v>
      </c>
    </row>
    <row r="22" spans="1:36" x14ac:dyDescent="0.25">
      <c r="A22" s="2">
        <v>1800</v>
      </c>
      <c r="B22" s="119">
        <v>582.45500000000004</v>
      </c>
      <c r="C22" s="116">
        <v>583.04599999999994</v>
      </c>
      <c r="D22" s="116">
        <v>583.26199999999994</v>
      </c>
      <c r="E22" s="116">
        <v>583.29499999999996</v>
      </c>
      <c r="F22" s="116">
        <v>583.34499999999991</v>
      </c>
      <c r="G22" s="116">
        <v>583.26599999999996</v>
      </c>
      <c r="H22" s="116">
        <v>583.17799999999988</v>
      </c>
      <c r="I22" s="116">
        <v>583.04499999999996</v>
      </c>
      <c r="J22" s="116">
        <v>582.72400000000005</v>
      </c>
      <c r="L22" s="2">
        <v>1800</v>
      </c>
      <c r="M22" s="119">
        <v>583.03360000000225</v>
      </c>
      <c r="N22" s="116">
        <v>583.22110000000225</v>
      </c>
      <c r="O22" s="116">
        <v>583.33360000000221</v>
      </c>
      <c r="P22" s="116">
        <v>583.44610000000216</v>
      </c>
      <c r="Q22" s="116">
        <v>583.55860000000212</v>
      </c>
      <c r="R22" s="116">
        <v>583.44610000000216</v>
      </c>
      <c r="S22" s="116">
        <v>583.33360000000221</v>
      </c>
      <c r="T22" s="116">
        <v>583.22110000000225</v>
      </c>
      <c r="U22" s="116">
        <v>583.03360000000225</v>
      </c>
      <c r="W22" s="1">
        <v>1800</v>
      </c>
      <c r="X22" s="116">
        <f t="shared" si="1"/>
        <v>0.57860000000221135</v>
      </c>
      <c r="Y22" s="116">
        <f t="shared" si="2"/>
        <v>0.17510000000231685</v>
      </c>
      <c r="Z22" s="116">
        <f t="shared" si="2"/>
        <v>7.1600000002263187E-2</v>
      </c>
      <c r="AA22" s="116">
        <f t="shared" si="2"/>
        <v>0.15110000000220225</v>
      </c>
      <c r="AB22" s="116">
        <f t="shared" si="2"/>
        <v>0.21360000000220225</v>
      </c>
      <c r="AC22" s="116">
        <f t="shared" si="2"/>
        <v>0.18010000000219861</v>
      </c>
      <c r="AD22" s="116">
        <f t="shared" si="2"/>
        <v>0.15560000000232321</v>
      </c>
      <c r="AE22" s="116">
        <f t="shared" si="2"/>
        <v>0.1761000000022932</v>
      </c>
      <c r="AF22" s="116">
        <f t="shared" si="3"/>
        <v>0.30960000000220589</v>
      </c>
      <c r="AG22" s="116">
        <f t="shared" si="4"/>
        <v>1.1232000000157996</v>
      </c>
      <c r="AH22" s="116">
        <f t="shared" si="5"/>
        <v>0.16045714285939994</v>
      </c>
      <c r="AI22" s="116">
        <f t="shared" si="6"/>
        <v>7.2205714286729972</v>
      </c>
      <c r="AJ22" s="116">
        <f t="shared" si="7"/>
        <v>696.75000001043122</v>
      </c>
    </row>
    <row r="23" spans="1:36" x14ac:dyDescent="0.25">
      <c r="A23" s="2">
        <v>1900</v>
      </c>
      <c r="B23" s="119">
        <v>582.88499999999999</v>
      </c>
      <c r="C23" s="116">
        <v>583.45100000000002</v>
      </c>
      <c r="D23" s="116">
        <v>583.63599999999997</v>
      </c>
      <c r="E23" s="116">
        <v>583.64599999999996</v>
      </c>
      <c r="F23" s="116">
        <v>583.68399999999997</v>
      </c>
      <c r="G23" s="116">
        <v>583.59399999999994</v>
      </c>
      <c r="H23" s="116">
        <v>583.55600000000004</v>
      </c>
      <c r="I23" s="116">
        <v>583.41399999999999</v>
      </c>
      <c r="J23" s="116">
        <v>583.10299999999995</v>
      </c>
      <c r="L23" s="2">
        <v>1900</v>
      </c>
      <c r="M23" s="119">
        <v>583.33913333333544</v>
      </c>
      <c r="N23" s="116">
        <v>583.52663333333544</v>
      </c>
      <c r="O23" s="116">
        <v>583.63913333333539</v>
      </c>
      <c r="P23" s="116">
        <v>583.75163333333535</v>
      </c>
      <c r="Q23" s="116">
        <v>583.8641333333353</v>
      </c>
      <c r="R23" s="116">
        <v>583.75163333333535</v>
      </c>
      <c r="S23" s="116">
        <v>583.63913333333539</v>
      </c>
      <c r="T23" s="116">
        <v>583.52663333333544</v>
      </c>
      <c r="U23" s="116">
        <v>583.33913333333544</v>
      </c>
      <c r="W23" s="1">
        <v>1900</v>
      </c>
      <c r="X23" s="116">
        <f t="shared" si="1"/>
        <v>0.4541333333354487</v>
      </c>
      <c r="Y23" s="116">
        <f t="shared" si="2"/>
        <v>7.5633333335417774E-2</v>
      </c>
      <c r="Z23" s="116">
        <f t="shared" si="2"/>
        <v>3.1333333354268689E-3</v>
      </c>
      <c r="AA23" s="116">
        <f t="shared" si="2"/>
        <v>0.10563333333539049</v>
      </c>
      <c r="AB23" s="116">
        <f t="shared" si="2"/>
        <v>0.1801333333353341</v>
      </c>
      <c r="AC23" s="116">
        <f t="shared" si="2"/>
        <v>0.15763333333541141</v>
      </c>
      <c r="AD23" s="116">
        <f t="shared" si="2"/>
        <v>8.3133333335354109E-2</v>
      </c>
      <c r="AE23" s="116">
        <f t="shared" si="2"/>
        <v>0.11263333333545233</v>
      </c>
      <c r="AF23" s="116">
        <f t="shared" si="3"/>
        <v>0.23613333333548781</v>
      </c>
      <c r="AG23" s="116">
        <f t="shared" si="4"/>
        <v>0.71793333334778708</v>
      </c>
      <c r="AH23" s="116">
        <f t="shared" si="5"/>
        <v>0.10256190476396958</v>
      </c>
      <c r="AI23" s="116">
        <f t="shared" si="6"/>
        <v>4.615285714378631</v>
      </c>
      <c r="AJ23" s="116">
        <f t="shared" si="7"/>
        <v>591.7928571525814</v>
      </c>
    </row>
    <row r="24" spans="1:36" x14ac:dyDescent="0.25">
      <c r="A24" s="2">
        <v>2000</v>
      </c>
      <c r="B24" s="119">
        <v>583.16499999999996</v>
      </c>
      <c r="C24" s="116">
        <v>583.74199999999996</v>
      </c>
      <c r="D24" s="116">
        <v>583.87199999999996</v>
      </c>
      <c r="E24" s="116">
        <v>583.90699999999993</v>
      </c>
      <c r="F24" s="116">
        <v>583.99400000000003</v>
      </c>
      <c r="G24" s="116">
        <v>583.95299999999997</v>
      </c>
      <c r="H24" s="116">
        <v>583.90300000000002</v>
      </c>
      <c r="I24" s="116">
        <v>583.80200000000002</v>
      </c>
      <c r="J24" s="116">
        <v>583.35599999999999</v>
      </c>
      <c r="L24" s="2">
        <v>2000</v>
      </c>
      <c r="M24" s="119">
        <v>583.64466666666863</v>
      </c>
      <c r="N24" s="116">
        <v>583.83216666666863</v>
      </c>
      <c r="O24" s="116">
        <v>583.94466666666858</v>
      </c>
      <c r="P24" s="116">
        <v>584.05716666666854</v>
      </c>
      <c r="Q24" s="116">
        <v>584.16966666666849</v>
      </c>
      <c r="R24" s="116">
        <v>584.05716666666854</v>
      </c>
      <c r="S24" s="116">
        <v>583.94466666666858</v>
      </c>
      <c r="T24" s="116">
        <v>583.83216666666863</v>
      </c>
      <c r="U24" s="116">
        <v>583.64466666666863</v>
      </c>
      <c r="W24" s="1">
        <v>2000</v>
      </c>
      <c r="X24" s="116">
        <f t="shared" si="1"/>
        <v>0.47966666666866331</v>
      </c>
      <c r="Y24" s="116">
        <f t="shared" si="2"/>
        <v>9.016666666866513E-2</v>
      </c>
      <c r="Z24" s="116">
        <f t="shared" si="2"/>
        <v>7.2666666668624202E-2</v>
      </c>
      <c r="AA24" s="116">
        <f t="shared" si="2"/>
        <v>0.15016666666861056</v>
      </c>
      <c r="AB24" s="116">
        <f t="shared" si="2"/>
        <v>0.17566666666846231</v>
      </c>
      <c r="AC24" s="116">
        <f t="shared" si="2"/>
        <v>0.10416666666856145</v>
      </c>
      <c r="AD24" s="116">
        <f t="shared" si="2"/>
        <v>4.1666666668561447E-2</v>
      </c>
      <c r="AE24" s="116">
        <f t="shared" si="2"/>
        <v>3.0166666668606013E-2</v>
      </c>
      <c r="AF24" s="116">
        <f t="shared" si="3"/>
        <v>0.28866666666863239</v>
      </c>
      <c r="AG24" s="116">
        <f t="shared" si="4"/>
        <v>0.66466666668009111</v>
      </c>
      <c r="AH24" s="116">
        <f t="shared" si="5"/>
        <v>9.4952380954298726E-2</v>
      </c>
      <c r="AI24" s="116">
        <f t="shared" si="6"/>
        <v>4.272857142943443</v>
      </c>
      <c r="AJ24" s="116">
        <f t="shared" si="7"/>
        <v>444.40714286610364</v>
      </c>
    </row>
    <row r="25" spans="1:36" x14ac:dyDescent="0.25">
      <c r="A25" s="2">
        <v>2100</v>
      </c>
      <c r="B25" s="119">
        <v>583.54</v>
      </c>
      <c r="C25" s="116">
        <v>584.10500000000002</v>
      </c>
      <c r="D25" s="116">
        <v>584.25099999999998</v>
      </c>
      <c r="E25" s="116">
        <v>584.28199999999993</v>
      </c>
      <c r="F25" s="116">
        <v>584.322</v>
      </c>
      <c r="G25" s="116">
        <v>584.21699999999998</v>
      </c>
      <c r="H25" s="116">
        <v>584.15</v>
      </c>
      <c r="I25" s="116">
        <v>584.01300000000003</v>
      </c>
      <c r="J25" s="116">
        <v>583.68700000000001</v>
      </c>
      <c r="L25" s="2">
        <v>2100</v>
      </c>
      <c r="M25" s="119">
        <v>583.95020000000181</v>
      </c>
      <c r="N25" s="116">
        <v>584.13770000000181</v>
      </c>
      <c r="O25" s="116">
        <v>584.25020000000177</v>
      </c>
      <c r="P25" s="116">
        <v>584.36270000000172</v>
      </c>
      <c r="Q25" s="116">
        <v>584.47520000000168</v>
      </c>
      <c r="R25" s="116">
        <v>584.36270000000172</v>
      </c>
      <c r="S25" s="116">
        <v>584.25020000000177</v>
      </c>
      <c r="T25" s="116">
        <v>584.13770000000181</v>
      </c>
      <c r="U25" s="116">
        <v>583.95020000000181</v>
      </c>
      <c r="W25" s="1">
        <v>2100</v>
      </c>
      <c r="X25" s="116">
        <f t="shared" si="1"/>
        <v>0.41020000000185064</v>
      </c>
      <c r="Y25" s="116">
        <f t="shared" si="2"/>
        <v>3.270000000179607E-2</v>
      </c>
      <c r="Z25" s="116">
        <f t="shared" si="2"/>
        <v>-7.9999999820756784E-4</v>
      </c>
      <c r="AA25" s="116">
        <f t="shared" si="2"/>
        <v>8.0700000001797889E-2</v>
      </c>
      <c r="AB25" s="116">
        <f t="shared" si="2"/>
        <v>0.15320000000167511</v>
      </c>
      <c r="AC25" s="116">
        <f t="shared" si="2"/>
        <v>0.14570000000173877</v>
      </c>
      <c r="AD25" s="116">
        <f t="shared" si="2"/>
        <v>0.10020000000179152</v>
      </c>
      <c r="AE25" s="116">
        <f t="shared" si="2"/>
        <v>0.12470000000178061</v>
      </c>
      <c r="AF25" s="116">
        <f t="shared" si="3"/>
        <v>0.26320000000180244</v>
      </c>
      <c r="AG25" s="116">
        <f t="shared" si="4"/>
        <v>0.6364000000123724</v>
      </c>
      <c r="AH25" s="116">
        <f t="shared" si="5"/>
        <v>9.09142857160532E-2</v>
      </c>
      <c r="AI25" s="116">
        <f t="shared" si="6"/>
        <v>4.091142857222394</v>
      </c>
      <c r="AJ25" s="116">
        <f t="shared" si="7"/>
        <v>418.20000000829191</v>
      </c>
    </row>
    <row r="26" spans="1:36" x14ac:dyDescent="0.25">
      <c r="A26" s="2">
        <v>2200</v>
      </c>
      <c r="B26" s="119">
        <v>583.82899999999995</v>
      </c>
      <c r="C26" s="116">
        <v>584.41300000000001</v>
      </c>
      <c r="D26" s="116">
        <v>584.60799999999995</v>
      </c>
      <c r="E26" s="116">
        <v>584.66</v>
      </c>
      <c r="F26" s="116">
        <v>584.72299999999996</v>
      </c>
      <c r="G26" s="116">
        <v>584.61599999999999</v>
      </c>
      <c r="H26" s="116">
        <v>584.52499999999998</v>
      </c>
      <c r="I26" s="116">
        <v>584.39800000000002</v>
      </c>
      <c r="J26" s="116">
        <v>583.98699999999997</v>
      </c>
      <c r="L26" s="2">
        <v>2200</v>
      </c>
      <c r="M26" s="119">
        <v>584.255733333335</v>
      </c>
      <c r="N26" s="116">
        <v>584.443233333335</v>
      </c>
      <c r="O26" s="116">
        <v>584.55573333333496</v>
      </c>
      <c r="P26" s="116">
        <v>584.66823333333491</v>
      </c>
      <c r="Q26" s="116">
        <v>584.78073333333487</v>
      </c>
      <c r="R26" s="116">
        <v>584.66823333333491</v>
      </c>
      <c r="S26" s="116">
        <v>584.55573333333496</v>
      </c>
      <c r="T26" s="116">
        <v>584.443233333335</v>
      </c>
      <c r="U26" s="116">
        <v>584.255733333335</v>
      </c>
      <c r="W26" s="1">
        <v>2200</v>
      </c>
      <c r="X26" s="116">
        <f t="shared" si="1"/>
        <v>0.4267333333350507</v>
      </c>
      <c r="Y26" s="116">
        <f t="shared" si="2"/>
        <v>3.0233333334990675E-2</v>
      </c>
      <c r="Z26" s="116">
        <f t="shared" si="2"/>
        <v>-5.2266666664991135E-2</v>
      </c>
      <c r="AA26" s="116">
        <f t="shared" si="2"/>
        <v>8.233333334942472E-3</v>
      </c>
      <c r="AB26" s="116">
        <f t="shared" si="2"/>
        <v>5.7733333334908821E-2</v>
      </c>
      <c r="AC26" s="116">
        <f t="shared" si="2"/>
        <v>5.2233333334925192E-2</v>
      </c>
      <c r="AD26" s="116">
        <f t="shared" si="2"/>
        <v>3.0733333334978852E-2</v>
      </c>
      <c r="AE26" s="116">
        <f t="shared" si="2"/>
        <v>4.5233333334977033E-2</v>
      </c>
      <c r="AF26" s="116">
        <f t="shared" si="3"/>
        <v>0.26873333333503524</v>
      </c>
      <c r="AG26" s="116">
        <f t="shared" si="4"/>
        <v>0.17213333334473191</v>
      </c>
      <c r="AH26" s="116">
        <f t="shared" si="5"/>
        <v>2.4590476192104558E-2</v>
      </c>
      <c r="AI26" s="116">
        <f t="shared" si="6"/>
        <v>1.106571428644705</v>
      </c>
      <c r="AJ26" s="116">
        <f t="shared" si="7"/>
        <v>259.88571429335497</v>
      </c>
    </row>
    <row r="27" spans="1:36" x14ac:dyDescent="0.25">
      <c r="A27" s="2">
        <v>2300</v>
      </c>
      <c r="B27" s="119">
        <v>584.12699999999995</v>
      </c>
      <c r="C27" s="116">
        <v>584.82799999999997</v>
      </c>
      <c r="D27" s="116">
        <v>584.88300000000004</v>
      </c>
      <c r="E27" s="116">
        <v>584.96299999999997</v>
      </c>
      <c r="F27" s="116">
        <v>585.03800000000001</v>
      </c>
      <c r="G27" s="116">
        <v>584.94200000000001</v>
      </c>
      <c r="H27" s="116">
        <v>584.90800000000002</v>
      </c>
      <c r="I27" s="116">
        <v>584.78099999999995</v>
      </c>
      <c r="J27" s="116">
        <v>584.48699999999997</v>
      </c>
      <c r="L27" s="2">
        <v>2300</v>
      </c>
      <c r="M27" s="119">
        <v>584.56126666666819</v>
      </c>
      <c r="N27" s="116">
        <v>584.74876666666819</v>
      </c>
      <c r="O27" s="116">
        <v>584.86126666666814</v>
      </c>
      <c r="P27" s="116">
        <v>584.9737666666681</v>
      </c>
      <c r="Q27" s="116">
        <v>585.08626666666805</v>
      </c>
      <c r="R27" s="116">
        <v>584.9737666666681</v>
      </c>
      <c r="S27" s="116">
        <v>584.86126666666814</v>
      </c>
      <c r="T27" s="116">
        <v>584.74876666666819</v>
      </c>
      <c r="U27" s="116">
        <v>584.56126666666819</v>
      </c>
      <c r="W27" s="1">
        <v>2300</v>
      </c>
      <c r="X27" s="116">
        <f t="shared" si="1"/>
        <v>0.43426666666823621</v>
      </c>
      <c r="Y27" s="116">
        <f t="shared" si="2"/>
        <v>-7.9233333331785616E-2</v>
      </c>
      <c r="Z27" s="116">
        <f t="shared" si="2"/>
        <v>-2.1733333331894755E-2</v>
      </c>
      <c r="AA27" s="116">
        <f t="shared" si="2"/>
        <v>1.076666666813253E-2</v>
      </c>
      <c r="AB27" s="116">
        <f t="shared" si="2"/>
        <v>4.826666666804158E-2</v>
      </c>
      <c r="AC27" s="116">
        <f t="shared" si="2"/>
        <v>3.1766666668090693E-2</v>
      </c>
      <c r="AD27" s="116">
        <f t="shared" si="2"/>
        <v>-4.6733333331872018E-2</v>
      </c>
      <c r="AE27" s="116">
        <f t="shared" si="2"/>
        <v>-3.223333333176015E-2</v>
      </c>
      <c r="AF27" s="116">
        <f t="shared" si="3"/>
        <v>7.426666666822257E-2</v>
      </c>
      <c r="AG27" s="116">
        <f t="shared" si="4"/>
        <v>-8.9133333323047736E-2</v>
      </c>
      <c r="AH27" s="116">
        <f t="shared" si="5"/>
        <v>-1.2733333331863963E-2</v>
      </c>
      <c r="AI27" s="116">
        <f t="shared" si="6"/>
        <v>-0.57299999993387829</v>
      </c>
      <c r="AJ27" s="116">
        <f t="shared" si="7"/>
        <v>26.678571435541336</v>
      </c>
    </row>
    <row r="28" spans="1:36" x14ac:dyDescent="0.25">
      <c r="A28" s="2">
        <v>2400</v>
      </c>
      <c r="B28" s="119">
        <v>584.75400000000002</v>
      </c>
      <c r="C28" s="116">
        <v>585.11700000000008</v>
      </c>
      <c r="D28" s="116">
        <v>585.18299999999999</v>
      </c>
      <c r="E28" s="116">
        <v>585.27200000000005</v>
      </c>
      <c r="F28" s="116">
        <v>585.24200000000008</v>
      </c>
      <c r="G28" s="116">
        <v>585.26800000000003</v>
      </c>
      <c r="H28" s="116">
        <v>585.19900000000007</v>
      </c>
      <c r="I28" s="116">
        <v>585.13600000000008</v>
      </c>
      <c r="J28" s="116">
        <v>584.76099999999997</v>
      </c>
      <c r="L28" s="2">
        <v>2400</v>
      </c>
      <c r="M28" s="119">
        <v>584.86680000000138</v>
      </c>
      <c r="N28" s="116">
        <v>585.05430000000138</v>
      </c>
      <c r="O28" s="116">
        <v>585.16680000000133</v>
      </c>
      <c r="P28" s="116">
        <v>585.27930000000129</v>
      </c>
      <c r="Q28" s="116">
        <v>585.39180000000124</v>
      </c>
      <c r="R28" s="116">
        <v>585.27930000000129</v>
      </c>
      <c r="S28" s="116">
        <v>585.16680000000133</v>
      </c>
      <c r="T28" s="116">
        <v>585.05430000000138</v>
      </c>
      <c r="U28" s="116">
        <v>584.86680000000138</v>
      </c>
      <c r="W28" s="1">
        <v>2400</v>
      </c>
      <c r="X28" s="116">
        <f t="shared" si="1"/>
        <v>0.11280000000135715</v>
      </c>
      <c r="Y28" s="116">
        <f t="shared" si="2"/>
        <v>-6.2699999998699241E-2</v>
      </c>
      <c r="Z28" s="116">
        <f t="shared" si="2"/>
        <v>-1.6199999998661951E-2</v>
      </c>
      <c r="AA28" s="116">
        <f t="shared" si="2"/>
        <v>7.3000000012370947E-3</v>
      </c>
      <c r="AB28" s="116">
        <f t="shared" si="2"/>
        <v>0.14980000000116434</v>
      </c>
      <c r="AC28" s="116">
        <f t="shared" si="2"/>
        <v>1.1300000001256194E-2</v>
      </c>
      <c r="AD28" s="116">
        <f t="shared" si="2"/>
        <v>-3.2199999998738349E-2</v>
      </c>
      <c r="AE28" s="116">
        <f t="shared" si="2"/>
        <v>-8.1699999998704698E-2</v>
      </c>
      <c r="AF28" s="116">
        <f t="shared" si="3"/>
        <v>0.10580000000140899</v>
      </c>
      <c r="AG28" s="116">
        <f t="shared" si="4"/>
        <v>-2.4399999991146615E-2</v>
      </c>
      <c r="AH28" s="116">
        <f t="shared" si="5"/>
        <v>-3.4857142844495165E-3</v>
      </c>
      <c r="AI28" s="116">
        <f t="shared" si="6"/>
        <v>-0.15685714280022825</v>
      </c>
      <c r="AJ28" s="116">
        <f t="shared" si="7"/>
        <v>-36.492857136705325</v>
      </c>
    </row>
    <row r="29" spans="1:36" x14ac:dyDescent="0.25">
      <c r="A29" s="2">
        <v>2500</v>
      </c>
      <c r="B29" s="119">
        <v>585.29899999999998</v>
      </c>
      <c r="C29" s="116">
        <v>585.5100000000001</v>
      </c>
      <c r="D29" s="116">
        <v>585.55200000000013</v>
      </c>
      <c r="E29" s="116">
        <v>585.58300000000008</v>
      </c>
      <c r="F29" s="116">
        <v>585.62200000000007</v>
      </c>
      <c r="G29" s="116">
        <v>585.59300000000007</v>
      </c>
      <c r="H29" s="116">
        <v>585.55000000000007</v>
      </c>
      <c r="I29" s="116">
        <v>585.4670000000001</v>
      </c>
      <c r="J29" s="116">
        <v>585.32600000000002</v>
      </c>
      <c r="L29" s="2">
        <v>2500</v>
      </c>
      <c r="M29" s="119">
        <v>585.17233333333456</v>
      </c>
      <c r="N29" s="116">
        <v>585.35983333333456</v>
      </c>
      <c r="O29" s="116">
        <v>585.47233333333452</v>
      </c>
      <c r="P29" s="116">
        <v>585.58483333333447</v>
      </c>
      <c r="Q29" s="116">
        <v>585.69733333333443</v>
      </c>
      <c r="R29" s="116">
        <v>585.58483333333447</v>
      </c>
      <c r="S29" s="116">
        <v>585.47233333333452</v>
      </c>
      <c r="T29" s="116">
        <v>585.35983333333456</v>
      </c>
      <c r="U29" s="116">
        <v>585.17233333333456</v>
      </c>
      <c r="W29" s="1">
        <v>2500</v>
      </c>
      <c r="X29" s="116">
        <f t="shared" si="1"/>
        <v>-0.1266666666654146</v>
      </c>
      <c r="Y29" s="116">
        <f t="shared" si="2"/>
        <v>-0.15016666666554102</v>
      </c>
      <c r="Z29" s="116">
        <f t="shared" si="2"/>
        <v>-7.9666666665616503E-2</v>
      </c>
      <c r="AA29" s="116">
        <f t="shared" si="2"/>
        <v>1.8333333343889535E-3</v>
      </c>
      <c r="AB29" s="116">
        <f t="shared" si="2"/>
        <v>7.5333333334356212E-2</v>
      </c>
      <c r="AC29" s="116">
        <f t="shared" si="2"/>
        <v>-8.1666666656019515E-3</v>
      </c>
      <c r="AD29" s="116">
        <f t="shared" si="2"/>
        <v>-7.766666666555011E-2</v>
      </c>
      <c r="AE29" s="116">
        <f t="shared" si="2"/>
        <v>-0.10716666666553465</v>
      </c>
      <c r="AF29" s="116">
        <f t="shared" si="3"/>
        <v>-0.15366666666545825</v>
      </c>
      <c r="AG29" s="116">
        <f t="shared" si="4"/>
        <v>-0.34566666665909906</v>
      </c>
      <c r="AH29" s="116">
        <f t="shared" si="5"/>
        <v>-4.9380952379871293E-2</v>
      </c>
      <c r="AI29" s="116">
        <f t="shared" si="6"/>
        <v>-2.2221428570942083</v>
      </c>
      <c r="AJ29" s="116">
        <f t="shared" si="7"/>
        <v>-118.94999999472182</v>
      </c>
    </row>
    <row r="30" spans="1:36" x14ac:dyDescent="0.25">
      <c r="A30" s="2">
        <v>2600</v>
      </c>
      <c r="B30" s="119">
        <v>585.34199999999998</v>
      </c>
      <c r="C30" s="116">
        <v>585.69700000000012</v>
      </c>
      <c r="D30" s="116">
        <v>585.79800000000012</v>
      </c>
      <c r="E30" s="116">
        <v>585.92200000000014</v>
      </c>
      <c r="F30" s="116">
        <v>586.00900000000013</v>
      </c>
      <c r="G30" s="116">
        <v>585.94900000000007</v>
      </c>
      <c r="H30" s="116">
        <v>585.79800000000012</v>
      </c>
      <c r="I30" s="116">
        <v>585.66500000000008</v>
      </c>
      <c r="J30" s="116">
        <v>585.53499999999997</v>
      </c>
      <c r="L30" s="2">
        <v>2600</v>
      </c>
      <c r="M30" s="119">
        <v>585.47786666666775</v>
      </c>
      <c r="N30" s="116">
        <v>585.66536666666775</v>
      </c>
      <c r="O30" s="116">
        <v>585.77786666666771</v>
      </c>
      <c r="P30" s="116">
        <v>585.89036666666766</v>
      </c>
      <c r="Q30" s="116">
        <v>586.00286666666761</v>
      </c>
      <c r="R30" s="116">
        <v>585.89036666666766</v>
      </c>
      <c r="S30" s="116">
        <v>585.77786666666771</v>
      </c>
      <c r="T30" s="116">
        <v>585.66536666666775</v>
      </c>
      <c r="U30" s="116">
        <v>585.47786666666775</v>
      </c>
      <c r="W30" s="1">
        <v>2600</v>
      </c>
      <c r="X30" s="116">
        <f t="shared" si="1"/>
        <v>0.13586666666776637</v>
      </c>
      <c r="Y30" s="116">
        <f t="shared" si="2"/>
        <v>-3.163333333236551E-2</v>
      </c>
      <c r="Z30" s="116">
        <f t="shared" si="2"/>
        <v>-2.0133333332410075E-2</v>
      </c>
      <c r="AA30" s="116">
        <f t="shared" si="2"/>
        <v>-3.1633333332479197E-2</v>
      </c>
      <c r="AB30" s="116">
        <f t="shared" si="2"/>
        <v>-6.1333333325137573E-3</v>
      </c>
      <c r="AC30" s="116">
        <f t="shared" si="2"/>
        <v>-5.8633333332409165E-2</v>
      </c>
      <c r="AD30" s="116">
        <f t="shared" si="2"/>
        <v>-2.0133333332410075E-2</v>
      </c>
      <c r="AE30" s="116">
        <f t="shared" si="2"/>
        <v>3.6666666767359857E-4</v>
      </c>
      <c r="AF30" s="116">
        <f t="shared" si="3"/>
        <v>-5.7133333332217262E-2</v>
      </c>
      <c r="AG30" s="116">
        <f t="shared" si="4"/>
        <v>-0.16793333332691418</v>
      </c>
      <c r="AH30" s="116">
        <f t="shared" si="5"/>
        <v>-2.3990476189559167E-2</v>
      </c>
      <c r="AI30" s="116">
        <f t="shared" si="6"/>
        <v>-1.0795714285301625</v>
      </c>
      <c r="AJ30" s="116">
        <f t="shared" si="7"/>
        <v>-165.08571428121854</v>
      </c>
    </row>
    <row r="31" spans="1:36" x14ac:dyDescent="0.25">
      <c r="A31" s="2">
        <v>2700</v>
      </c>
      <c r="B31" s="119">
        <v>585.80799999999999</v>
      </c>
      <c r="C31" s="116">
        <v>585.97500000000014</v>
      </c>
      <c r="D31" s="116">
        <v>586.12600000000009</v>
      </c>
      <c r="E31" s="116">
        <v>586.2650000000001</v>
      </c>
      <c r="F31" s="116">
        <v>586.32700000000011</v>
      </c>
      <c r="G31" s="116">
        <v>586.22200000000009</v>
      </c>
      <c r="H31" s="116">
        <v>586.12200000000007</v>
      </c>
      <c r="I31" s="116">
        <v>586.03200000000004</v>
      </c>
      <c r="J31" s="116">
        <v>585.81500000000005</v>
      </c>
      <c r="L31" s="2">
        <v>2700</v>
      </c>
      <c r="M31" s="119">
        <v>585.78340000000094</v>
      </c>
      <c r="N31" s="116">
        <v>585.97090000000094</v>
      </c>
      <c r="O31" s="116">
        <v>586.08340000000089</v>
      </c>
      <c r="P31" s="116">
        <v>586.19590000000085</v>
      </c>
      <c r="Q31" s="116">
        <v>586.3084000000008</v>
      </c>
      <c r="R31" s="116">
        <v>586.19590000000085</v>
      </c>
      <c r="S31" s="116">
        <v>586.08340000000089</v>
      </c>
      <c r="T31" s="116">
        <v>585.97090000000094</v>
      </c>
      <c r="U31" s="116">
        <v>585.78340000000094</v>
      </c>
      <c r="W31" s="1">
        <v>2700</v>
      </c>
      <c r="X31" s="116">
        <f t="shared" si="1"/>
        <v>-2.4599999999054489E-2</v>
      </c>
      <c r="Y31" s="116">
        <f t="shared" si="2"/>
        <v>-4.0999999991981895E-3</v>
      </c>
      <c r="Z31" s="116">
        <f t="shared" si="2"/>
        <v>-4.259999999919728E-2</v>
      </c>
      <c r="AA31" s="116">
        <f t="shared" si="2"/>
        <v>-6.9099999999252759E-2</v>
      </c>
      <c r="AB31" s="116">
        <f t="shared" si="2"/>
        <v>-1.8599999999310057E-2</v>
      </c>
      <c r="AC31" s="116">
        <f t="shared" si="2"/>
        <v>-2.6099999999246393E-2</v>
      </c>
      <c r="AD31" s="116">
        <f t="shared" si="2"/>
        <v>-3.8599999999178181E-2</v>
      </c>
      <c r="AE31" s="116">
        <f t="shared" si="2"/>
        <v>-6.1099999999100874E-2</v>
      </c>
      <c r="AF31" s="116">
        <f t="shared" si="3"/>
        <v>-3.1599999999116335E-2</v>
      </c>
      <c r="AG31" s="116">
        <f t="shared" si="4"/>
        <v>-0.26019999999448373</v>
      </c>
      <c r="AH31" s="116">
        <f t="shared" si="5"/>
        <v>-3.7171428570640534E-2</v>
      </c>
      <c r="AI31" s="116">
        <f t="shared" si="6"/>
        <v>-1.672714285678824</v>
      </c>
      <c r="AJ31" s="116">
        <f t="shared" si="7"/>
        <v>-137.61428571044934</v>
      </c>
    </row>
    <row r="32" spans="1:36" x14ac:dyDescent="0.25">
      <c r="A32" s="2">
        <v>2800</v>
      </c>
      <c r="B32" s="119">
        <v>585.97299999999996</v>
      </c>
      <c r="C32" s="116">
        <v>586.30800000000022</v>
      </c>
      <c r="D32" s="116">
        <v>586.42100000000016</v>
      </c>
      <c r="E32" s="116">
        <v>586.55000000000018</v>
      </c>
      <c r="F32" s="116">
        <v>586.66500000000019</v>
      </c>
      <c r="G32" s="116">
        <v>586.55800000000022</v>
      </c>
      <c r="H32" s="116">
        <v>586.46400000000017</v>
      </c>
      <c r="I32" s="116">
        <v>586.36000000000013</v>
      </c>
      <c r="J32" s="116">
        <v>586.154</v>
      </c>
      <c r="L32" s="2">
        <v>2800</v>
      </c>
      <c r="M32" s="119">
        <v>586.08893333333413</v>
      </c>
      <c r="N32" s="116">
        <v>586.27643333333413</v>
      </c>
      <c r="O32" s="116">
        <v>586.38893333333408</v>
      </c>
      <c r="P32" s="116">
        <v>586.50143333333403</v>
      </c>
      <c r="Q32" s="116">
        <v>586.61393333333399</v>
      </c>
      <c r="R32" s="116">
        <v>586.50143333333403</v>
      </c>
      <c r="S32" s="116">
        <v>586.38893333333408</v>
      </c>
      <c r="T32" s="116">
        <v>586.27643333333413</v>
      </c>
      <c r="U32" s="116">
        <v>586.08893333333413</v>
      </c>
      <c r="W32" s="1">
        <v>2800</v>
      </c>
      <c r="X32" s="116">
        <f t="shared" si="1"/>
        <v>0.11593333333416922</v>
      </c>
      <c r="Y32" s="116">
        <f t="shared" si="2"/>
        <v>-3.1566666666094534E-2</v>
      </c>
      <c r="Z32" s="116">
        <f t="shared" si="2"/>
        <v>-3.206666666608271E-2</v>
      </c>
      <c r="AA32" s="116">
        <f t="shared" si="2"/>
        <v>-4.8566666666147285E-2</v>
      </c>
      <c r="AB32" s="116">
        <f t="shared" si="2"/>
        <v>-5.1066666666201854E-2</v>
      </c>
      <c r="AC32" s="116">
        <f t="shared" si="2"/>
        <v>-5.6566666666185483E-2</v>
      </c>
      <c r="AD32" s="116">
        <f t="shared" si="2"/>
        <v>-7.5066666666089077E-2</v>
      </c>
      <c r="AE32" s="116">
        <f t="shared" si="2"/>
        <v>-8.3566666666001765E-2</v>
      </c>
      <c r="AF32" s="116">
        <f t="shared" si="3"/>
        <v>-6.5066666665870798E-2</v>
      </c>
      <c r="AG32" s="116">
        <f t="shared" si="4"/>
        <v>-0.37846666666280271</v>
      </c>
      <c r="AH32" s="116">
        <f t="shared" si="5"/>
        <v>-5.406666666611467E-2</v>
      </c>
      <c r="AI32" s="116">
        <f t="shared" si="6"/>
        <v>-2.4329999999751601</v>
      </c>
      <c r="AJ32" s="116">
        <f t="shared" si="7"/>
        <v>-205.28571428269919</v>
      </c>
    </row>
    <row r="33" spans="1:36" x14ac:dyDescent="0.25">
      <c r="A33" s="2">
        <v>2900</v>
      </c>
      <c r="B33" s="119">
        <v>586.54899999999998</v>
      </c>
      <c r="C33" s="116">
        <v>586.64300000000026</v>
      </c>
      <c r="D33" s="116">
        <v>586.73700000000031</v>
      </c>
      <c r="E33" s="116">
        <v>586.85100000000023</v>
      </c>
      <c r="F33" s="116">
        <v>586.92800000000022</v>
      </c>
      <c r="G33" s="116">
        <v>586.83300000000031</v>
      </c>
      <c r="H33" s="116">
        <v>586.72800000000029</v>
      </c>
      <c r="I33" s="116">
        <v>586.6410000000003</v>
      </c>
      <c r="J33" s="116">
        <v>586.42999999999995</v>
      </c>
      <c r="L33" s="2">
        <v>2900</v>
      </c>
      <c r="M33" s="119">
        <v>586.39446666666731</v>
      </c>
      <c r="N33" s="116">
        <v>586.58196666666731</v>
      </c>
      <c r="O33" s="116">
        <v>586.69446666666727</v>
      </c>
      <c r="P33" s="116">
        <v>586.80696666666722</v>
      </c>
      <c r="Q33" s="116">
        <v>586.91946666666718</v>
      </c>
      <c r="R33" s="116">
        <v>586.80696666666722</v>
      </c>
      <c r="S33" s="116">
        <v>586.69446666666727</v>
      </c>
      <c r="T33" s="116">
        <v>586.58196666666731</v>
      </c>
      <c r="U33" s="116">
        <v>586.39446666666731</v>
      </c>
      <c r="W33" s="1">
        <v>2900</v>
      </c>
      <c r="X33" s="116">
        <f t="shared" si="1"/>
        <v>-0.15453333333266528</v>
      </c>
      <c r="Y33" s="116">
        <f t="shared" si="2"/>
        <v>-6.1033333332943585E-2</v>
      </c>
      <c r="Z33" s="116">
        <f t="shared" si="2"/>
        <v>-4.2533333333039991E-2</v>
      </c>
      <c r="AA33" s="116">
        <f t="shared" si="2"/>
        <v>-4.4033333333004521E-2</v>
      </c>
      <c r="AB33" s="116">
        <f t="shared" si="2"/>
        <v>-8.5333333330481764E-3</v>
      </c>
      <c r="AC33" s="116">
        <f t="shared" si="2"/>
        <v>-2.6033333333089104E-2</v>
      </c>
      <c r="AD33" s="116">
        <f t="shared" si="2"/>
        <v>-3.3533333333025439E-2</v>
      </c>
      <c r="AE33" s="116">
        <f t="shared" si="2"/>
        <v>-5.9033333332990878E-2</v>
      </c>
      <c r="AF33" s="116">
        <f t="shared" si="3"/>
        <v>-3.5533333332637085E-2</v>
      </c>
      <c r="AG33" s="116">
        <f t="shared" si="4"/>
        <v>-0.27473333333114169</v>
      </c>
      <c r="AH33" s="116">
        <f t="shared" si="5"/>
        <v>-3.9247619047305955E-2</v>
      </c>
      <c r="AI33" s="116">
        <f t="shared" si="6"/>
        <v>-1.7661428571287681</v>
      </c>
      <c r="AJ33" s="116">
        <f t="shared" si="7"/>
        <v>-209.95714285519642</v>
      </c>
    </row>
    <row r="34" spans="1:36" x14ac:dyDescent="0.25">
      <c r="A34" s="2">
        <v>3000</v>
      </c>
      <c r="B34" s="119">
        <v>586.86699999999996</v>
      </c>
      <c r="C34" s="116">
        <v>586.91400000000021</v>
      </c>
      <c r="D34" s="116">
        <v>587.09200000000021</v>
      </c>
      <c r="E34" s="116">
        <v>587.16000000000031</v>
      </c>
      <c r="F34" s="116">
        <v>587.26100000000031</v>
      </c>
      <c r="G34" s="116">
        <v>587.23100000000022</v>
      </c>
      <c r="H34" s="116">
        <v>587.12300000000027</v>
      </c>
      <c r="I34" s="116">
        <v>587.04100000000028</v>
      </c>
      <c r="J34" s="116">
        <v>586.64300000000003</v>
      </c>
      <c r="L34" s="2">
        <v>3000</v>
      </c>
      <c r="M34" s="119">
        <v>586.7000000000005</v>
      </c>
      <c r="N34" s="116">
        <v>586.8875000000005</v>
      </c>
      <c r="O34" s="116">
        <v>587.00000000000045</v>
      </c>
      <c r="P34" s="116">
        <v>587.11250000000041</v>
      </c>
      <c r="Q34" s="116">
        <v>587.22500000000036</v>
      </c>
      <c r="R34" s="116">
        <v>587.11250000000041</v>
      </c>
      <c r="S34" s="116">
        <v>587.00000000000045</v>
      </c>
      <c r="T34" s="116">
        <v>586.8875000000005</v>
      </c>
      <c r="U34" s="116">
        <v>586.7000000000005</v>
      </c>
      <c r="W34" s="1">
        <v>3000</v>
      </c>
      <c r="X34" s="116">
        <f t="shared" si="1"/>
        <v>-0.16699999999946158</v>
      </c>
      <c r="Y34" s="116">
        <f t="shared" si="2"/>
        <v>-2.6499999999714419E-2</v>
      </c>
      <c r="Z34" s="116">
        <f t="shared" si="2"/>
        <v>-9.1999999999757165E-2</v>
      </c>
      <c r="AA34" s="116">
        <f t="shared" si="2"/>
        <v>-4.7499999999899956E-2</v>
      </c>
      <c r="AB34" s="116">
        <f t="shared" si="2"/>
        <v>-3.5999999999944521E-2</v>
      </c>
      <c r="AC34" s="116">
        <f t="shared" si="2"/>
        <v>-0.11849999999981264</v>
      </c>
      <c r="AD34" s="116">
        <f t="shared" si="2"/>
        <v>-0.12299999999981992</v>
      </c>
      <c r="AE34" s="116">
        <f t="shared" si="2"/>
        <v>-0.15349999999978081</v>
      </c>
      <c r="AF34" s="116">
        <f t="shared" si="3"/>
        <v>5.7000000000471118E-2</v>
      </c>
      <c r="AG34" s="116">
        <f t="shared" si="4"/>
        <v>-0.59699999999872944</v>
      </c>
      <c r="AH34" s="121">
        <f t="shared" si="5"/>
        <v>-8.5285714285532777E-2</v>
      </c>
      <c r="AI34" s="116">
        <f t="shared" si="6"/>
        <v>-3.8378571428489749</v>
      </c>
      <c r="AJ34" s="116">
        <f t="shared" si="7"/>
        <v>-280.19999999888717</v>
      </c>
    </row>
    <row r="35" spans="1:36" x14ac:dyDescent="0.25">
      <c r="AI35" s="74" t="s">
        <v>174</v>
      </c>
      <c r="AJ35" s="2">
        <f>SUM(AJ34,AJ32,AJ30,AJ28,AJ26,AJ24,AJ22,AJ20,AJ18,AJ16,AJ14,AJ12,AJ10,AJ8,AJ6)</f>
        <v>1143.9642858103452</v>
      </c>
    </row>
    <row r="39" spans="1:36" x14ac:dyDescent="0.25">
      <c r="A39" s="1" t="s">
        <v>0</v>
      </c>
      <c r="B39" s="1" t="s">
        <v>127</v>
      </c>
      <c r="C39" s="1" t="s">
        <v>128</v>
      </c>
    </row>
    <row r="40" spans="1:36" x14ac:dyDescent="0.25">
      <c r="A40" s="1">
        <v>0</v>
      </c>
      <c r="B40" s="1">
        <v>-0.82928571428802966</v>
      </c>
      <c r="C40" s="1"/>
    </row>
    <row r="41" spans="1:36" x14ac:dyDescent="0.25">
      <c r="A41" s="1">
        <v>100</v>
      </c>
      <c r="B41" s="1">
        <v>2.841428571419117</v>
      </c>
      <c r="C41" s="1">
        <v>100.60714285655436</v>
      </c>
    </row>
    <row r="42" spans="1:36" x14ac:dyDescent="0.25">
      <c r="A42" s="1">
        <v>200</v>
      </c>
      <c r="B42" s="1">
        <v>2.0378571428389187</v>
      </c>
      <c r="C42" s="1">
        <v>243.96428571290176</v>
      </c>
    </row>
    <row r="43" spans="1:36" x14ac:dyDescent="0.25">
      <c r="A43" s="1">
        <v>300</v>
      </c>
      <c r="B43" s="1">
        <v>2.7064285714025766</v>
      </c>
      <c r="C43" s="1">
        <v>237.2142857120748</v>
      </c>
    </row>
    <row r="44" spans="1:36" x14ac:dyDescent="0.25">
      <c r="A44" s="1">
        <v>400</v>
      </c>
      <c r="B44" s="1">
        <v>-0.45000000000616835</v>
      </c>
      <c r="C44" s="1">
        <v>112.8214285698204</v>
      </c>
    </row>
    <row r="45" spans="1:36" x14ac:dyDescent="0.25">
      <c r="A45" s="2">
        <v>500</v>
      </c>
      <c r="B45" s="1">
        <v>1.1378571428433912</v>
      </c>
      <c r="C45" s="1">
        <v>34.392857141861143</v>
      </c>
    </row>
    <row r="46" spans="1:36" x14ac:dyDescent="0.25">
      <c r="A46" s="2">
        <v>600</v>
      </c>
      <c r="B46" s="1">
        <v>0.9514285714053422</v>
      </c>
      <c r="C46" s="1">
        <v>104.46428571243666</v>
      </c>
    </row>
    <row r="47" spans="1:36" x14ac:dyDescent="0.25">
      <c r="A47" s="1">
        <v>700</v>
      </c>
      <c r="B47" s="1">
        <v>2.7899999999647207</v>
      </c>
      <c r="C47" s="1">
        <v>187.07142856850314</v>
      </c>
    </row>
    <row r="48" spans="1:36" x14ac:dyDescent="0.25">
      <c r="A48" s="1">
        <v>800</v>
      </c>
      <c r="B48" s="1">
        <v>6.2807142856717384</v>
      </c>
      <c r="C48" s="1">
        <v>453.53571428182295</v>
      </c>
    </row>
    <row r="49" spans="1:3" x14ac:dyDescent="0.25">
      <c r="A49" s="1">
        <v>900</v>
      </c>
      <c r="B49" s="1">
        <v>4.1207142856709265</v>
      </c>
      <c r="C49" s="1">
        <v>520.07142856713324</v>
      </c>
    </row>
    <row r="50" spans="1:3" x14ac:dyDescent="0.25">
      <c r="A50" s="1">
        <v>1000</v>
      </c>
      <c r="B50" s="1">
        <v>3.066428571380909</v>
      </c>
      <c r="C50" s="1">
        <v>359.35714285259178</v>
      </c>
    </row>
    <row r="51" spans="1:3" x14ac:dyDescent="0.25">
      <c r="A51" s="1">
        <v>1100</v>
      </c>
      <c r="B51" s="1">
        <v>-0.23142857148229723</v>
      </c>
      <c r="C51" s="1">
        <v>141.74999999493059</v>
      </c>
    </row>
    <row r="52" spans="1:3" x14ac:dyDescent="0.25">
      <c r="A52" s="1">
        <v>1200</v>
      </c>
      <c r="B52" s="1">
        <v>2.0828571428020433</v>
      </c>
      <c r="C52" s="1">
        <v>92.571428565987304</v>
      </c>
    </row>
    <row r="53" spans="1:3" x14ac:dyDescent="0.25">
      <c r="A53" s="1">
        <v>1300</v>
      </c>
      <c r="B53" s="1">
        <v>4.9757142856616712</v>
      </c>
      <c r="C53" s="1">
        <v>352.92857142318576</v>
      </c>
    </row>
    <row r="54" spans="1:3" x14ac:dyDescent="0.25">
      <c r="A54" s="1">
        <v>1400</v>
      </c>
      <c r="B54" s="1">
        <v>4.8278571428109478</v>
      </c>
      <c r="C54" s="1">
        <v>490.17857142363096</v>
      </c>
    </row>
    <row r="55" spans="1:3" x14ac:dyDescent="0.25">
      <c r="A55" s="2">
        <v>1500</v>
      </c>
      <c r="B55" s="1">
        <v>4.7314285713985429</v>
      </c>
      <c r="C55" s="1">
        <v>477.96428571047454</v>
      </c>
    </row>
    <row r="56" spans="1:3" x14ac:dyDescent="0.25">
      <c r="A56" s="2">
        <v>1600</v>
      </c>
      <c r="B56" s="1">
        <v>10.439999999978227</v>
      </c>
      <c r="C56" s="1">
        <v>758.57142856883843</v>
      </c>
    </row>
    <row r="57" spans="1:3" x14ac:dyDescent="0.25">
      <c r="A57" s="2">
        <v>1700</v>
      </c>
      <c r="B57" s="1">
        <v>14.28428571427243</v>
      </c>
      <c r="C57" s="1">
        <v>1236.2142857125327</v>
      </c>
    </row>
    <row r="58" spans="1:3" x14ac:dyDescent="0.25">
      <c r="A58" s="2">
        <v>1800</v>
      </c>
      <c r="B58" s="1">
        <v>14.541428571424554</v>
      </c>
      <c r="C58" s="1">
        <v>1441.2857142848491</v>
      </c>
    </row>
    <row r="59" spans="1:3" x14ac:dyDescent="0.25">
      <c r="A59" s="2">
        <v>1900</v>
      </c>
      <c r="B59" s="1">
        <v>11.687142857144943</v>
      </c>
      <c r="C59" s="1">
        <v>1311.4285714284747</v>
      </c>
    </row>
    <row r="60" spans="1:3" x14ac:dyDescent="0.25">
      <c r="A60" s="2">
        <v>2000</v>
      </c>
      <c r="B60" s="1">
        <v>11.095714285724512</v>
      </c>
      <c r="C60" s="1">
        <v>1139.1428571434726</v>
      </c>
    </row>
    <row r="61" spans="1:3" x14ac:dyDescent="0.25">
      <c r="A61" s="2">
        <v>2100</v>
      </c>
      <c r="B61" s="1">
        <v>10.665000000018219</v>
      </c>
      <c r="C61" s="1">
        <v>1088.0357142871364</v>
      </c>
    </row>
    <row r="62" spans="1:3" x14ac:dyDescent="0.25">
      <c r="A62" s="2">
        <v>2200</v>
      </c>
      <c r="B62" s="1">
        <v>7.4764285714542211</v>
      </c>
      <c r="C62" s="1">
        <v>907.07142857362192</v>
      </c>
    </row>
    <row r="63" spans="1:3" x14ac:dyDescent="0.25">
      <c r="A63" s="2">
        <v>2300</v>
      </c>
      <c r="B63" s="1">
        <v>5.7278571428861369</v>
      </c>
      <c r="C63" s="1">
        <v>660.2142857170179</v>
      </c>
    </row>
    <row r="64" spans="1:3" x14ac:dyDescent="0.25">
      <c r="A64" s="2">
        <v>2400</v>
      </c>
      <c r="B64" s="1">
        <v>6.0750000000302862</v>
      </c>
      <c r="C64" s="1">
        <v>590.14285714582115</v>
      </c>
    </row>
    <row r="65" spans="1:40" x14ac:dyDescent="0.25">
      <c r="A65" s="2">
        <v>2500</v>
      </c>
      <c r="B65" s="1">
        <v>3.9407142857468056</v>
      </c>
      <c r="C65" s="1">
        <v>500.78571428885459</v>
      </c>
    </row>
    <row r="66" spans="1:40" x14ac:dyDescent="0.25">
      <c r="A66" s="2">
        <v>2600</v>
      </c>
      <c r="B66" s="1">
        <v>5.0142857143213506</v>
      </c>
      <c r="C66" s="1">
        <v>447.75000000340788</v>
      </c>
    </row>
    <row r="67" spans="1:40" x14ac:dyDescent="0.25">
      <c r="A67" s="2">
        <v>2700</v>
      </c>
      <c r="B67" s="1">
        <v>4.3521428571831882</v>
      </c>
      <c r="C67" s="1">
        <v>468.32142857522695</v>
      </c>
    </row>
    <row r="68" spans="1:40" x14ac:dyDescent="0.25">
      <c r="A68" s="2">
        <v>2800</v>
      </c>
      <c r="B68" s="1">
        <v>3.522857142897351</v>
      </c>
      <c r="C68" s="1">
        <v>393.75000000402696</v>
      </c>
    </row>
    <row r="69" spans="1:40" x14ac:dyDescent="0.25">
      <c r="A69" s="2">
        <v>2900</v>
      </c>
      <c r="B69" s="1">
        <v>4.120714285754242</v>
      </c>
      <c r="C69" s="1">
        <v>382.17857143257964</v>
      </c>
      <c r="AC69" s="14"/>
      <c r="AD69" s="14"/>
    </row>
    <row r="70" spans="1:40" x14ac:dyDescent="0.25">
      <c r="A70" s="2">
        <v>3000</v>
      </c>
      <c r="B70" s="1">
        <v>1.9800000000445346</v>
      </c>
      <c r="C70" s="1">
        <v>305.03571428993882</v>
      </c>
      <c r="AC70" s="14"/>
      <c r="AD70" s="14"/>
    </row>
    <row r="71" spans="1:40" x14ac:dyDescent="0.25">
      <c r="A71" s="160" t="s">
        <v>174</v>
      </c>
      <c r="B71" s="161"/>
      <c r="C71" s="1">
        <v>7839.642857133168</v>
      </c>
    </row>
    <row r="75" spans="1:40" ht="15.75" x14ac:dyDescent="0.25">
      <c r="A75" s="162" t="s">
        <v>175</v>
      </c>
      <c r="B75" s="162"/>
      <c r="C75" s="33">
        <v>16200</v>
      </c>
      <c r="D75" s="34" t="s">
        <v>178</v>
      </c>
    </row>
    <row r="76" spans="1:40" ht="15.75" x14ac:dyDescent="0.25">
      <c r="A76" s="35"/>
      <c r="B76" s="35"/>
      <c r="C76" s="35"/>
      <c r="D76" s="35"/>
    </row>
    <row r="77" spans="1:40" ht="15.75" x14ac:dyDescent="0.25">
      <c r="A77" s="163" t="s">
        <v>176</v>
      </c>
      <c r="B77" s="163"/>
      <c r="C77" s="10">
        <v>7839.642857133168</v>
      </c>
      <c r="D77" s="34" t="s">
        <v>177</v>
      </c>
      <c r="AB77" s="137" t="s">
        <v>199</v>
      </c>
      <c r="AC77" s="137"/>
      <c r="AD77" s="137"/>
      <c r="AL77" s="137" t="s">
        <v>204</v>
      </c>
      <c r="AM77" s="137"/>
      <c r="AN77" s="137"/>
    </row>
    <row r="78" spans="1:40" x14ac:dyDescent="0.25">
      <c r="E78" s="137" t="s">
        <v>198</v>
      </c>
      <c r="F78" s="137"/>
      <c r="G78" s="137"/>
      <c r="P78" s="137" t="s">
        <v>197</v>
      </c>
      <c r="Q78" s="137"/>
      <c r="R78" s="137"/>
      <c r="AB78" s="137"/>
      <c r="AC78" s="137"/>
      <c r="AD78" s="137"/>
      <c r="AL78" s="137"/>
      <c r="AM78" s="137"/>
      <c r="AN78" s="137"/>
    </row>
    <row r="79" spans="1:40" x14ac:dyDescent="0.25">
      <c r="E79" s="137"/>
      <c r="F79" s="137"/>
      <c r="G79" s="137"/>
      <c r="P79" s="137"/>
      <c r="Q79" s="137"/>
      <c r="R79" s="137"/>
    </row>
    <row r="81" spans="1:42" ht="15.75" x14ac:dyDescent="0.25">
      <c r="A81" s="3" t="s">
        <v>184</v>
      </c>
      <c r="B81" s="3" t="s">
        <v>185</v>
      </c>
      <c r="C81" s="3" t="s">
        <v>186</v>
      </c>
      <c r="D81" s="3" t="s">
        <v>187</v>
      </c>
      <c r="E81" s="3" t="s">
        <v>188</v>
      </c>
      <c r="F81" s="3" t="s">
        <v>22</v>
      </c>
      <c r="G81" s="3" t="s">
        <v>189</v>
      </c>
      <c r="H81" s="3" t="s">
        <v>190</v>
      </c>
      <c r="I81" s="3" t="s">
        <v>191</v>
      </c>
      <c r="J81" s="3" t="s">
        <v>192</v>
      </c>
      <c r="L81" s="3" t="s">
        <v>193</v>
      </c>
      <c r="M81" s="3" t="s">
        <v>194</v>
      </c>
      <c r="N81" s="3" t="s">
        <v>129</v>
      </c>
      <c r="O81" s="3" t="s">
        <v>29</v>
      </c>
      <c r="P81" s="3" t="s">
        <v>195</v>
      </c>
      <c r="Q81" s="3" t="s">
        <v>196</v>
      </c>
      <c r="R81" s="3" t="s">
        <v>189</v>
      </c>
      <c r="S81" s="3" t="s">
        <v>190</v>
      </c>
      <c r="T81" s="3" t="s">
        <v>191</v>
      </c>
      <c r="U81" s="3" t="s">
        <v>192</v>
      </c>
      <c r="Y81" s="68" t="s">
        <v>193</v>
      </c>
      <c r="Z81" s="68" t="s">
        <v>194</v>
      </c>
      <c r="AA81" s="68" t="s">
        <v>129</v>
      </c>
      <c r="AB81" s="68" t="s">
        <v>29</v>
      </c>
      <c r="AC81" s="69" t="s">
        <v>200</v>
      </c>
      <c r="AD81" s="69" t="s">
        <v>201</v>
      </c>
      <c r="AE81" s="69" t="s">
        <v>202</v>
      </c>
      <c r="AF81" s="69"/>
      <c r="AG81" s="69" t="s">
        <v>203</v>
      </c>
      <c r="AH81" s="69"/>
      <c r="AI81" s="68" t="s">
        <v>193</v>
      </c>
      <c r="AJ81" s="68" t="s">
        <v>190</v>
      </c>
      <c r="AK81" s="68" t="s">
        <v>191</v>
      </c>
      <c r="AL81" s="68" t="s">
        <v>192</v>
      </c>
      <c r="AM81" s="69" t="s">
        <v>200</v>
      </c>
      <c r="AN81" s="69" t="s">
        <v>201</v>
      </c>
      <c r="AO81" s="69" t="s">
        <v>202</v>
      </c>
      <c r="AP81" s="69" t="s">
        <v>203</v>
      </c>
    </row>
    <row r="82" spans="1:42" ht="15.75" x14ac:dyDescent="0.25">
      <c r="A82" s="66">
        <v>0</v>
      </c>
      <c r="B82" s="3">
        <v>577.77</v>
      </c>
      <c r="C82" s="3">
        <v>578.60500000000002</v>
      </c>
      <c r="D82" s="3">
        <v>578.64</v>
      </c>
      <c r="E82" s="3">
        <v>578.66600000000005</v>
      </c>
      <c r="F82" s="3">
        <v>578.75699999999995</v>
      </c>
      <c r="G82" s="3">
        <v>578.65899999999999</v>
      </c>
      <c r="H82" s="3">
        <v>578.529</v>
      </c>
      <c r="I82" s="3">
        <v>578.16200000000003</v>
      </c>
      <c r="J82" s="3">
        <v>577.95399999999995</v>
      </c>
      <c r="L82" s="3">
        <v>0</v>
      </c>
      <c r="M82" s="3">
        <v>577.99900000000014</v>
      </c>
      <c r="N82" s="3">
        <v>578.34700000000009</v>
      </c>
      <c r="O82" s="3">
        <v>578.53500000000008</v>
      </c>
      <c r="P82" s="3">
        <v>578.64750000000004</v>
      </c>
      <c r="Q82" s="57">
        <v>578.71199999999999</v>
      </c>
      <c r="R82" s="3">
        <f>Q82-0.1125</f>
        <v>578.59950000000003</v>
      </c>
      <c r="S82" s="3">
        <f>R82-0.1125</f>
        <v>578.48700000000008</v>
      </c>
      <c r="T82" s="3">
        <f>S82-0.188</f>
        <v>578.29900000000009</v>
      </c>
      <c r="U82" s="3">
        <f>T82-0.3</f>
        <v>577.99900000000014</v>
      </c>
      <c r="W82" s="18"/>
      <c r="X82" s="18"/>
      <c r="Y82" s="69">
        <v>0</v>
      </c>
      <c r="Z82" s="68">
        <f>M82-B82</f>
        <v>0.22900000000015552</v>
      </c>
      <c r="AA82" s="68">
        <f>N82-C82</f>
        <v>-0.25799999999992451</v>
      </c>
      <c r="AB82" s="68">
        <f>O82-D82</f>
        <v>-0.1049999999999045</v>
      </c>
      <c r="AC82" s="68">
        <f>((AB82+AA82)/2)*7.5</f>
        <v>-1.3612499999993588</v>
      </c>
      <c r="AD82" s="68"/>
      <c r="AE82" s="68">
        <f>((AA82+Z82)/2)*20</f>
        <v>-0.28999999999768988</v>
      </c>
      <c r="AF82" s="68"/>
      <c r="AG82" s="68"/>
      <c r="AH82" s="68"/>
      <c r="AI82" s="69">
        <v>0</v>
      </c>
      <c r="AJ82" s="68">
        <f t="shared" ref="AJ82:AJ112" si="8">S82-H82</f>
        <v>-4.1999999999916326E-2</v>
      </c>
      <c r="AK82" s="68">
        <f t="shared" ref="AK82:AK112" si="9">T82-I82</f>
        <v>0.1370000000000573</v>
      </c>
      <c r="AL82" s="68">
        <f t="shared" ref="AL82:AL112" si="10">U82-J82</f>
        <v>4.5000000000186446E-2</v>
      </c>
      <c r="AM82" s="68">
        <f>((AK82+AJ82)/2)*7.5</f>
        <v>0.35625000000052864</v>
      </c>
      <c r="AN82" s="68"/>
      <c r="AO82" s="68">
        <f>((AL82+AK82)/2)*20</f>
        <v>1.8200000000024374</v>
      </c>
      <c r="AP82" s="68"/>
    </row>
    <row r="83" spans="1:42" ht="15.75" x14ac:dyDescent="0.25">
      <c r="A83" s="66">
        <v>100</v>
      </c>
      <c r="B83" s="3">
        <v>577.79700000000003</v>
      </c>
      <c r="C83" s="3">
        <v>578.33299999999997</v>
      </c>
      <c r="D83" s="3">
        <v>578.70000000000005</v>
      </c>
      <c r="E83" s="3">
        <v>578.726</v>
      </c>
      <c r="F83" s="3">
        <v>578.80600000000004</v>
      </c>
      <c r="G83" s="3">
        <v>578.75199999999995</v>
      </c>
      <c r="H83" s="3">
        <v>578.74900000000002</v>
      </c>
      <c r="I83" s="3">
        <v>578.32100000000003</v>
      </c>
      <c r="J83" s="3">
        <v>578.08399999999995</v>
      </c>
      <c r="L83" s="3">
        <v>100</v>
      </c>
      <c r="M83" s="3">
        <v>578.17899999999997</v>
      </c>
      <c r="N83" s="3">
        <v>578.52300000000002</v>
      </c>
      <c r="O83" s="3">
        <v>578.71100000000001</v>
      </c>
      <c r="P83" s="3">
        <v>578.82349999999997</v>
      </c>
      <c r="Q83" s="57">
        <v>578.89199999999983</v>
      </c>
      <c r="R83" s="3">
        <f t="shared" ref="R83:S98" si="11">Q83-0.1125</f>
        <v>578.77949999999987</v>
      </c>
      <c r="S83" s="3">
        <f t="shared" si="11"/>
        <v>578.66699999999992</v>
      </c>
      <c r="T83" s="3">
        <f t="shared" ref="T83:T98" si="12">S83-0.188</f>
        <v>578.47899999999993</v>
      </c>
      <c r="U83" s="3">
        <f t="shared" ref="U83:U112" si="13">T83-0.3</f>
        <v>578.17899999999997</v>
      </c>
      <c r="W83" s="18"/>
      <c r="X83" s="18"/>
      <c r="Y83" s="69">
        <v>100</v>
      </c>
      <c r="Z83" s="68">
        <f t="shared" ref="Z83:Z112" si="14">M83-B83</f>
        <v>0.38199999999994816</v>
      </c>
      <c r="AA83" s="68">
        <f t="shared" ref="AA83:AA112" si="15">N83-C83</f>
        <v>0.19000000000005457</v>
      </c>
      <c r="AB83" s="68">
        <f t="shared" ref="AB83:AB112" si="16">O83-D83</f>
        <v>1.0999999999967258E-2</v>
      </c>
      <c r="AC83" s="68">
        <f t="shared" ref="AC83:AC112" si="17">((AB83+AA83)/2)*7.5</f>
        <v>0.75375000000008185</v>
      </c>
      <c r="AD83" s="68">
        <f>((AC83+AC82)/2)*100</f>
        <v>-30.374999999963848</v>
      </c>
      <c r="AE83" s="68">
        <f t="shared" ref="AE83:AE112" si="18">((AA83+Z83)/2)*20</f>
        <v>5.7200000000000273</v>
      </c>
      <c r="AF83" s="68"/>
      <c r="AG83" s="68">
        <f>((AE83+AE82)/2)*100</f>
        <v>271.50000000011687</v>
      </c>
      <c r="AH83" s="68"/>
      <c r="AI83" s="69">
        <v>100</v>
      </c>
      <c r="AJ83" s="68">
        <f t="shared" si="8"/>
        <v>-8.200000000010732E-2</v>
      </c>
      <c r="AK83" s="68">
        <f t="shared" si="9"/>
        <v>0.15799999999990177</v>
      </c>
      <c r="AL83" s="68">
        <f t="shared" si="10"/>
        <v>9.5000000000027285E-2</v>
      </c>
      <c r="AM83" s="68">
        <f t="shared" ref="AM83:AM112" si="19">((AK83+AJ83)/2)*7.5</f>
        <v>0.2849999999992292</v>
      </c>
      <c r="AN83" s="68">
        <f>((AM83+AM82)/2)*100</f>
        <v>32.062499999987892</v>
      </c>
      <c r="AO83" s="68">
        <f t="shared" ref="AO83:AO112" si="20">((AL83+AK83)/2)*20</f>
        <v>2.5299999999992906</v>
      </c>
      <c r="AP83" s="68">
        <f>((AO83+AO82)/2)*100</f>
        <v>217.5000000000864</v>
      </c>
    </row>
    <row r="84" spans="1:42" ht="15.75" x14ac:dyDescent="0.25">
      <c r="A84" s="66">
        <v>200</v>
      </c>
      <c r="B84" s="3">
        <v>577.86099999999999</v>
      </c>
      <c r="C84" s="3">
        <v>578.202</v>
      </c>
      <c r="D84" s="3">
        <v>578.78800000000001</v>
      </c>
      <c r="E84" s="3">
        <v>578.952</v>
      </c>
      <c r="F84" s="3">
        <v>579.04399999999998</v>
      </c>
      <c r="G84" s="3">
        <v>579.06399999999996</v>
      </c>
      <c r="H84" s="3">
        <v>578.94799999999998</v>
      </c>
      <c r="I84" s="3">
        <v>578.39700000000005</v>
      </c>
      <c r="J84" s="3">
        <v>578.20799999999997</v>
      </c>
      <c r="L84" s="3">
        <v>200</v>
      </c>
      <c r="M84" s="3">
        <v>578.35899999999981</v>
      </c>
      <c r="N84" s="3">
        <v>578.69899999999996</v>
      </c>
      <c r="O84" s="3">
        <v>578.88699999999994</v>
      </c>
      <c r="P84" s="3">
        <v>578.9994999999999</v>
      </c>
      <c r="Q84" s="57">
        <v>579.07199999999966</v>
      </c>
      <c r="R84" s="3">
        <f t="shared" si="11"/>
        <v>578.95949999999971</v>
      </c>
      <c r="S84" s="3">
        <f t="shared" si="11"/>
        <v>578.84699999999975</v>
      </c>
      <c r="T84" s="3">
        <f t="shared" si="12"/>
        <v>578.65899999999976</v>
      </c>
      <c r="U84" s="3">
        <f t="shared" si="13"/>
        <v>578.35899999999981</v>
      </c>
      <c r="W84" s="18"/>
      <c r="X84" s="18"/>
      <c r="Y84" s="69">
        <v>200</v>
      </c>
      <c r="Z84" s="68">
        <f t="shared" si="14"/>
        <v>0.49799999999981992</v>
      </c>
      <c r="AA84" s="68">
        <f t="shared" si="15"/>
        <v>0.49699999999995725</v>
      </c>
      <c r="AB84" s="68">
        <f t="shared" si="16"/>
        <v>9.8999999999932697E-2</v>
      </c>
      <c r="AC84" s="68">
        <f t="shared" si="17"/>
        <v>2.2349999999995873</v>
      </c>
      <c r="AD84" s="68">
        <f t="shared" ref="AD84:AD112" si="21">((AC84+AC83)/2)*100</f>
        <v>149.43749999998346</v>
      </c>
      <c r="AE84" s="68">
        <f t="shared" si="18"/>
        <v>9.9499999999977717</v>
      </c>
      <c r="AF84" s="68"/>
      <c r="AG84" s="68">
        <f t="shared" ref="AG84:AG112" si="22">((AE84+AE83)/2)*100</f>
        <v>783.49999999988995</v>
      </c>
      <c r="AH84" s="68"/>
      <c r="AI84" s="69">
        <v>200</v>
      </c>
      <c r="AJ84" s="68">
        <f t="shared" si="8"/>
        <v>-0.10100000000022646</v>
      </c>
      <c r="AK84" s="68">
        <f t="shared" si="9"/>
        <v>0.26199999999971624</v>
      </c>
      <c r="AL84" s="68">
        <f t="shared" si="10"/>
        <v>0.15099999999983993</v>
      </c>
      <c r="AM84" s="68">
        <f t="shared" si="19"/>
        <v>0.60374999999808665</v>
      </c>
      <c r="AN84" s="68">
        <f t="shared" ref="AN84:AN112" si="23">((AM84+AM83)/2)*100</f>
        <v>44.437499999865793</v>
      </c>
      <c r="AO84" s="68">
        <f t="shared" si="20"/>
        <v>4.1299999999955617</v>
      </c>
      <c r="AP84" s="68">
        <f t="shared" ref="AP84:AP112" si="24">((AO84+AO83)/2)*100</f>
        <v>332.99999999974261</v>
      </c>
    </row>
    <row r="85" spans="1:42" ht="15.75" x14ac:dyDescent="0.25">
      <c r="A85" s="66">
        <v>300</v>
      </c>
      <c r="B85" s="3">
        <v>577.99199999999996</v>
      </c>
      <c r="C85" s="3">
        <v>578.49</v>
      </c>
      <c r="D85" s="3">
        <v>579.05100000000004</v>
      </c>
      <c r="E85" s="3">
        <v>579.10799999999995</v>
      </c>
      <c r="F85" s="3">
        <v>579.22799999999995</v>
      </c>
      <c r="G85" s="3">
        <v>579.149</v>
      </c>
      <c r="H85" s="3">
        <v>579.04200000000003</v>
      </c>
      <c r="I85" s="3">
        <v>578.46600000000001</v>
      </c>
      <c r="J85" s="3">
        <v>578.32799999999997</v>
      </c>
      <c r="L85" s="3">
        <v>300</v>
      </c>
      <c r="M85" s="3">
        <v>578.53899999999965</v>
      </c>
      <c r="N85" s="3">
        <v>578.87499999999989</v>
      </c>
      <c r="O85" s="3">
        <v>579.06299999999987</v>
      </c>
      <c r="P85" s="3">
        <v>579.17549999999983</v>
      </c>
      <c r="Q85" s="57">
        <v>579.2519999999995</v>
      </c>
      <c r="R85" s="3">
        <f t="shared" si="11"/>
        <v>579.13949999999954</v>
      </c>
      <c r="S85" s="3">
        <f t="shared" si="11"/>
        <v>579.02699999999959</v>
      </c>
      <c r="T85" s="3">
        <f t="shared" si="12"/>
        <v>578.8389999999996</v>
      </c>
      <c r="U85" s="3">
        <f t="shared" si="13"/>
        <v>578.53899999999965</v>
      </c>
      <c r="W85" s="18"/>
      <c r="X85" s="18"/>
      <c r="Y85" s="69">
        <v>300</v>
      </c>
      <c r="Z85" s="68">
        <f t="shared" si="14"/>
        <v>0.54699999999968441</v>
      </c>
      <c r="AA85" s="68">
        <f t="shared" si="15"/>
        <v>0.38499999999987722</v>
      </c>
      <c r="AB85" s="68">
        <f t="shared" si="16"/>
        <v>1.1999999999829924E-2</v>
      </c>
      <c r="AC85" s="68">
        <f t="shared" si="17"/>
        <v>1.4887499999989018</v>
      </c>
      <c r="AD85" s="68">
        <f t="shared" si="21"/>
        <v>186.18749999992446</v>
      </c>
      <c r="AE85" s="68">
        <f t="shared" si="18"/>
        <v>9.3199999999956162</v>
      </c>
      <c r="AF85" s="68"/>
      <c r="AG85" s="68">
        <f t="shared" si="22"/>
        <v>963.4999999996694</v>
      </c>
      <c r="AH85" s="68"/>
      <c r="AI85" s="69">
        <v>300</v>
      </c>
      <c r="AJ85" s="68">
        <f t="shared" si="8"/>
        <v>-1.5000000000441105E-2</v>
      </c>
      <c r="AK85" s="68">
        <f t="shared" si="9"/>
        <v>0.37299999999959255</v>
      </c>
      <c r="AL85" s="68">
        <f t="shared" si="10"/>
        <v>0.21099999999967167</v>
      </c>
      <c r="AM85" s="68">
        <f t="shared" si="19"/>
        <v>1.3424999999968179</v>
      </c>
      <c r="AN85" s="68">
        <f t="shared" si="23"/>
        <v>97.312499999745228</v>
      </c>
      <c r="AO85" s="68">
        <f t="shared" si="20"/>
        <v>5.8399999999926422</v>
      </c>
      <c r="AP85" s="68">
        <f t="shared" si="24"/>
        <v>498.49999999941019</v>
      </c>
    </row>
    <row r="86" spans="1:42" ht="15.75" x14ac:dyDescent="0.25">
      <c r="A86" s="66">
        <v>400</v>
      </c>
      <c r="B86" s="3">
        <v>578.524</v>
      </c>
      <c r="C86" s="3">
        <v>579.03</v>
      </c>
      <c r="D86" s="3">
        <v>579.20799999999997</v>
      </c>
      <c r="E86" s="3">
        <v>579.38900000000001</v>
      </c>
      <c r="F86" s="3">
        <v>579.43899999999996</v>
      </c>
      <c r="G86" s="3">
        <v>579.43399999999997</v>
      </c>
      <c r="H86" s="3">
        <v>579.30899999999997</v>
      </c>
      <c r="I86" s="3">
        <v>579.01900000000001</v>
      </c>
      <c r="J86" s="3">
        <v>578.76199999999994</v>
      </c>
      <c r="L86" s="3">
        <v>400</v>
      </c>
      <c r="M86" s="3">
        <v>578.7120000000001</v>
      </c>
      <c r="N86" s="3">
        <v>579.08299999999986</v>
      </c>
      <c r="O86" s="3">
        <v>579.27099999999984</v>
      </c>
      <c r="P86" s="3">
        <v>579.3834999999998</v>
      </c>
      <c r="Q86" s="57">
        <v>579.42499999999995</v>
      </c>
      <c r="R86" s="3">
        <f t="shared" si="11"/>
        <v>579.3125</v>
      </c>
      <c r="S86" s="3">
        <f t="shared" si="11"/>
        <v>579.20000000000005</v>
      </c>
      <c r="T86" s="3">
        <f t="shared" si="12"/>
        <v>579.01200000000006</v>
      </c>
      <c r="U86" s="3">
        <f t="shared" si="13"/>
        <v>578.7120000000001</v>
      </c>
      <c r="W86" s="18"/>
      <c r="X86" s="18"/>
      <c r="Y86" s="69">
        <v>400</v>
      </c>
      <c r="Z86" s="68">
        <f t="shared" si="14"/>
        <v>0.18800000000010186</v>
      </c>
      <c r="AA86" s="68">
        <f t="shared" si="15"/>
        <v>5.2999999999883585E-2</v>
      </c>
      <c r="AB86" s="68">
        <f t="shared" si="16"/>
        <v>6.299999999987449E-2</v>
      </c>
      <c r="AC86" s="68">
        <f t="shared" si="17"/>
        <v>0.43499999999909278</v>
      </c>
      <c r="AD86" s="68">
        <f t="shared" si="21"/>
        <v>96.187499999899728</v>
      </c>
      <c r="AE86" s="68">
        <f t="shared" si="18"/>
        <v>2.4099999999998545</v>
      </c>
      <c r="AF86" s="68"/>
      <c r="AG86" s="68">
        <f t="shared" si="22"/>
        <v>586.49999999977354</v>
      </c>
      <c r="AH86" s="68"/>
      <c r="AI86" s="69">
        <v>400</v>
      </c>
      <c r="AJ86" s="68">
        <f t="shared" si="8"/>
        <v>-0.1089999999999236</v>
      </c>
      <c r="AK86" s="68">
        <f t="shared" si="9"/>
        <v>-6.9999999999481588E-3</v>
      </c>
      <c r="AL86" s="68">
        <f t="shared" si="10"/>
        <v>-4.9999999999840838E-2</v>
      </c>
      <c r="AM86" s="68">
        <f t="shared" si="19"/>
        <v>-0.4349999999995191</v>
      </c>
      <c r="AN86" s="68">
        <f t="shared" si="23"/>
        <v>45.37499999986494</v>
      </c>
      <c r="AO86" s="68">
        <f t="shared" si="20"/>
        <v>-0.56999999999788997</v>
      </c>
      <c r="AP86" s="68">
        <f t="shared" si="24"/>
        <v>263.49999999973761</v>
      </c>
    </row>
    <row r="87" spans="1:42" ht="15.75" x14ac:dyDescent="0.25">
      <c r="A87" s="66">
        <v>500</v>
      </c>
      <c r="B87" s="3">
        <v>578.50199999999995</v>
      </c>
      <c r="C87" s="3">
        <v>579.12300000000005</v>
      </c>
      <c r="D87" s="3">
        <v>579.48299999999995</v>
      </c>
      <c r="E87" s="3">
        <v>579.63900000000001</v>
      </c>
      <c r="F87" s="3">
        <v>579.76400000000001</v>
      </c>
      <c r="G87" s="3">
        <v>579.779</v>
      </c>
      <c r="H87" s="3">
        <v>579.51099999999997</v>
      </c>
      <c r="I87" s="3">
        <v>579.27300000000002</v>
      </c>
      <c r="J87" s="3">
        <v>578.98199999999997</v>
      </c>
      <c r="L87" s="3">
        <v>500</v>
      </c>
      <c r="M87" s="3">
        <v>579.04799999999989</v>
      </c>
      <c r="N87" s="3">
        <v>579.38699999999994</v>
      </c>
      <c r="O87" s="3">
        <v>579.57499999999993</v>
      </c>
      <c r="P87" s="3">
        <v>579.68749999999989</v>
      </c>
      <c r="Q87" s="57">
        <v>579.76099999999974</v>
      </c>
      <c r="R87" s="3">
        <f t="shared" si="11"/>
        <v>579.64849999999979</v>
      </c>
      <c r="S87" s="3">
        <f t="shared" si="11"/>
        <v>579.53599999999983</v>
      </c>
      <c r="T87" s="3">
        <f t="shared" si="12"/>
        <v>579.34799999999984</v>
      </c>
      <c r="U87" s="3">
        <f t="shared" si="13"/>
        <v>579.04799999999989</v>
      </c>
      <c r="W87" s="18"/>
      <c r="X87" s="18"/>
      <c r="Y87" s="69">
        <v>500</v>
      </c>
      <c r="Z87" s="68">
        <f t="shared" si="14"/>
        <v>0.54599999999993543</v>
      </c>
      <c r="AA87" s="68">
        <f t="shared" si="15"/>
        <v>0.26399999999989632</v>
      </c>
      <c r="AB87" s="68">
        <f t="shared" si="16"/>
        <v>9.1999999999984539E-2</v>
      </c>
      <c r="AC87" s="68">
        <f t="shared" si="17"/>
        <v>1.3349999999995532</v>
      </c>
      <c r="AD87" s="68">
        <f t="shared" si="21"/>
        <v>88.499999999932299</v>
      </c>
      <c r="AE87" s="68">
        <f t="shared" si="18"/>
        <v>8.0999999999983174</v>
      </c>
      <c r="AF87" s="68"/>
      <c r="AG87" s="68">
        <f t="shared" si="22"/>
        <v>525.4999999999086</v>
      </c>
      <c r="AH87" s="68"/>
      <c r="AI87" s="69">
        <v>500</v>
      </c>
      <c r="AJ87" s="68">
        <f t="shared" si="8"/>
        <v>2.4999999999863576E-2</v>
      </c>
      <c r="AK87" s="68">
        <f t="shared" si="9"/>
        <v>7.4999999999818101E-2</v>
      </c>
      <c r="AL87" s="68">
        <f t="shared" si="10"/>
        <v>6.5999999999917236E-2</v>
      </c>
      <c r="AM87" s="68">
        <f t="shared" si="19"/>
        <v>0.37499999999880629</v>
      </c>
      <c r="AN87" s="68">
        <f t="shared" si="23"/>
        <v>-3.0000000000356408</v>
      </c>
      <c r="AO87" s="68">
        <f t="shared" si="20"/>
        <v>1.4099999999973534</v>
      </c>
      <c r="AP87" s="68">
        <f t="shared" si="24"/>
        <v>41.99999999997317</v>
      </c>
    </row>
    <row r="88" spans="1:42" ht="15.75" x14ac:dyDescent="0.25">
      <c r="A88" s="66">
        <v>600</v>
      </c>
      <c r="B88" s="3">
        <v>578.67999999999995</v>
      </c>
      <c r="C88" s="3">
        <v>579.33399999999995</v>
      </c>
      <c r="D88" s="3">
        <v>579.88099999999997</v>
      </c>
      <c r="E88" s="3">
        <v>579.95600000000002</v>
      </c>
      <c r="F88" s="3">
        <v>580.12300000000005</v>
      </c>
      <c r="G88" s="3">
        <v>580.11500000000001</v>
      </c>
      <c r="H88" s="3">
        <v>579.79399999999998</v>
      </c>
      <c r="I88" s="3">
        <v>579.42399999999998</v>
      </c>
      <c r="J88" s="3">
        <v>579.19799999999998</v>
      </c>
      <c r="L88" s="3">
        <v>600</v>
      </c>
      <c r="M88" s="3">
        <v>579.38399999999967</v>
      </c>
      <c r="N88" s="3">
        <v>579.69100000000003</v>
      </c>
      <c r="O88" s="3">
        <v>579.87900000000002</v>
      </c>
      <c r="P88" s="3">
        <v>579.99149999999997</v>
      </c>
      <c r="Q88" s="57">
        <v>580.09699999999953</v>
      </c>
      <c r="R88" s="3">
        <f t="shared" si="11"/>
        <v>579.98449999999957</v>
      </c>
      <c r="S88" s="3">
        <f t="shared" si="11"/>
        <v>579.87199999999962</v>
      </c>
      <c r="T88" s="3">
        <f t="shared" si="12"/>
        <v>579.68399999999963</v>
      </c>
      <c r="U88" s="3">
        <f t="shared" si="13"/>
        <v>579.38399999999967</v>
      </c>
      <c r="W88" s="18"/>
      <c r="X88" s="18"/>
      <c r="Y88" s="69">
        <v>600</v>
      </c>
      <c r="Z88" s="68">
        <f t="shared" si="14"/>
        <v>0.70399999999972351</v>
      </c>
      <c r="AA88" s="68">
        <f t="shared" si="15"/>
        <v>0.35700000000008458</v>
      </c>
      <c r="AB88" s="68">
        <f t="shared" si="16"/>
        <v>-1.9999999999527063E-3</v>
      </c>
      <c r="AC88" s="68">
        <f t="shared" si="17"/>
        <v>1.3312500000004945</v>
      </c>
      <c r="AD88" s="68">
        <f t="shared" si="21"/>
        <v>133.31250000000239</v>
      </c>
      <c r="AE88" s="68">
        <f t="shared" si="18"/>
        <v>10.609999999998081</v>
      </c>
      <c r="AF88" s="68"/>
      <c r="AG88" s="68">
        <f t="shared" si="22"/>
        <v>935.49999999981992</v>
      </c>
      <c r="AH88" s="68"/>
      <c r="AI88" s="69">
        <v>600</v>
      </c>
      <c r="AJ88" s="68">
        <f t="shared" si="8"/>
        <v>7.7999999999633474E-2</v>
      </c>
      <c r="AK88" s="68">
        <f t="shared" si="9"/>
        <v>0.25999999999964984</v>
      </c>
      <c r="AL88" s="68">
        <f t="shared" si="10"/>
        <v>0.18599999999969441</v>
      </c>
      <c r="AM88" s="68">
        <f t="shared" si="19"/>
        <v>1.2674999999973124</v>
      </c>
      <c r="AN88" s="68">
        <f t="shared" si="23"/>
        <v>82.124999999805937</v>
      </c>
      <c r="AO88" s="68">
        <f t="shared" si="20"/>
        <v>4.4599999999934425</v>
      </c>
      <c r="AP88" s="68">
        <f t="shared" si="24"/>
        <v>293.4999999995398</v>
      </c>
    </row>
    <row r="89" spans="1:42" ht="15.75" x14ac:dyDescent="0.25">
      <c r="A89" s="66">
        <v>700</v>
      </c>
      <c r="B89" s="3">
        <v>579.06299999999999</v>
      </c>
      <c r="C89" s="3">
        <v>579.67899999999997</v>
      </c>
      <c r="D89" s="3">
        <v>580.178</v>
      </c>
      <c r="E89" s="3">
        <v>580.30399999999997</v>
      </c>
      <c r="F89" s="3">
        <v>580.38</v>
      </c>
      <c r="G89" s="3">
        <v>580.34400000000005</v>
      </c>
      <c r="H89" s="3">
        <v>580.255</v>
      </c>
      <c r="I89" s="3">
        <v>579.63099999999997</v>
      </c>
      <c r="J89" s="3">
        <v>579.447</v>
      </c>
      <c r="L89" s="3">
        <v>700</v>
      </c>
      <c r="M89" s="3">
        <v>579.71999999999946</v>
      </c>
      <c r="N89" s="3">
        <v>579.99500000000012</v>
      </c>
      <c r="O89" s="3">
        <v>580.18300000000011</v>
      </c>
      <c r="P89" s="3">
        <v>580.29550000000006</v>
      </c>
      <c r="Q89" s="57">
        <v>580.43299999999931</v>
      </c>
      <c r="R89" s="3">
        <f t="shared" si="11"/>
        <v>580.32049999999936</v>
      </c>
      <c r="S89" s="3">
        <f t="shared" si="11"/>
        <v>580.2079999999994</v>
      </c>
      <c r="T89" s="3">
        <f t="shared" si="12"/>
        <v>580.01999999999941</v>
      </c>
      <c r="U89" s="3">
        <f t="shared" si="13"/>
        <v>579.71999999999946</v>
      </c>
      <c r="W89" s="18"/>
      <c r="X89" s="18"/>
      <c r="Y89" s="69">
        <v>700</v>
      </c>
      <c r="Z89" s="68">
        <f t="shared" si="14"/>
        <v>0.65699999999947067</v>
      </c>
      <c r="AA89" s="68">
        <f t="shared" si="15"/>
        <v>0.31600000000014461</v>
      </c>
      <c r="AB89" s="68">
        <f t="shared" si="16"/>
        <v>5.0000000001091394E-3</v>
      </c>
      <c r="AC89" s="68">
        <f t="shared" si="17"/>
        <v>1.2037500000009516</v>
      </c>
      <c r="AD89" s="68">
        <f t="shared" si="21"/>
        <v>126.7500000000723</v>
      </c>
      <c r="AE89" s="68">
        <f t="shared" si="18"/>
        <v>9.7299999999961528</v>
      </c>
      <c r="AF89" s="68"/>
      <c r="AG89" s="68">
        <f t="shared" si="22"/>
        <v>1016.9999999997117</v>
      </c>
      <c r="AH89" s="68"/>
      <c r="AI89" s="69">
        <v>700</v>
      </c>
      <c r="AJ89" s="68">
        <f t="shared" si="8"/>
        <v>-4.70000000005939E-2</v>
      </c>
      <c r="AK89" s="68">
        <f t="shared" si="9"/>
        <v>0.38899999999944157</v>
      </c>
      <c r="AL89" s="68">
        <f t="shared" si="10"/>
        <v>0.27299999999945612</v>
      </c>
      <c r="AM89" s="68">
        <f t="shared" si="19"/>
        <v>1.2824999999956788</v>
      </c>
      <c r="AN89" s="68">
        <f t="shared" si="23"/>
        <v>127.49999999964956</v>
      </c>
      <c r="AO89" s="68">
        <f t="shared" si="20"/>
        <v>6.6199999999889769</v>
      </c>
      <c r="AP89" s="68">
        <f t="shared" si="24"/>
        <v>553.99999999912097</v>
      </c>
    </row>
    <row r="90" spans="1:42" ht="15.75" x14ac:dyDescent="0.25">
      <c r="A90" s="66">
        <v>800</v>
      </c>
      <c r="B90" s="3">
        <v>579.36800000000005</v>
      </c>
      <c r="C90" s="3">
        <v>579.97400000000005</v>
      </c>
      <c r="D90" s="3">
        <v>580.34400000000005</v>
      </c>
      <c r="E90" s="3">
        <v>580.61</v>
      </c>
      <c r="F90" s="3">
        <v>580.72</v>
      </c>
      <c r="G90" s="3">
        <v>580.57399999999996</v>
      </c>
      <c r="H90" s="3">
        <v>580.47699999999998</v>
      </c>
      <c r="I90" s="3">
        <v>580.06200000000001</v>
      </c>
      <c r="J90" s="3">
        <v>579.95600000000002</v>
      </c>
      <c r="L90" s="3">
        <v>800</v>
      </c>
      <c r="M90" s="3">
        <v>580.05599999999924</v>
      </c>
      <c r="N90" s="3">
        <v>580.29900000000021</v>
      </c>
      <c r="O90" s="3">
        <v>580.48700000000019</v>
      </c>
      <c r="P90" s="3">
        <v>580.59950000000015</v>
      </c>
      <c r="Q90" s="57">
        <v>580.7689999999991</v>
      </c>
      <c r="R90" s="3">
        <f t="shared" si="11"/>
        <v>580.65649999999914</v>
      </c>
      <c r="S90" s="3">
        <f t="shared" si="11"/>
        <v>580.54399999999919</v>
      </c>
      <c r="T90" s="3">
        <f t="shared" si="12"/>
        <v>580.3559999999992</v>
      </c>
      <c r="U90" s="3">
        <f t="shared" si="13"/>
        <v>580.05599999999924</v>
      </c>
      <c r="W90" s="18"/>
      <c r="X90" s="18"/>
      <c r="Y90" s="69">
        <v>800</v>
      </c>
      <c r="Z90" s="68">
        <f t="shared" si="14"/>
        <v>0.68799999999919237</v>
      </c>
      <c r="AA90" s="68">
        <f t="shared" si="15"/>
        <v>0.32500000000015916</v>
      </c>
      <c r="AB90" s="68">
        <f t="shared" si="16"/>
        <v>0.14300000000014279</v>
      </c>
      <c r="AC90" s="68">
        <f t="shared" si="17"/>
        <v>1.7550000000011323</v>
      </c>
      <c r="AD90" s="68">
        <f t="shared" si="21"/>
        <v>147.93750000010419</v>
      </c>
      <c r="AE90" s="68">
        <f t="shared" si="18"/>
        <v>10.129999999993515</v>
      </c>
      <c r="AF90" s="68"/>
      <c r="AG90" s="68">
        <f t="shared" si="22"/>
        <v>992.99999999948341</v>
      </c>
      <c r="AH90" s="68"/>
      <c r="AI90" s="69">
        <v>800</v>
      </c>
      <c r="AJ90" s="68">
        <f t="shared" si="8"/>
        <v>6.6999999999211468E-2</v>
      </c>
      <c r="AK90" s="68">
        <f t="shared" si="9"/>
        <v>0.29399999999918691</v>
      </c>
      <c r="AL90" s="68">
        <f t="shared" si="10"/>
        <v>9.999999999922693E-2</v>
      </c>
      <c r="AM90" s="68">
        <f t="shared" si="19"/>
        <v>1.3537499999939939</v>
      </c>
      <c r="AN90" s="68">
        <f t="shared" si="23"/>
        <v>131.81249999948363</v>
      </c>
      <c r="AO90" s="68">
        <f t="shared" si="20"/>
        <v>3.9399999999841384</v>
      </c>
      <c r="AP90" s="68">
        <f t="shared" si="24"/>
        <v>527.99999999865577</v>
      </c>
    </row>
    <row r="91" spans="1:42" ht="15.75" x14ac:dyDescent="0.25">
      <c r="A91" s="66">
        <v>900</v>
      </c>
      <c r="B91" s="3">
        <v>579.65</v>
      </c>
      <c r="C91" s="3">
        <v>580.19399999999996</v>
      </c>
      <c r="D91" s="3">
        <v>580.64400000000001</v>
      </c>
      <c r="E91" s="3">
        <v>580.94200000000001</v>
      </c>
      <c r="F91" s="3">
        <v>581.00599999999997</v>
      </c>
      <c r="G91" s="3">
        <v>580.92399999999998</v>
      </c>
      <c r="H91" s="3">
        <v>580.75400000000002</v>
      </c>
      <c r="I91" s="3">
        <v>580.46299999999997</v>
      </c>
      <c r="J91" s="3">
        <v>580.1</v>
      </c>
      <c r="L91" s="3">
        <v>900</v>
      </c>
      <c r="M91" s="3">
        <v>580.32799999999918</v>
      </c>
      <c r="N91" s="3">
        <v>580.60300000000029</v>
      </c>
      <c r="O91" s="3">
        <v>580.79100000000028</v>
      </c>
      <c r="P91" s="3">
        <v>580.90350000000024</v>
      </c>
      <c r="Q91" s="57">
        <v>581.04099999999903</v>
      </c>
      <c r="R91" s="3">
        <f t="shared" si="11"/>
        <v>580.92849999999908</v>
      </c>
      <c r="S91" s="3">
        <f t="shared" si="11"/>
        <v>580.81599999999912</v>
      </c>
      <c r="T91" s="3">
        <f t="shared" si="12"/>
        <v>580.62799999999913</v>
      </c>
      <c r="U91" s="3">
        <f t="shared" si="13"/>
        <v>580.32799999999918</v>
      </c>
      <c r="W91" s="18"/>
      <c r="X91" s="18"/>
      <c r="Y91" s="69">
        <v>900</v>
      </c>
      <c r="Z91" s="68">
        <f t="shared" si="14"/>
        <v>0.67799999999920146</v>
      </c>
      <c r="AA91" s="68">
        <f t="shared" si="15"/>
        <v>0.40900000000033288</v>
      </c>
      <c r="AB91" s="68">
        <f t="shared" si="16"/>
        <v>0.14700000000027558</v>
      </c>
      <c r="AC91" s="68">
        <f t="shared" si="17"/>
        <v>2.0850000000022817</v>
      </c>
      <c r="AD91" s="68">
        <f t="shared" si="21"/>
        <v>192.0000000001707</v>
      </c>
      <c r="AE91" s="68">
        <f t="shared" si="18"/>
        <v>10.869999999995343</v>
      </c>
      <c r="AF91" s="68"/>
      <c r="AG91" s="68">
        <f t="shared" si="22"/>
        <v>1049.9999999994429</v>
      </c>
      <c r="AH91" s="68"/>
      <c r="AI91" s="69">
        <v>900</v>
      </c>
      <c r="AJ91" s="68">
        <f t="shared" si="8"/>
        <v>6.1999999999102329E-2</v>
      </c>
      <c r="AK91" s="68">
        <f t="shared" si="9"/>
        <v>0.16499999999916781</v>
      </c>
      <c r="AL91" s="68">
        <f t="shared" si="10"/>
        <v>0.22799999999915599</v>
      </c>
      <c r="AM91" s="68">
        <f t="shared" si="19"/>
        <v>0.85124999999351303</v>
      </c>
      <c r="AN91" s="68">
        <f t="shared" si="23"/>
        <v>110.24999999937535</v>
      </c>
      <c r="AO91" s="68">
        <f t="shared" si="20"/>
        <v>3.929999999983238</v>
      </c>
      <c r="AP91" s="68">
        <f t="shared" si="24"/>
        <v>393.49999999836882</v>
      </c>
    </row>
    <row r="92" spans="1:42" ht="15.75" x14ac:dyDescent="0.25">
      <c r="A92" s="66">
        <v>1000</v>
      </c>
      <c r="B92" s="3">
        <v>580.06799999999998</v>
      </c>
      <c r="C92" s="3">
        <v>580.56700000000001</v>
      </c>
      <c r="D92" s="3">
        <v>580.99599999999998</v>
      </c>
      <c r="E92" s="3">
        <v>581.20699999999999</v>
      </c>
      <c r="F92" s="3">
        <v>581.30100000000004</v>
      </c>
      <c r="G92" s="3">
        <v>581.19500000000005</v>
      </c>
      <c r="H92" s="3">
        <v>581.03300000000002</v>
      </c>
      <c r="I92" s="3">
        <v>580.53200000000004</v>
      </c>
      <c r="J92" s="3">
        <v>580.26400000000001</v>
      </c>
      <c r="L92" s="3">
        <v>1000</v>
      </c>
      <c r="M92" s="3">
        <v>580.59999999999911</v>
      </c>
      <c r="N92" s="3">
        <v>580.90700000000038</v>
      </c>
      <c r="O92" s="3">
        <v>581.09500000000037</v>
      </c>
      <c r="P92" s="3">
        <v>581.20750000000032</v>
      </c>
      <c r="Q92" s="57">
        <v>581.31299999999896</v>
      </c>
      <c r="R92" s="3">
        <f t="shared" si="11"/>
        <v>581.20049999999901</v>
      </c>
      <c r="S92" s="3">
        <f t="shared" si="11"/>
        <v>581.08799999999906</v>
      </c>
      <c r="T92" s="3">
        <f t="shared" si="12"/>
        <v>580.89999999999907</v>
      </c>
      <c r="U92" s="3">
        <f t="shared" si="13"/>
        <v>580.59999999999911</v>
      </c>
      <c r="Y92" s="69">
        <v>1000</v>
      </c>
      <c r="Z92" s="68">
        <f t="shared" si="14"/>
        <v>0.53199999999912961</v>
      </c>
      <c r="AA92" s="68">
        <f t="shared" si="15"/>
        <v>0.34000000000037289</v>
      </c>
      <c r="AB92" s="68">
        <f t="shared" si="16"/>
        <v>9.9000000000387445E-2</v>
      </c>
      <c r="AC92" s="68">
        <f t="shared" si="17"/>
        <v>1.6462500000028513</v>
      </c>
      <c r="AD92" s="68">
        <f t="shared" si="21"/>
        <v>186.56250000025665</v>
      </c>
      <c r="AE92" s="68">
        <f t="shared" si="18"/>
        <v>8.7199999999950251</v>
      </c>
      <c r="AF92" s="68"/>
      <c r="AG92" s="68">
        <f t="shared" si="22"/>
        <v>979.49999999951842</v>
      </c>
      <c r="AH92" s="68"/>
      <c r="AI92" s="69">
        <v>1000</v>
      </c>
      <c r="AJ92" s="68">
        <f t="shared" si="8"/>
        <v>5.4999999999040483E-2</v>
      </c>
      <c r="AK92" s="68">
        <f t="shared" si="9"/>
        <v>0.36799999999902866</v>
      </c>
      <c r="AL92" s="68">
        <f t="shared" si="10"/>
        <v>0.33599999999910324</v>
      </c>
      <c r="AM92" s="68">
        <f t="shared" si="19"/>
        <v>1.5862499999927593</v>
      </c>
      <c r="AN92" s="68">
        <f t="shared" si="23"/>
        <v>121.87499999931362</v>
      </c>
      <c r="AO92" s="68">
        <f t="shared" si="20"/>
        <v>7.039999999981319</v>
      </c>
      <c r="AP92" s="68">
        <f t="shared" si="24"/>
        <v>548.49999999822785</v>
      </c>
    </row>
    <row r="93" spans="1:42" ht="15.75" x14ac:dyDescent="0.25">
      <c r="A93" s="66">
        <v>1100</v>
      </c>
      <c r="B93" s="3">
        <v>580.25699999999995</v>
      </c>
      <c r="C93" s="3">
        <v>580.84</v>
      </c>
      <c r="D93" s="3">
        <v>581.35799999999995</v>
      </c>
      <c r="E93" s="3">
        <v>581.52099999999996</v>
      </c>
      <c r="F93" s="3">
        <v>581.61500000000001</v>
      </c>
      <c r="G93" s="3">
        <v>581.55499999999995</v>
      </c>
      <c r="H93" s="3">
        <v>581.37</v>
      </c>
      <c r="I93" s="3">
        <v>580.71900000000005</v>
      </c>
      <c r="J93" s="3">
        <v>580.57600000000002</v>
      </c>
      <c r="L93" s="3">
        <v>1100</v>
      </c>
      <c r="M93" s="3">
        <v>580.87199999999905</v>
      </c>
      <c r="N93" s="3">
        <v>581.21100000000047</v>
      </c>
      <c r="O93" s="3">
        <v>581.39900000000046</v>
      </c>
      <c r="P93" s="3">
        <v>581.51150000000041</v>
      </c>
      <c r="Q93" s="57">
        <v>581.5849999999989</v>
      </c>
      <c r="R93" s="3">
        <f t="shared" si="11"/>
        <v>581.47249999999894</v>
      </c>
      <c r="S93" s="3">
        <f t="shared" si="11"/>
        <v>581.35999999999899</v>
      </c>
      <c r="T93" s="3">
        <f t="shared" si="12"/>
        <v>581.171999999999</v>
      </c>
      <c r="U93" s="3">
        <f t="shared" si="13"/>
        <v>580.87199999999905</v>
      </c>
      <c r="Y93" s="69">
        <v>1100</v>
      </c>
      <c r="Z93" s="68">
        <f t="shared" si="14"/>
        <v>0.6149999999990996</v>
      </c>
      <c r="AA93" s="68">
        <f t="shared" si="15"/>
        <v>0.37100000000043565</v>
      </c>
      <c r="AB93" s="68">
        <f t="shared" si="16"/>
        <v>4.1000000000508408E-2</v>
      </c>
      <c r="AC93" s="68">
        <f t="shared" si="17"/>
        <v>1.5450000000035402</v>
      </c>
      <c r="AD93" s="68">
        <f t="shared" si="21"/>
        <v>159.56250000031957</v>
      </c>
      <c r="AE93" s="68">
        <f t="shared" si="18"/>
        <v>9.8599999999953525</v>
      </c>
      <c r="AF93" s="68"/>
      <c r="AG93" s="68">
        <f t="shared" si="22"/>
        <v>928.99999999951888</v>
      </c>
      <c r="AH93" s="68"/>
      <c r="AI93" s="69">
        <v>1100</v>
      </c>
      <c r="AJ93" s="68">
        <f t="shared" si="8"/>
        <v>-1.0000000001014087E-2</v>
      </c>
      <c r="AK93" s="68">
        <f t="shared" si="9"/>
        <v>0.45299999999895135</v>
      </c>
      <c r="AL93" s="68">
        <f t="shared" si="10"/>
        <v>0.29599999999902593</v>
      </c>
      <c r="AM93" s="68">
        <f t="shared" si="19"/>
        <v>1.6612499999922647</v>
      </c>
      <c r="AN93" s="68">
        <f t="shared" si="23"/>
        <v>162.3749999992512</v>
      </c>
      <c r="AO93" s="68">
        <f t="shared" si="20"/>
        <v>7.4899999999797728</v>
      </c>
      <c r="AP93" s="68">
        <f t="shared" si="24"/>
        <v>726.49999999805459</v>
      </c>
    </row>
    <row r="94" spans="1:42" ht="15.75" x14ac:dyDescent="0.25">
      <c r="A94" s="66">
        <v>1200</v>
      </c>
      <c r="B94" s="3">
        <v>580.54700000000003</v>
      </c>
      <c r="C94" s="3">
        <v>580.99300000000005</v>
      </c>
      <c r="D94" s="3">
        <v>581.55499999999995</v>
      </c>
      <c r="E94" s="3">
        <v>581.726</v>
      </c>
      <c r="F94" s="3">
        <v>581.851</v>
      </c>
      <c r="G94" s="3">
        <v>581.76499999999999</v>
      </c>
      <c r="H94" s="3">
        <v>581.61199999999997</v>
      </c>
      <c r="I94" s="3">
        <v>580.96100000000001</v>
      </c>
      <c r="J94" s="3">
        <v>580.90800000000002</v>
      </c>
      <c r="L94" s="3">
        <v>1200</v>
      </c>
      <c r="M94" s="3">
        <v>581.14399999999898</v>
      </c>
      <c r="N94" s="3">
        <v>581.50400000000059</v>
      </c>
      <c r="O94" s="3">
        <v>581.69200000000058</v>
      </c>
      <c r="P94" s="3">
        <v>581.80450000000053</v>
      </c>
      <c r="Q94" s="57">
        <v>581.85699999999883</v>
      </c>
      <c r="R94" s="3">
        <f t="shared" si="11"/>
        <v>581.74449999999888</v>
      </c>
      <c r="S94" s="3">
        <f t="shared" si="11"/>
        <v>581.63199999999892</v>
      </c>
      <c r="T94" s="3">
        <f t="shared" si="12"/>
        <v>581.44399999999894</v>
      </c>
      <c r="U94" s="3">
        <f t="shared" si="13"/>
        <v>581.14399999999898</v>
      </c>
      <c r="Y94" s="69">
        <v>1200</v>
      </c>
      <c r="Z94" s="68">
        <f t="shared" si="14"/>
        <v>0.59699999999895681</v>
      </c>
      <c r="AA94" s="68">
        <f t="shared" si="15"/>
        <v>0.51100000000053569</v>
      </c>
      <c r="AB94" s="68">
        <f t="shared" si="16"/>
        <v>0.13700000000062573</v>
      </c>
      <c r="AC94" s="68">
        <f t="shared" si="17"/>
        <v>2.4300000000043553</v>
      </c>
      <c r="AD94" s="68">
        <f t="shared" si="21"/>
        <v>198.75000000039478</v>
      </c>
      <c r="AE94" s="68">
        <f t="shared" si="18"/>
        <v>11.079999999994925</v>
      </c>
      <c r="AF94" s="68"/>
      <c r="AG94" s="68">
        <f t="shared" si="22"/>
        <v>1046.9999999995139</v>
      </c>
      <c r="AH94" s="68"/>
      <c r="AI94" s="69">
        <v>1200</v>
      </c>
      <c r="AJ94" s="68">
        <f t="shared" si="8"/>
        <v>1.9999999998958629E-2</v>
      </c>
      <c r="AK94" s="68">
        <f t="shared" si="9"/>
        <v>0.48299999999892407</v>
      </c>
      <c r="AL94" s="68">
        <f t="shared" si="10"/>
        <v>0.23599999999896681</v>
      </c>
      <c r="AM94" s="68">
        <f t="shared" si="19"/>
        <v>1.8862499999920601</v>
      </c>
      <c r="AN94" s="68">
        <f t="shared" si="23"/>
        <v>177.37499999921624</v>
      </c>
      <c r="AO94" s="68">
        <f t="shared" si="20"/>
        <v>7.1899999999789088</v>
      </c>
      <c r="AP94" s="68">
        <f t="shared" si="24"/>
        <v>733.99999999793408</v>
      </c>
    </row>
    <row r="95" spans="1:42" ht="15.75" x14ac:dyDescent="0.25">
      <c r="A95" s="66">
        <v>1300</v>
      </c>
      <c r="B95" s="3">
        <v>580.85799999999995</v>
      </c>
      <c r="C95" s="3">
        <v>581.327</v>
      </c>
      <c r="D95" s="3">
        <v>581.81700000000001</v>
      </c>
      <c r="E95" s="3">
        <v>581.98099999999999</v>
      </c>
      <c r="F95" s="3">
        <v>582.06500000000005</v>
      </c>
      <c r="G95" s="3">
        <v>581.96600000000001</v>
      </c>
      <c r="H95" s="3">
        <v>581.83199999999999</v>
      </c>
      <c r="I95" s="3">
        <v>581.33299999999997</v>
      </c>
      <c r="J95" s="3">
        <v>581.21799999999996</v>
      </c>
      <c r="L95" s="3">
        <v>1300</v>
      </c>
      <c r="M95" s="3">
        <v>581.44399999999916</v>
      </c>
      <c r="N95" s="3">
        <v>581.76400000000081</v>
      </c>
      <c r="O95" s="3">
        <v>581.95200000000079</v>
      </c>
      <c r="P95" s="3">
        <v>582.06450000000075</v>
      </c>
      <c r="Q95" s="57">
        <v>582.15699999999902</v>
      </c>
      <c r="R95" s="3">
        <f t="shared" si="11"/>
        <v>582.04449999999906</v>
      </c>
      <c r="S95" s="3">
        <f t="shared" si="11"/>
        <v>581.93199999999911</v>
      </c>
      <c r="T95" s="3">
        <f t="shared" si="12"/>
        <v>581.74399999999912</v>
      </c>
      <c r="U95" s="3">
        <f t="shared" si="13"/>
        <v>581.44399999999916</v>
      </c>
      <c r="Y95" s="69">
        <v>1300</v>
      </c>
      <c r="Z95" s="68">
        <f t="shared" si="14"/>
        <v>0.58599999999921693</v>
      </c>
      <c r="AA95" s="68">
        <f t="shared" si="15"/>
        <v>0.43700000000080763</v>
      </c>
      <c r="AB95" s="68">
        <f t="shared" si="16"/>
        <v>0.13500000000078671</v>
      </c>
      <c r="AC95" s="68">
        <f t="shared" si="17"/>
        <v>2.1450000000059788</v>
      </c>
      <c r="AD95" s="68">
        <f t="shared" si="21"/>
        <v>228.75000000051671</v>
      </c>
      <c r="AE95" s="68">
        <f t="shared" si="18"/>
        <v>10.230000000000246</v>
      </c>
      <c r="AF95" s="68"/>
      <c r="AG95" s="68">
        <f t="shared" si="22"/>
        <v>1065.4999999997585</v>
      </c>
      <c r="AH95" s="68"/>
      <c r="AI95" s="69">
        <v>1300</v>
      </c>
      <c r="AJ95" s="68">
        <f t="shared" si="8"/>
        <v>9.9999999999113243E-2</v>
      </c>
      <c r="AK95" s="68">
        <f t="shared" si="9"/>
        <v>0.41099999999914871</v>
      </c>
      <c r="AL95" s="68">
        <f t="shared" si="10"/>
        <v>0.22599999999920328</v>
      </c>
      <c r="AM95" s="68">
        <f t="shared" si="19"/>
        <v>1.9162499999934823</v>
      </c>
      <c r="AN95" s="68">
        <f t="shared" si="23"/>
        <v>190.12499999927712</v>
      </c>
      <c r="AO95" s="68">
        <f t="shared" si="20"/>
        <v>6.36999999998352</v>
      </c>
      <c r="AP95" s="68">
        <f t="shared" si="24"/>
        <v>677.99999999812144</v>
      </c>
    </row>
    <row r="96" spans="1:42" ht="15.75" x14ac:dyDescent="0.25">
      <c r="A96" s="66">
        <v>1400</v>
      </c>
      <c r="B96" s="3">
        <v>581.13199999999995</v>
      </c>
      <c r="C96" s="3">
        <v>581.53200000000004</v>
      </c>
      <c r="D96" s="3">
        <v>582.13699999999994</v>
      </c>
      <c r="E96" s="3">
        <v>582.28800000000001</v>
      </c>
      <c r="F96" s="3">
        <v>582.35500000000002</v>
      </c>
      <c r="G96" s="3">
        <v>582.29700000000003</v>
      </c>
      <c r="H96" s="3">
        <v>582.17899999999997</v>
      </c>
      <c r="I96" s="3">
        <v>581.59699999999998</v>
      </c>
      <c r="J96" s="3">
        <v>581.38300000000004</v>
      </c>
      <c r="L96" s="3">
        <v>1400</v>
      </c>
      <c r="M96" s="3">
        <v>581.74399999999935</v>
      </c>
      <c r="N96" s="3">
        <v>582.02400000000102</v>
      </c>
      <c r="O96" s="3">
        <v>582.21200000000101</v>
      </c>
      <c r="P96" s="3">
        <v>582.32450000000097</v>
      </c>
      <c r="Q96" s="57">
        <v>582.4569999999992</v>
      </c>
      <c r="R96" s="3">
        <f t="shared" si="11"/>
        <v>582.34449999999924</v>
      </c>
      <c r="S96" s="3">
        <f t="shared" si="11"/>
        <v>582.23199999999929</v>
      </c>
      <c r="T96" s="3">
        <f t="shared" si="12"/>
        <v>582.0439999999993</v>
      </c>
      <c r="U96" s="3">
        <f t="shared" si="13"/>
        <v>581.74399999999935</v>
      </c>
      <c r="Y96" s="69">
        <v>1400</v>
      </c>
      <c r="Z96" s="68">
        <f t="shared" si="14"/>
        <v>0.61199999999939791</v>
      </c>
      <c r="AA96" s="68">
        <f t="shared" si="15"/>
        <v>0.49200000000098498</v>
      </c>
      <c r="AB96" s="68">
        <f t="shared" si="16"/>
        <v>7.5000000001068656E-2</v>
      </c>
      <c r="AC96" s="68">
        <f t="shared" si="17"/>
        <v>2.1262500000077011</v>
      </c>
      <c r="AD96" s="68">
        <f t="shared" si="21"/>
        <v>213.562500000684</v>
      </c>
      <c r="AE96" s="68">
        <f t="shared" si="18"/>
        <v>11.040000000003829</v>
      </c>
      <c r="AF96" s="68"/>
      <c r="AG96" s="68">
        <f t="shared" si="22"/>
        <v>1063.5000000002037</v>
      </c>
      <c r="AH96" s="68"/>
      <c r="AI96" s="69">
        <v>1400</v>
      </c>
      <c r="AJ96" s="68">
        <f t="shared" si="8"/>
        <v>5.299999999931515E-2</v>
      </c>
      <c r="AK96" s="68">
        <f t="shared" si="9"/>
        <v>0.44699999999932061</v>
      </c>
      <c r="AL96" s="68">
        <f t="shared" si="10"/>
        <v>0.36099999999930787</v>
      </c>
      <c r="AM96" s="68">
        <f t="shared" si="19"/>
        <v>1.8749999999948841</v>
      </c>
      <c r="AN96" s="68">
        <f t="shared" si="23"/>
        <v>189.56249999941832</v>
      </c>
      <c r="AO96" s="68">
        <f t="shared" si="20"/>
        <v>8.0799999999862848</v>
      </c>
      <c r="AP96" s="68">
        <f t="shared" si="24"/>
        <v>722.49999999849024</v>
      </c>
    </row>
    <row r="97" spans="1:42" ht="15.75" x14ac:dyDescent="0.25">
      <c r="A97" s="66">
        <v>1500</v>
      </c>
      <c r="B97" s="3">
        <v>581.33000000000004</v>
      </c>
      <c r="C97" s="3">
        <v>581.73900000000003</v>
      </c>
      <c r="D97" s="3">
        <v>582.35</v>
      </c>
      <c r="E97" s="3">
        <v>582.53599999999994</v>
      </c>
      <c r="F97" s="3">
        <v>582.66</v>
      </c>
      <c r="G97" s="3">
        <v>582.57600000000002</v>
      </c>
      <c r="H97" s="3">
        <v>582.54</v>
      </c>
      <c r="I97" s="3">
        <v>582.00400000000002</v>
      </c>
      <c r="J97" s="3">
        <v>581.68499999999995</v>
      </c>
      <c r="L97" s="3">
        <v>1500</v>
      </c>
      <c r="M97" s="3">
        <v>582.04399999999953</v>
      </c>
      <c r="N97" s="3">
        <v>582.28400000000124</v>
      </c>
      <c r="O97" s="3">
        <v>582.47200000000123</v>
      </c>
      <c r="P97" s="3">
        <v>582.58450000000119</v>
      </c>
      <c r="Q97" s="57">
        <v>582.75699999999938</v>
      </c>
      <c r="R97" s="3">
        <f t="shared" si="11"/>
        <v>582.64449999999943</v>
      </c>
      <c r="S97" s="3">
        <f t="shared" si="11"/>
        <v>582.53199999999947</v>
      </c>
      <c r="T97" s="3">
        <f t="shared" si="12"/>
        <v>582.34399999999948</v>
      </c>
      <c r="U97" s="3">
        <f t="shared" si="13"/>
        <v>582.04399999999953</v>
      </c>
      <c r="Y97" s="69">
        <v>1500</v>
      </c>
      <c r="Z97" s="68">
        <f t="shared" si="14"/>
        <v>0.71399999999948704</v>
      </c>
      <c r="AA97" s="68">
        <f t="shared" si="15"/>
        <v>0.54500000000120963</v>
      </c>
      <c r="AB97" s="68">
        <f t="shared" si="16"/>
        <v>0.12200000000120781</v>
      </c>
      <c r="AC97" s="68">
        <f t="shared" si="17"/>
        <v>2.5012500000090654</v>
      </c>
      <c r="AD97" s="68">
        <f t="shared" si="21"/>
        <v>231.37500000083833</v>
      </c>
      <c r="AE97" s="68">
        <f t="shared" si="18"/>
        <v>12.590000000006967</v>
      </c>
      <c r="AF97" s="68"/>
      <c r="AG97" s="68">
        <f t="shared" si="22"/>
        <v>1181.5000000005398</v>
      </c>
      <c r="AH97" s="68"/>
      <c r="AI97" s="69">
        <v>1500</v>
      </c>
      <c r="AJ97" s="68">
        <f t="shared" si="8"/>
        <v>-8.0000000004929461E-3</v>
      </c>
      <c r="AK97" s="68">
        <f t="shared" si="9"/>
        <v>0.3399999999994634</v>
      </c>
      <c r="AL97" s="68">
        <f t="shared" si="10"/>
        <v>0.35899999999958254</v>
      </c>
      <c r="AM97" s="68">
        <f t="shared" si="19"/>
        <v>1.2449999999961392</v>
      </c>
      <c r="AN97" s="68">
        <f t="shared" si="23"/>
        <v>155.99999999955116</v>
      </c>
      <c r="AO97" s="68">
        <f t="shared" si="20"/>
        <v>6.9899999999904594</v>
      </c>
      <c r="AP97" s="68">
        <f t="shared" si="24"/>
        <v>753.49999999883721</v>
      </c>
    </row>
    <row r="98" spans="1:42" ht="15.75" x14ac:dyDescent="0.25">
      <c r="A98" s="66">
        <v>1600</v>
      </c>
      <c r="B98" s="3">
        <v>581.66200000000003</v>
      </c>
      <c r="C98" s="3">
        <v>582.06200000000001</v>
      </c>
      <c r="D98" s="3">
        <v>582.53200000000004</v>
      </c>
      <c r="E98" s="3">
        <v>582.678</v>
      </c>
      <c r="F98" s="3">
        <v>582.83900000000006</v>
      </c>
      <c r="G98" s="3">
        <v>582.71500000000003</v>
      </c>
      <c r="H98" s="3">
        <v>582.62699999999995</v>
      </c>
      <c r="I98" s="3">
        <v>582.15200000000004</v>
      </c>
      <c r="J98" s="3">
        <v>582.02200000000005</v>
      </c>
      <c r="L98" s="3">
        <v>1600</v>
      </c>
      <c r="M98" s="3">
        <v>582.34399999999971</v>
      </c>
      <c r="N98" s="3">
        <v>582.54400000000146</v>
      </c>
      <c r="O98" s="3">
        <v>582.73200000000145</v>
      </c>
      <c r="P98" s="3">
        <v>582.8445000000014</v>
      </c>
      <c r="Q98" s="57">
        <v>583.05699999999956</v>
      </c>
      <c r="R98" s="3">
        <f t="shared" si="11"/>
        <v>582.94449999999961</v>
      </c>
      <c r="S98" s="3">
        <f t="shared" si="11"/>
        <v>582.83199999999965</v>
      </c>
      <c r="T98" s="3">
        <f t="shared" si="12"/>
        <v>582.64399999999966</v>
      </c>
      <c r="U98" s="3">
        <f t="shared" si="13"/>
        <v>582.34399999999971</v>
      </c>
      <c r="Y98" s="69">
        <v>1600</v>
      </c>
      <c r="Z98" s="68">
        <f t="shared" si="14"/>
        <v>0.68199999999967531</v>
      </c>
      <c r="AA98" s="68">
        <f t="shared" si="15"/>
        <v>0.48200000000144883</v>
      </c>
      <c r="AB98" s="68">
        <f t="shared" si="16"/>
        <v>0.20000000000140972</v>
      </c>
      <c r="AC98" s="68">
        <f t="shared" si="17"/>
        <v>2.5575000000107195</v>
      </c>
      <c r="AD98" s="68">
        <f t="shared" si="21"/>
        <v>252.93750000098925</v>
      </c>
      <c r="AE98" s="68">
        <f t="shared" si="18"/>
        <v>11.640000000011241</v>
      </c>
      <c r="AF98" s="68"/>
      <c r="AG98" s="68">
        <f t="shared" si="22"/>
        <v>1211.5000000009104</v>
      </c>
      <c r="AH98" s="68"/>
      <c r="AI98" s="69">
        <v>1600</v>
      </c>
      <c r="AJ98" s="68">
        <f t="shared" si="8"/>
        <v>0.20499999999969987</v>
      </c>
      <c r="AK98" s="68">
        <f t="shared" si="9"/>
        <v>0.49199999999962074</v>
      </c>
      <c r="AL98" s="68">
        <f t="shared" si="10"/>
        <v>0.32199999999966167</v>
      </c>
      <c r="AM98" s="68">
        <f t="shared" si="19"/>
        <v>2.6137499999974523</v>
      </c>
      <c r="AN98" s="68">
        <f t="shared" si="23"/>
        <v>192.93749999967957</v>
      </c>
      <c r="AO98" s="68">
        <f t="shared" si="20"/>
        <v>8.1399999999928241</v>
      </c>
      <c r="AP98" s="68">
        <f t="shared" si="24"/>
        <v>756.49999999916417</v>
      </c>
    </row>
    <row r="99" spans="1:42" ht="15.75" x14ac:dyDescent="0.25">
      <c r="A99" s="66">
        <v>1700</v>
      </c>
      <c r="B99" s="3">
        <v>581.96900000000005</v>
      </c>
      <c r="C99" s="3">
        <v>582.31700000000001</v>
      </c>
      <c r="D99" s="3">
        <v>582.81500000000005</v>
      </c>
      <c r="E99" s="3">
        <v>582.93899999999996</v>
      </c>
      <c r="F99" s="3">
        <v>583.08600000000001</v>
      </c>
      <c r="G99" s="3">
        <v>583.02800000000002</v>
      </c>
      <c r="H99" s="3">
        <v>582.85799999999995</v>
      </c>
      <c r="I99" s="3">
        <v>582.32500000000005</v>
      </c>
      <c r="J99" s="3">
        <v>582.21500000000003</v>
      </c>
      <c r="L99" s="3">
        <v>1700</v>
      </c>
      <c r="M99" s="3">
        <v>582.64399999999989</v>
      </c>
      <c r="N99" s="3">
        <v>582.80400000000168</v>
      </c>
      <c r="O99" s="3">
        <v>582.99200000000167</v>
      </c>
      <c r="P99" s="3">
        <v>583.10450000000162</v>
      </c>
      <c r="Q99" s="57">
        <v>583.35699999999974</v>
      </c>
      <c r="R99" s="3">
        <f t="shared" ref="R99:S112" si="25">Q99-0.1125</f>
        <v>583.24449999999979</v>
      </c>
      <c r="S99" s="3">
        <f t="shared" si="25"/>
        <v>583.13199999999983</v>
      </c>
      <c r="T99" s="3">
        <f t="shared" ref="T99:T112" si="26">S99-0.188</f>
        <v>582.94399999999985</v>
      </c>
      <c r="U99" s="3">
        <f t="shared" si="13"/>
        <v>582.64399999999989</v>
      </c>
      <c r="Y99" s="69">
        <v>1700</v>
      </c>
      <c r="Z99" s="68">
        <f t="shared" si="14"/>
        <v>0.67499999999984084</v>
      </c>
      <c r="AA99" s="68">
        <f t="shared" si="15"/>
        <v>0.48700000000167165</v>
      </c>
      <c r="AB99" s="68">
        <f t="shared" si="16"/>
        <v>0.17700000000161253</v>
      </c>
      <c r="AC99" s="68">
        <f t="shared" si="17"/>
        <v>2.4900000000123157</v>
      </c>
      <c r="AD99" s="68">
        <f t="shared" si="21"/>
        <v>252.37500000115176</v>
      </c>
      <c r="AE99" s="68">
        <f t="shared" si="18"/>
        <v>11.620000000015125</v>
      </c>
      <c r="AF99" s="68"/>
      <c r="AG99" s="68">
        <f t="shared" si="22"/>
        <v>1163.0000000013183</v>
      </c>
      <c r="AH99" s="68"/>
      <c r="AI99" s="69">
        <v>1700</v>
      </c>
      <c r="AJ99" s="68">
        <f t="shared" si="8"/>
        <v>0.27399999999988722</v>
      </c>
      <c r="AK99" s="68">
        <f t="shared" si="9"/>
        <v>0.61899999999980082</v>
      </c>
      <c r="AL99" s="68">
        <f t="shared" si="10"/>
        <v>0.42899999999985994</v>
      </c>
      <c r="AM99" s="68">
        <f t="shared" si="19"/>
        <v>3.3487499999988302</v>
      </c>
      <c r="AN99" s="68">
        <f t="shared" si="23"/>
        <v>298.12499999981412</v>
      </c>
      <c r="AO99" s="68">
        <f t="shared" si="20"/>
        <v>10.479999999996608</v>
      </c>
      <c r="AP99" s="68">
        <f t="shared" si="24"/>
        <v>930.99999999947158</v>
      </c>
    </row>
    <row r="100" spans="1:42" ht="15.75" x14ac:dyDescent="0.25">
      <c r="A100" s="66">
        <v>1800</v>
      </c>
      <c r="B100" s="3">
        <v>582.221</v>
      </c>
      <c r="C100" s="3">
        <v>582.45500000000004</v>
      </c>
      <c r="D100" s="3">
        <v>583.048</v>
      </c>
      <c r="E100" s="3">
        <v>583.24900000000002</v>
      </c>
      <c r="F100" s="3">
        <v>583.35799999999995</v>
      </c>
      <c r="G100" s="3">
        <v>583.32299999999998</v>
      </c>
      <c r="H100" s="3">
        <v>583.12099999999998</v>
      </c>
      <c r="I100" s="3">
        <v>582.72400000000005</v>
      </c>
      <c r="J100" s="3">
        <v>582.53</v>
      </c>
      <c r="L100" s="3">
        <v>1800</v>
      </c>
      <c r="M100" s="3">
        <v>582.94400000000007</v>
      </c>
      <c r="N100" s="3">
        <v>583.10400000000186</v>
      </c>
      <c r="O100" s="3">
        <v>583.29200000000185</v>
      </c>
      <c r="P100" s="3">
        <v>583.4045000000018</v>
      </c>
      <c r="Q100" s="57">
        <v>583.65699999999993</v>
      </c>
      <c r="R100" s="3">
        <f t="shared" si="25"/>
        <v>583.54449999999997</v>
      </c>
      <c r="S100" s="3">
        <f t="shared" si="25"/>
        <v>583.43200000000002</v>
      </c>
      <c r="T100" s="3">
        <f t="shared" si="26"/>
        <v>583.24400000000003</v>
      </c>
      <c r="U100" s="3">
        <f t="shared" si="13"/>
        <v>582.94400000000007</v>
      </c>
      <c r="Y100" s="69">
        <v>1800</v>
      </c>
      <c r="Z100" s="68">
        <f t="shared" si="14"/>
        <v>0.72300000000007003</v>
      </c>
      <c r="AA100" s="68">
        <f t="shared" si="15"/>
        <v>0.6490000000018199</v>
      </c>
      <c r="AB100" s="68">
        <f t="shared" si="16"/>
        <v>0.24400000000184718</v>
      </c>
      <c r="AC100" s="68">
        <f t="shared" si="17"/>
        <v>3.3487500000137516</v>
      </c>
      <c r="AD100" s="68">
        <f t="shared" si="21"/>
        <v>291.93750000130336</v>
      </c>
      <c r="AE100" s="68">
        <f t="shared" si="18"/>
        <v>13.720000000018899</v>
      </c>
      <c r="AF100" s="68"/>
      <c r="AG100" s="68">
        <f t="shared" si="22"/>
        <v>1267.0000000017012</v>
      </c>
      <c r="AH100" s="68"/>
      <c r="AI100" s="69">
        <v>1800</v>
      </c>
      <c r="AJ100" s="68">
        <f t="shared" si="8"/>
        <v>0.31100000000003547</v>
      </c>
      <c r="AK100" s="68">
        <f t="shared" si="9"/>
        <v>0.51999999999998181</v>
      </c>
      <c r="AL100" s="68">
        <f t="shared" si="10"/>
        <v>0.41400000000010095</v>
      </c>
      <c r="AM100" s="68">
        <f t="shared" si="19"/>
        <v>3.1162500000000648</v>
      </c>
      <c r="AN100" s="68">
        <f t="shared" si="23"/>
        <v>323.24999999994475</v>
      </c>
      <c r="AO100" s="68">
        <f t="shared" si="20"/>
        <v>9.3400000000008276</v>
      </c>
      <c r="AP100" s="68">
        <f t="shared" si="24"/>
        <v>990.99999999987176</v>
      </c>
    </row>
    <row r="101" spans="1:42" ht="15.75" x14ac:dyDescent="0.25">
      <c r="A101" s="66">
        <v>1900</v>
      </c>
      <c r="B101" s="3">
        <v>582.596</v>
      </c>
      <c r="C101" s="3">
        <v>582.88499999999999</v>
      </c>
      <c r="D101" s="3">
        <v>583.43399999999997</v>
      </c>
      <c r="E101" s="3">
        <v>583.60599999999999</v>
      </c>
      <c r="F101" s="3">
        <v>583.71299999999997</v>
      </c>
      <c r="G101" s="3">
        <v>583.68299999999999</v>
      </c>
      <c r="H101" s="3">
        <v>583.46400000000006</v>
      </c>
      <c r="I101" s="3">
        <v>583.10299999999995</v>
      </c>
      <c r="J101" s="3">
        <v>583.03200000000004</v>
      </c>
      <c r="L101" s="3">
        <v>1900</v>
      </c>
      <c r="M101" s="3">
        <v>583.24400000000026</v>
      </c>
      <c r="N101" s="3">
        <v>583.40400000000204</v>
      </c>
      <c r="O101" s="3">
        <v>583.59200000000203</v>
      </c>
      <c r="P101" s="3">
        <v>583.70450000000199</v>
      </c>
      <c r="Q101" s="57">
        <v>583.95700000000011</v>
      </c>
      <c r="R101" s="3">
        <f t="shared" si="25"/>
        <v>583.84450000000015</v>
      </c>
      <c r="S101" s="3">
        <f t="shared" si="25"/>
        <v>583.7320000000002</v>
      </c>
      <c r="T101" s="3">
        <f t="shared" si="26"/>
        <v>583.54400000000021</v>
      </c>
      <c r="U101" s="3">
        <f t="shared" si="13"/>
        <v>583.24400000000026</v>
      </c>
      <c r="Y101" s="69">
        <v>1900</v>
      </c>
      <c r="Z101" s="68">
        <f t="shared" si="14"/>
        <v>0.64800000000025193</v>
      </c>
      <c r="AA101" s="68">
        <f t="shared" si="15"/>
        <v>0.51900000000205182</v>
      </c>
      <c r="AB101" s="68">
        <f t="shared" si="16"/>
        <v>0.15800000000206182</v>
      </c>
      <c r="AC101" s="68">
        <f t="shared" si="17"/>
        <v>2.5387500000154262</v>
      </c>
      <c r="AD101" s="68">
        <f t="shared" si="21"/>
        <v>294.37500000145889</v>
      </c>
      <c r="AE101" s="68">
        <f t="shared" si="18"/>
        <v>11.670000000023038</v>
      </c>
      <c r="AF101" s="68"/>
      <c r="AG101" s="68">
        <f t="shared" si="22"/>
        <v>1269.5000000020968</v>
      </c>
      <c r="AH101" s="68"/>
      <c r="AI101" s="69">
        <v>1900</v>
      </c>
      <c r="AJ101" s="68">
        <f t="shared" si="8"/>
        <v>0.26800000000014279</v>
      </c>
      <c r="AK101" s="68">
        <f t="shared" si="9"/>
        <v>0.4410000000002583</v>
      </c>
      <c r="AL101" s="68">
        <f t="shared" si="10"/>
        <v>0.21200000000021646</v>
      </c>
      <c r="AM101" s="68">
        <f t="shared" si="19"/>
        <v>2.6587500000015041</v>
      </c>
      <c r="AN101" s="68">
        <f t="shared" si="23"/>
        <v>288.75000000007844</v>
      </c>
      <c r="AO101" s="68">
        <f t="shared" si="20"/>
        <v>6.5300000000047476</v>
      </c>
      <c r="AP101" s="68">
        <f t="shared" si="24"/>
        <v>793.50000000027876</v>
      </c>
    </row>
    <row r="102" spans="1:42" ht="15.75" x14ac:dyDescent="0.25">
      <c r="A102" s="66">
        <v>2000</v>
      </c>
      <c r="B102" s="3">
        <v>582.93399999999997</v>
      </c>
      <c r="C102" s="3">
        <v>583.16499999999996</v>
      </c>
      <c r="D102" s="3">
        <v>583.79700000000003</v>
      </c>
      <c r="E102" s="3">
        <v>583.947</v>
      </c>
      <c r="F102" s="3">
        <v>584.005</v>
      </c>
      <c r="G102" s="3">
        <v>583.88699999999994</v>
      </c>
      <c r="H102" s="3">
        <v>583.73500000000001</v>
      </c>
      <c r="I102" s="3">
        <v>583.35599999999999</v>
      </c>
      <c r="J102" s="3">
        <v>583.29200000000003</v>
      </c>
      <c r="L102" s="3">
        <v>2000</v>
      </c>
      <c r="M102" s="3">
        <v>583.54400000000044</v>
      </c>
      <c r="N102" s="3">
        <v>583.70400000000222</v>
      </c>
      <c r="O102" s="3">
        <v>583.89200000000221</v>
      </c>
      <c r="P102" s="3">
        <v>584.00450000000217</v>
      </c>
      <c r="Q102" s="57">
        <v>584.25700000000029</v>
      </c>
      <c r="R102" s="3">
        <f t="shared" si="25"/>
        <v>584.14450000000033</v>
      </c>
      <c r="S102" s="3">
        <f t="shared" si="25"/>
        <v>584.03200000000038</v>
      </c>
      <c r="T102" s="3">
        <f t="shared" si="26"/>
        <v>583.84400000000039</v>
      </c>
      <c r="U102" s="3">
        <f t="shared" si="13"/>
        <v>583.54400000000044</v>
      </c>
      <c r="Y102" s="69">
        <v>2000</v>
      </c>
      <c r="Z102" s="68">
        <f t="shared" si="14"/>
        <v>0.61000000000046839</v>
      </c>
      <c r="AA102" s="68">
        <f t="shared" si="15"/>
        <v>0.539000000002261</v>
      </c>
      <c r="AB102" s="68">
        <f t="shared" si="16"/>
        <v>9.5000000002187335E-2</v>
      </c>
      <c r="AC102" s="68">
        <f t="shared" si="17"/>
        <v>2.3775000000166813</v>
      </c>
      <c r="AD102" s="68">
        <f t="shared" si="21"/>
        <v>245.81250000160537</v>
      </c>
      <c r="AE102" s="68">
        <f t="shared" si="18"/>
        <v>11.490000000027294</v>
      </c>
      <c r="AF102" s="68"/>
      <c r="AG102" s="68">
        <f t="shared" si="22"/>
        <v>1158.0000000025166</v>
      </c>
      <c r="AH102" s="68"/>
      <c r="AI102" s="69">
        <v>2000</v>
      </c>
      <c r="AJ102" s="68">
        <f t="shared" si="8"/>
        <v>0.29700000000036653</v>
      </c>
      <c r="AK102" s="68">
        <f t="shared" si="9"/>
        <v>0.48800000000039745</v>
      </c>
      <c r="AL102" s="68">
        <f t="shared" si="10"/>
        <v>0.25200000000040745</v>
      </c>
      <c r="AM102" s="68">
        <f t="shared" si="19"/>
        <v>2.9437500000028649</v>
      </c>
      <c r="AN102" s="68">
        <f t="shared" si="23"/>
        <v>280.12500000021845</v>
      </c>
      <c r="AO102" s="68">
        <f t="shared" si="20"/>
        <v>7.400000000008049</v>
      </c>
      <c r="AP102" s="68">
        <f t="shared" si="24"/>
        <v>696.50000000063983</v>
      </c>
    </row>
    <row r="103" spans="1:42" ht="15.75" x14ac:dyDescent="0.25">
      <c r="A103" s="66">
        <v>2100</v>
      </c>
      <c r="B103" s="3">
        <v>583.28300000000002</v>
      </c>
      <c r="C103" s="3">
        <v>583.54</v>
      </c>
      <c r="D103" s="3">
        <v>584.01099999999997</v>
      </c>
      <c r="E103" s="3">
        <v>584.20399999999995</v>
      </c>
      <c r="F103" s="3">
        <v>584.32299999999998</v>
      </c>
      <c r="G103" s="3">
        <v>584.26400000000001</v>
      </c>
      <c r="H103" s="3">
        <v>584.13499999999999</v>
      </c>
      <c r="I103" s="3">
        <v>583.68700000000001</v>
      </c>
      <c r="J103" s="3">
        <v>583.62199999999996</v>
      </c>
      <c r="L103" s="3">
        <v>2100</v>
      </c>
      <c r="M103" s="3">
        <v>583.84400000000062</v>
      </c>
      <c r="N103" s="3">
        <v>584.00400000000241</v>
      </c>
      <c r="O103" s="3">
        <v>584.19200000000239</v>
      </c>
      <c r="P103" s="3">
        <v>584.30450000000235</v>
      </c>
      <c r="Q103" s="57">
        <v>584.55700000000047</v>
      </c>
      <c r="R103" s="3">
        <f t="shared" si="25"/>
        <v>584.44450000000052</v>
      </c>
      <c r="S103" s="3">
        <f t="shared" si="25"/>
        <v>584.33200000000056</v>
      </c>
      <c r="T103" s="3">
        <f t="shared" si="26"/>
        <v>584.14400000000057</v>
      </c>
      <c r="U103" s="3">
        <f t="shared" si="13"/>
        <v>583.84400000000062</v>
      </c>
      <c r="Y103" s="69">
        <v>2100</v>
      </c>
      <c r="Z103" s="68">
        <f t="shared" si="14"/>
        <v>0.5610000000006039</v>
      </c>
      <c r="AA103" s="68">
        <f t="shared" si="15"/>
        <v>0.4640000000024429</v>
      </c>
      <c r="AB103" s="68">
        <f t="shared" si="16"/>
        <v>0.18100000000242744</v>
      </c>
      <c r="AC103" s="68">
        <f t="shared" si="17"/>
        <v>2.4187500000182638</v>
      </c>
      <c r="AD103" s="68">
        <f t="shared" si="21"/>
        <v>239.81250000174725</v>
      </c>
      <c r="AE103" s="68">
        <f t="shared" si="18"/>
        <v>10.250000000030468</v>
      </c>
      <c r="AF103" s="68"/>
      <c r="AG103" s="68">
        <f t="shared" si="22"/>
        <v>1087.0000000028881</v>
      </c>
      <c r="AH103" s="68"/>
      <c r="AI103" s="69">
        <v>2100</v>
      </c>
      <c r="AJ103" s="68">
        <f t="shared" si="8"/>
        <v>0.19700000000057116</v>
      </c>
      <c r="AK103" s="68">
        <f t="shared" si="9"/>
        <v>0.45700000000056207</v>
      </c>
      <c r="AL103" s="68">
        <f t="shared" si="10"/>
        <v>0.22200000000066211</v>
      </c>
      <c r="AM103" s="68">
        <f t="shared" si="19"/>
        <v>2.4525000000042496</v>
      </c>
      <c r="AN103" s="68">
        <f t="shared" si="23"/>
        <v>269.81250000035573</v>
      </c>
      <c r="AO103" s="68">
        <f t="shared" si="20"/>
        <v>6.7900000000122418</v>
      </c>
      <c r="AP103" s="68">
        <f t="shared" si="24"/>
        <v>709.50000000101454</v>
      </c>
    </row>
    <row r="104" spans="1:42" ht="15.75" x14ac:dyDescent="0.25">
      <c r="A104" s="66">
        <v>2200</v>
      </c>
      <c r="B104" s="3">
        <v>583.73699999999997</v>
      </c>
      <c r="C104" s="3">
        <v>583.82899999999995</v>
      </c>
      <c r="D104" s="3">
        <v>584.36</v>
      </c>
      <c r="E104" s="3">
        <v>584.60599999999999</v>
      </c>
      <c r="F104" s="3">
        <v>584.71900000000005</v>
      </c>
      <c r="G104" s="3">
        <v>584.64200000000005</v>
      </c>
      <c r="H104" s="3">
        <v>584.42600000000004</v>
      </c>
      <c r="I104" s="3">
        <v>583.98699999999997</v>
      </c>
      <c r="J104" s="3">
        <v>584.00300000000004</v>
      </c>
      <c r="L104" s="3">
        <v>2200</v>
      </c>
      <c r="M104" s="3">
        <v>584.14500000000078</v>
      </c>
      <c r="N104" s="3">
        <v>584.30400000000259</v>
      </c>
      <c r="O104" s="3">
        <v>584.49200000000258</v>
      </c>
      <c r="P104" s="3">
        <v>584.60450000000253</v>
      </c>
      <c r="Q104" s="57">
        <v>584.85800000000063</v>
      </c>
      <c r="R104" s="3">
        <f t="shared" si="25"/>
        <v>584.74550000000067</v>
      </c>
      <c r="S104" s="3">
        <f t="shared" si="25"/>
        <v>584.63300000000072</v>
      </c>
      <c r="T104" s="3">
        <f t="shared" si="26"/>
        <v>584.44500000000073</v>
      </c>
      <c r="U104" s="3">
        <f t="shared" si="13"/>
        <v>584.14500000000078</v>
      </c>
      <c r="Y104" s="69">
        <v>2200</v>
      </c>
      <c r="Z104" s="68">
        <f t="shared" si="14"/>
        <v>0.40800000000081127</v>
      </c>
      <c r="AA104" s="68">
        <f t="shared" si="15"/>
        <v>0.47500000000263753</v>
      </c>
      <c r="AB104" s="68">
        <f t="shared" si="16"/>
        <v>0.13200000000256296</v>
      </c>
      <c r="AC104" s="68">
        <f t="shared" si="17"/>
        <v>2.2762500000195018</v>
      </c>
      <c r="AD104" s="68">
        <f t="shared" si="21"/>
        <v>234.75000000188828</v>
      </c>
      <c r="AE104" s="68">
        <f t="shared" si="18"/>
        <v>8.830000000034488</v>
      </c>
      <c r="AF104" s="68"/>
      <c r="AG104" s="68">
        <f t="shared" si="22"/>
        <v>954.00000000324781</v>
      </c>
      <c r="AH104" s="68"/>
      <c r="AI104" s="69">
        <v>2200</v>
      </c>
      <c r="AJ104" s="68">
        <f t="shared" si="8"/>
        <v>0.20700000000067575</v>
      </c>
      <c r="AK104" s="68">
        <f t="shared" si="9"/>
        <v>0.45800000000076579</v>
      </c>
      <c r="AL104" s="68">
        <f t="shared" si="10"/>
        <v>0.14200000000073487</v>
      </c>
      <c r="AM104" s="68">
        <f t="shared" si="19"/>
        <v>2.4937500000054058</v>
      </c>
      <c r="AN104" s="68">
        <f t="shared" si="23"/>
        <v>247.31250000048277</v>
      </c>
      <c r="AO104" s="68">
        <f t="shared" si="20"/>
        <v>6.0000000000150067</v>
      </c>
      <c r="AP104" s="68">
        <f t="shared" si="24"/>
        <v>639.50000000136242</v>
      </c>
    </row>
    <row r="105" spans="1:42" ht="15.75" x14ac:dyDescent="0.25">
      <c r="A105" s="66">
        <v>2300</v>
      </c>
      <c r="B105" s="3">
        <v>584.01900000000001</v>
      </c>
      <c r="C105" s="3">
        <v>584.12699999999995</v>
      </c>
      <c r="D105" s="3">
        <v>584.76700000000005</v>
      </c>
      <c r="E105" s="3">
        <v>584.92399999999998</v>
      </c>
      <c r="F105" s="3">
        <v>585.00800000000004</v>
      </c>
      <c r="G105" s="3">
        <v>584.91399999999999</v>
      </c>
      <c r="H105" s="3">
        <v>584.79999999999995</v>
      </c>
      <c r="I105" s="3">
        <v>584.48699999999997</v>
      </c>
      <c r="J105" s="3">
        <v>584.38400000000001</v>
      </c>
      <c r="L105" s="3">
        <v>2300</v>
      </c>
      <c r="M105" s="3">
        <v>584.44900000000086</v>
      </c>
      <c r="N105" s="3">
        <v>584.62400000000275</v>
      </c>
      <c r="O105" s="3">
        <v>584.81200000000274</v>
      </c>
      <c r="P105" s="3">
        <v>584.92450000000269</v>
      </c>
      <c r="Q105" s="57">
        <v>585.16200000000072</v>
      </c>
      <c r="R105" s="3">
        <f t="shared" si="25"/>
        <v>585.04950000000076</v>
      </c>
      <c r="S105" s="3">
        <f t="shared" si="25"/>
        <v>584.93700000000081</v>
      </c>
      <c r="T105" s="3">
        <f t="shared" si="26"/>
        <v>584.74900000000082</v>
      </c>
      <c r="U105" s="3">
        <f t="shared" si="13"/>
        <v>584.44900000000086</v>
      </c>
      <c r="Y105" s="69">
        <v>2300</v>
      </c>
      <c r="Z105" s="68">
        <f t="shared" si="14"/>
        <v>0.43000000000085947</v>
      </c>
      <c r="AA105" s="68">
        <f t="shared" si="15"/>
        <v>0.49700000000279942</v>
      </c>
      <c r="AB105" s="68">
        <f t="shared" si="16"/>
        <v>4.5000000002687557E-2</v>
      </c>
      <c r="AC105" s="68">
        <f t="shared" si="17"/>
        <v>2.0325000000205762</v>
      </c>
      <c r="AD105" s="68">
        <f t="shared" si="21"/>
        <v>215.4375000020039</v>
      </c>
      <c r="AE105" s="68">
        <f t="shared" si="18"/>
        <v>9.270000000036589</v>
      </c>
      <c r="AF105" s="68"/>
      <c r="AG105" s="68">
        <f t="shared" si="22"/>
        <v>905.00000000355385</v>
      </c>
      <c r="AH105" s="68"/>
      <c r="AI105" s="69">
        <v>2300</v>
      </c>
      <c r="AJ105" s="68">
        <f t="shared" si="8"/>
        <v>0.13700000000085311</v>
      </c>
      <c r="AK105" s="68">
        <f t="shared" si="9"/>
        <v>0.26200000000085311</v>
      </c>
      <c r="AL105" s="68">
        <f t="shared" si="10"/>
        <v>6.5000000000850378E-2</v>
      </c>
      <c r="AM105" s="68">
        <f t="shared" si="19"/>
        <v>1.4962500000063983</v>
      </c>
      <c r="AN105" s="68">
        <f t="shared" si="23"/>
        <v>199.50000000059021</v>
      </c>
      <c r="AO105" s="68">
        <f t="shared" si="20"/>
        <v>3.2700000000170348</v>
      </c>
      <c r="AP105" s="68">
        <f t="shared" si="24"/>
        <v>463.50000000160207</v>
      </c>
    </row>
    <row r="106" spans="1:42" ht="15.75" x14ac:dyDescent="0.25">
      <c r="A106" s="66">
        <v>2400</v>
      </c>
      <c r="B106" s="3">
        <v>584.32600000000002</v>
      </c>
      <c r="C106" s="3">
        <v>584.75400000000002</v>
      </c>
      <c r="D106" s="3">
        <v>585.10699999999997</v>
      </c>
      <c r="E106" s="3">
        <v>585.21900000000005</v>
      </c>
      <c r="F106" s="3">
        <v>585.33699999999999</v>
      </c>
      <c r="G106" s="3">
        <v>585.202</v>
      </c>
      <c r="H106" s="3">
        <v>585.10199999999998</v>
      </c>
      <c r="I106" s="3">
        <v>584.76099999999997</v>
      </c>
      <c r="J106" s="3">
        <v>584.85199999999998</v>
      </c>
      <c r="L106" s="3">
        <v>2400</v>
      </c>
      <c r="M106" s="3">
        <v>584.75300000000095</v>
      </c>
      <c r="N106" s="3">
        <v>584.94400000000292</v>
      </c>
      <c r="O106" s="3">
        <v>585.1320000000029</v>
      </c>
      <c r="P106" s="3">
        <v>585.24450000000286</v>
      </c>
      <c r="Q106" s="57">
        <v>585.4660000000008</v>
      </c>
      <c r="R106" s="3">
        <f t="shared" si="25"/>
        <v>585.35350000000085</v>
      </c>
      <c r="S106" s="3">
        <f t="shared" si="25"/>
        <v>585.24100000000089</v>
      </c>
      <c r="T106" s="3">
        <f t="shared" si="26"/>
        <v>585.05300000000091</v>
      </c>
      <c r="U106" s="3">
        <f t="shared" si="13"/>
        <v>584.75300000000095</v>
      </c>
      <c r="Y106" s="69">
        <v>2400</v>
      </c>
      <c r="Z106" s="68">
        <f t="shared" si="14"/>
        <v>0.42700000000093041</v>
      </c>
      <c r="AA106" s="68">
        <f t="shared" si="15"/>
        <v>0.19000000000289674</v>
      </c>
      <c r="AB106" s="68">
        <f t="shared" si="16"/>
        <v>2.500000000293312E-2</v>
      </c>
      <c r="AC106" s="68">
        <f t="shared" si="17"/>
        <v>0.80625000002186198</v>
      </c>
      <c r="AD106" s="68">
        <f t="shared" si="21"/>
        <v>141.93750000212191</v>
      </c>
      <c r="AE106" s="68">
        <f t="shared" si="18"/>
        <v>6.1700000000382715</v>
      </c>
      <c r="AF106" s="68"/>
      <c r="AG106" s="68">
        <f t="shared" si="22"/>
        <v>772.00000000374303</v>
      </c>
      <c r="AH106" s="68"/>
      <c r="AI106" s="69">
        <v>2400</v>
      </c>
      <c r="AJ106" s="68">
        <f t="shared" si="8"/>
        <v>0.1390000000009195</v>
      </c>
      <c r="AK106" s="68">
        <f t="shared" si="9"/>
        <v>0.29200000000093951</v>
      </c>
      <c r="AL106" s="68">
        <f t="shared" si="10"/>
        <v>-9.8999999999023203E-2</v>
      </c>
      <c r="AM106" s="68">
        <f t="shared" si="19"/>
        <v>1.6162500000069713</v>
      </c>
      <c r="AN106" s="68">
        <f t="shared" si="23"/>
        <v>155.62500000066848</v>
      </c>
      <c r="AO106" s="68">
        <f t="shared" si="20"/>
        <v>1.9300000000191631</v>
      </c>
      <c r="AP106" s="68">
        <f t="shared" si="24"/>
        <v>260.00000000180989</v>
      </c>
    </row>
    <row r="107" spans="1:42" ht="15.75" x14ac:dyDescent="0.25">
      <c r="A107" s="66">
        <v>2500</v>
      </c>
      <c r="B107" s="3">
        <v>585.04600000000005</v>
      </c>
      <c r="C107" s="3">
        <v>585.29899999999998</v>
      </c>
      <c r="D107" s="3">
        <v>585.45799999999997</v>
      </c>
      <c r="E107" s="3">
        <v>585.56899999999996</v>
      </c>
      <c r="F107" s="3">
        <v>585.62099999999998</v>
      </c>
      <c r="G107" s="3">
        <v>585.60199999999998</v>
      </c>
      <c r="H107" s="3">
        <v>585.48699999999997</v>
      </c>
      <c r="I107" s="3">
        <v>585.32600000000002</v>
      </c>
      <c r="J107" s="3">
        <v>585.31399999999996</v>
      </c>
      <c r="L107" s="3">
        <v>2500</v>
      </c>
      <c r="M107" s="3">
        <v>585.05700000000104</v>
      </c>
      <c r="N107" s="3">
        <v>585.26400000000308</v>
      </c>
      <c r="O107" s="3">
        <v>585.45200000000307</v>
      </c>
      <c r="P107" s="3">
        <v>585.56450000000302</v>
      </c>
      <c r="Q107" s="57">
        <v>585.77000000000089</v>
      </c>
      <c r="R107" s="3">
        <f t="shared" si="25"/>
        <v>585.65750000000094</v>
      </c>
      <c r="S107" s="3">
        <f t="shared" si="25"/>
        <v>585.54500000000098</v>
      </c>
      <c r="T107" s="3">
        <f t="shared" si="26"/>
        <v>585.35700000000099</v>
      </c>
      <c r="U107" s="3">
        <f t="shared" si="13"/>
        <v>585.05700000000104</v>
      </c>
      <c r="Y107" s="69">
        <v>2500</v>
      </c>
      <c r="Z107" s="68">
        <f t="shared" si="14"/>
        <v>1.100000000099044E-2</v>
      </c>
      <c r="AA107" s="68">
        <f t="shared" si="15"/>
        <v>-3.4999999996898623E-2</v>
      </c>
      <c r="AB107" s="68">
        <f t="shared" si="16"/>
        <v>-5.999999996902261E-3</v>
      </c>
      <c r="AC107" s="68">
        <f t="shared" si="17"/>
        <v>-0.15374999997675332</v>
      </c>
      <c r="AD107" s="68">
        <f t="shared" si="21"/>
        <v>32.625000002255433</v>
      </c>
      <c r="AE107" s="68">
        <f t="shared" si="18"/>
        <v>-0.23999999995908183</v>
      </c>
      <c r="AF107" s="68"/>
      <c r="AG107" s="68">
        <f t="shared" si="22"/>
        <v>296.50000000395949</v>
      </c>
      <c r="AH107" s="68"/>
      <c r="AI107" s="69">
        <v>2500</v>
      </c>
      <c r="AJ107" s="68">
        <f t="shared" si="8"/>
        <v>5.8000000001015906E-2</v>
      </c>
      <c r="AK107" s="68">
        <f t="shared" si="9"/>
        <v>3.100000000097225E-2</v>
      </c>
      <c r="AL107" s="68">
        <f t="shared" si="10"/>
        <v>-0.25699999999892498</v>
      </c>
      <c r="AM107" s="68">
        <f t="shared" si="19"/>
        <v>0.33375000000745558</v>
      </c>
      <c r="AN107" s="68">
        <f t="shared" si="23"/>
        <v>97.500000000721343</v>
      </c>
      <c r="AO107" s="68">
        <f t="shared" si="20"/>
        <v>-2.2599999999795273</v>
      </c>
      <c r="AP107" s="68">
        <f t="shared" si="24"/>
        <v>-16.499999998018211</v>
      </c>
    </row>
    <row r="108" spans="1:42" ht="15.75" x14ac:dyDescent="0.25">
      <c r="A108" s="66">
        <v>2600</v>
      </c>
      <c r="B108" s="3">
        <v>585.08699999999999</v>
      </c>
      <c r="C108" s="3">
        <v>585.34199999999998</v>
      </c>
      <c r="D108" s="3">
        <v>585.63499999999999</v>
      </c>
      <c r="E108" s="3">
        <v>585.83600000000001</v>
      </c>
      <c r="F108" s="3">
        <v>585.98900000000003</v>
      </c>
      <c r="G108" s="3">
        <v>585.86500000000001</v>
      </c>
      <c r="H108" s="3">
        <v>585.67899999999997</v>
      </c>
      <c r="I108" s="3">
        <v>585.53499999999997</v>
      </c>
      <c r="J108" s="3">
        <v>585.447</v>
      </c>
      <c r="L108" s="3">
        <v>2600</v>
      </c>
      <c r="M108" s="3">
        <v>585.36100000000113</v>
      </c>
      <c r="N108" s="3">
        <v>585.58400000000324</v>
      </c>
      <c r="O108" s="3">
        <v>585.77200000000323</v>
      </c>
      <c r="P108" s="3">
        <v>585.88450000000319</v>
      </c>
      <c r="Q108" s="57">
        <v>586.07400000000098</v>
      </c>
      <c r="R108" s="3">
        <f t="shared" si="25"/>
        <v>585.96150000000102</v>
      </c>
      <c r="S108" s="3">
        <f t="shared" si="25"/>
        <v>585.84900000000107</v>
      </c>
      <c r="T108" s="3">
        <f t="shared" si="26"/>
        <v>585.66100000000108</v>
      </c>
      <c r="U108" s="3">
        <f t="shared" si="13"/>
        <v>585.36100000000113</v>
      </c>
      <c r="Y108" s="69">
        <v>2600</v>
      </c>
      <c r="Z108" s="68">
        <f t="shared" si="14"/>
        <v>0.27400000000113778</v>
      </c>
      <c r="AA108" s="68">
        <f t="shared" si="15"/>
        <v>0.24200000000325872</v>
      </c>
      <c r="AB108" s="68">
        <f t="shared" si="16"/>
        <v>0.13700000000324053</v>
      </c>
      <c r="AC108" s="68">
        <f t="shared" si="17"/>
        <v>1.4212500000243722</v>
      </c>
      <c r="AD108" s="68">
        <f t="shared" si="21"/>
        <v>63.375000002380943</v>
      </c>
      <c r="AE108" s="68">
        <f t="shared" si="18"/>
        <v>5.160000000043965</v>
      </c>
      <c r="AF108" s="68"/>
      <c r="AG108" s="68">
        <f t="shared" si="22"/>
        <v>246.00000000424416</v>
      </c>
      <c r="AH108" s="68"/>
      <c r="AI108" s="69">
        <v>2600</v>
      </c>
      <c r="AJ108" s="68">
        <f t="shared" si="8"/>
        <v>0.17000000000109594</v>
      </c>
      <c r="AK108" s="68">
        <f t="shared" si="9"/>
        <v>0.12600000000111322</v>
      </c>
      <c r="AL108" s="68">
        <f t="shared" si="10"/>
        <v>-8.5999999998875865E-2</v>
      </c>
      <c r="AM108" s="68">
        <f t="shared" si="19"/>
        <v>1.1100000000082844</v>
      </c>
      <c r="AN108" s="68">
        <f t="shared" si="23"/>
        <v>72.187500000786997</v>
      </c>
      <c r="AO108" s="68">
        <f t="shared" si="20"/>
        <v>0.40000000002237357</v>
      </c>
      <c r="AP108" s="68">
        <f t="shared" si="24"/>
        <v>-92.999999997857685</v>
      </c>
    </row>
    <row r="109" spans="1:42" ht="15.75" x14ac:dyDescent="0.25">
      <c r="A109" s="66">
        <v>2700</v>
      </c>
      <c r="B109" s="3">
        <v>585.42899999999997</v>
      </c>
      <c r="C109" s="3">
        <v>585.80799999999999</v>
      </c>
      <c r="D109" s="3">
        <v>585.98400000000004</v>
      </c>
      <c r="E109" s="3">
        <v>586.14400000000001</v>
      </c>
      <c r="F109" s="3">
        <v>586.29499999999996</v>
      </c>
      <c r="G109" s="3">
        <v>586.173</v>
      </c>
      <c r="H109" s="3">
        <v>585.91300000000001</v>
      </c>
      <c r="I109" s="3">
        <v>585.81500000000005</v>
      </c>
      <c r="J109" s="3">
        <v>585.63599999999997</v>
      </c>
      <c r="L109" s="3">
        <v>2700</v>
      </c>
      <c r="M109" s="3">
        <v>585.66500000000121</v>
      </c>
      <c r="N109" s="3">
        <v>585.90400000000341</v>
      </c>
      <c r="O109" s="3">
        <v>586.0920000000034</v>
      </c>
      <c r="P109" s="3">
        <v>586.20450000000335</v>
      </c>
      <c r="Q109" s="57">
        <v>586.37800000000107</v>
      </c>
      <c r="R109" s="3">
        <f t="shared" si="25"/>
        <v>586.26550000000111</v>
      </c>
      <c r="S109" s="3">
        <f t="shared" si="25"/>
        <v>586.15300000000116</v>
      </c>
      <c r="T109" s="3">
        <f t="shared" si="26"/>
        <v>585.96500000000117</v>
      </c>
      <c r="U109" s="3">
        <f t="shared" si="13"/>
        <v>585.66500000000121</v>
      </c>
      <c r="Y109" s="69">
        <v>2700</v>
      </c>
      <c r="Z109" s="68">
        <f t="shared" si="14"/>
        <v>0.23600000000124055</v>
      </c>
      <c r="AA109" s="68">
        <f t="shared" si="15"/>
        <v>9.6000000003414243E-2</v>
      </c>
      <c r="AB109" s="68">
        <f t="shared" si="16"/>
        <v>0.10800000000335785</v>
      </c>
      <c r="AC109" s="68">
        <f t="shared" si="17"/>
        <v>0.76500000002539537</v>
      </c>
      <c r="AD109" s="68">
        <f t="shared" si="21"/>
        <v>109.31250000248838</v>
      </c>
      <c r="AE109" s="68">
        <f t="shared" si="18"/>
        <v>3.3200000000465479</v>
      </c>
      <c r="AF109" s="68"/>
      <c r="AG109" s="68">
        <f t="shared" si="22"/>
        <v>424.00000000452565</v>
      </c>
      <c r="AH109" s="68"/>
      <c r="AI109" s="69">
        <v>2700</v>
      </c>
      <c r="AJ109" s="68">
        <f t="shared" si="8"/>
        <v>0.24000000000114596</v>
      </c>
      <c r="AK109" s="68">
        <f t="shared" si="9"/>
        <v>0.15000000000111413</v>
      </c>
      <c r="AL109" s="68">
        <f t="shared" si="10"/>
        <v>2.9000000001246917E-2</v>
      </c>
      <c r="AM109" s="68">
        <f t="shared" si="19"/>
        <v>1.4625000000084754</v>
      </c>
      <c r="AN109" s="68">
        <f t="shared" si="23"/>
        <v>128.62500000083799</v>
      </c>
      <c r="AO109" s="68">
        <f t="shared" si="20"/>
        <v>1.7900000000236105</v>
      </c>
      <c r="AP109" s="68">
        <f t="shared" si="24"/>
        <v>109.5000000022992</v>
      </c>
    </row>
    <row r="110" spans="1:42" ht="15.75" x14ac:dyDescent="0.25">
      <c r="A110" s="66">
        <v>2800</v>
      </c>
      <c r="B110" s="3">
        <v>585.81700000000001</v>
      </c>
      <c r="C110" s="3">
        <v>585.97299999999996</v>
      </c>
      <c r="D110" s="3">
        <v>586.32299999999998</v>
      </c>
      <c r="E110" s="3">
        <v>586.48199999999997</v>
      </c>
      <c r="F110" s="3">
        <v>586.61099999999999</v>
      </c>
      <c r="G110" s="3">
        <v>586.44600000000003</v>
      </c>
      <c r="H110" s="3">
        <v>586.28800000000001</v>
      </c>
      <c r="I110" s="3">
        <v>586.154</v>
      </c>
      <c r="J110" s="3">
        <v>586.12199999999996</v>
      </c>
      <c r="L110" s="67">
        <v>2800</v>
      </c>
      <c r="M110" s="3">
        <v>585.9690000000013</v>
      </c>
      <c r="N110" s="3">
        <v>586.22400000000357</v>
      </c>
      <c r="O110" s="3">
        <v>586.41200000000356</v>
      </c>
      <c r="P110" s="3">
        <v>586.52450000000351</v>
      </c>
      <c r="Q110" s="57">
        <v>586.68200000000115</v>
      </c>
      <c r="R110" s="3">
        <f t="shared" si="25"/>
        <v>586.5695000000012</v>
      </c>
      <c r="S110" s="3">
        <f t="shared" si="25"/>
        <v>586.45700000000124</v>
      </c>
      <c r="T110" s="3">
        <f t="shared" si="26"/>
        <v>586.26900000000126</v>
      </c>
      <c r="U110" s="3">
        <f t="shared" si="13"/>
        <v>585.9690000000013</v>
      </c>
      <c r="Y110" s="69">
        <v>2800</v>
      </c>
      <c r="Z110" s="68">
        <f t="shared" si="14"/>
        <v>0.15200000000129421</v>
      </c>
      <c r="AA110" s="68">
        <f t="shared" si="15"/>
        <v>0.25100000000361433</v>
      </c>
      <c r="AB110" s="68">
        <f t="shared" si="16"/>
        <v>8.9000000003579771E-2</v>
      </c>
      <c r="AC110" s="68">
        <f t="shared" si="17"/>
        <v>1.2750000000269779</v>
      </c>
      <c r="AD110" s="68">
        <f t="shared" si="21"/>
        <v>102.00000000261866</v>
      </c>
      <c r="AE110" s="68">
        <f t="shared" si="18"/>
        <v>4.0300000000490854</v>
      </c>
      <c r="AF110" s="68"/>
      <c r="AG110" s="68">
        <f t="shared" si="22"/>
        <v>367.50000000478167</v>
      </c>
      <c r="AH110" s="68"/>
      <c r="AI110" s="69">
        <v>2800</v>
      </c>
      <c r="AJ110" s="68">
        <f t="shared" si="8"/>
        <v>0.16900000000123327</v>
      </c>
      <c r="AK110" s="68">
        <f t="shared" si="9"/>
        <v>0.11500000000125965</v>
      </c>
      <c r="AL110" s="68">
        <f t="shared" si="10"/>
        <v>-0.15299999999865577</v>
      </c>
      <c r="AM110" s="68">
        <f t="shared" si="19"/>
        <v>1.0650000000093485</v>
      </c>
      <c r="AN110" s="68">
        <f t="shared" si="23"/>
        <v>126.37500000089119</v>
      </c>
      <c r="AO110" s="68">
        <f t="shared" si="20"/>
        <v>-0.37999999997396117</v>
      </c>
      <c r="AP110" s="68">
        <f t="shared" si="24"/>
        <v>70.500000002482466</v>
      </c>
    </row>
    <row r="111" spans="1:42" ht="15.75" x14ac:dyDescent="0.25">
      <c r="A111" s="66">
        <v>2900</v>
      </c>
      <c r="B111" s="3">
        <v>586.25</v>
      </c>
      <c r="C111" s="3">
        <v>586.54899999999998</v>
      </c>
      <c r="D111" s="3">
        <v>586.61</v>
      </c>
      <c r="E111" s="3">
        <v>586.72400000000005</v>
      </c>
      <c r="F111" s="3">
        <v>586.89</v>
      </c>
      <c r="G111" s="3">
        <v>586.78099999999995</v>
      </c>
      <c r="H111" s="3">
        <v>586.60900000000004</v>
      </c>
      <c r="I111" s="3">
        <v>586.42999999999995</v>
      </c>
      <c r="J111" s="3">
        <v>586.35699999999997</v>
      </c>
      <c r="L111" s="67">
        <v>2900</v>
      </c>
      <c r="M111" s="3">
        <v>586.27300000000139</v>
      </c>
      <c r="N111" s="3">
        <v>586.54400000000373</v>
      </c>
      <c r="O111" s="3">
        <v>586.73200000000372</v>
      </c>
      <c r="P111" s="3">
        <v>586.84450000000368</v>
      </c>
      <c r="Q111" s="57">
        <v>586.98600000000124</v>
      </c>
      <c r="R111" s="3">
        <f t="shared" si="25"/>
        <v>586.87350000000129</v>
      </c>
      <c r="S111" s="3">
        <f t="shared" si="25"/>
        <v>586.76100000000133</v>
      </c>
      <c r="T111" s="3">
        <f t="shared" si="26"/>
        <v>586.57300000000134</v>
      </c>
      <c r="U111" s="3">
        <f t="shared" si="13"/>
        <v>586.27300000000139</v>
      </c>
      <c r="Y111" s="69">
        <v>2900</v>
      </c>
      <c r="Z111" s="68">
        <f t="shared" si="14"/>
        <v>2.3000000001388798E-2</v>
      </c>
      <c r="AA111" s="68">
        <f t="shared" si="15"/>
        <v>-4.9999999962437869E-3</v>
      </c>
      <c r="AB111" s="68">
        <f t="shared" si="16"/>
        <v>0.12200000000370892</v>
      </c>
      <c r="AC111" s="68">
        <f t="shared" si="17"/>
        <v>0.43875000002799425</v>
      </c>
      <c r="AD111" s="68">
        <f t="shared" si="21"/>
        <v>85.687500002748607</v>
      </c>
      <c r="AE111" s="68">
        <f t="shared" si="18"/>
        <v>0.18000000005145012</v>
      </c>
      <c r="AF111" s="68"/>
      <c r="AG111" s="68">
        <f t="shared" si="22"/>
        <v>210.50000000502678</v>
      </c>
      <c r="AH111" s="68"/>
      <c r="AI111" s="69">
        <v>2900</v>
      </c>
      <c r="AJ111" s="68">
        <f t="shared" si="8"/>
        <v>0.15200000000129421</v>
      </c>
      <c r="AK111" s="68">
        <f t="shared" si="9"/>
        <v>0.14300000000139335</v>
      </c>
      <c r="AL111" s="68">
        <f t="shared" si="10"/>
        <v>-8.3999999998582098E-2</v>
      </c>
      <c r="AM111" s="68">
        <f t="shared" si="19"/>
        <v>1.1062500000100783</v>
      </c>
      <c r="AN111" s="68">
        <f t="shared" si="23"/>
        <v>108.56250000097134</v>
      </c>
      <c r="AO111" s="68">
        <f t="shared" si="20"/>
        <v>0.59000000002811248</v>
      </c>
      <c r="AP111" s="68">
        <f t="shared" si="24"/>
        <v>10.500000002707566</v>
      </c>
    </row>
    <row r="112" spans="1:42" ht="15.75" x14ac:dyDescent="0.25">
      <c r="A112" s="66">
        <v>3000</v>
      </c>
      <c r="B112" s="3">
        <v>586.61500000000001</v>
      </c>
      <c r="C112" s="3">
        <v>586.86699999999996</v>
      </c>
      <c r="D112" s="3">
        <v>586.97900000000004</v>
      </c>
      <c r="E112" s="3">
        <v>587.07600000000002</v>
      </c>
      <c r="F112" s="3">
        <v>587.17499999999995</v>
      </c>
      <c r="G112" s="3">
        <v>587.04100000000005</v>
      </c>
      <c r="H112" s="3">
        <v>586.88699999999994</v>
      </c>
      <c r="I112" s="3">
        <v>586.64300000000003</v>
      </c>
      <c r="J112" s="3">
        <v>586.64400000000001</v>
      </c>
      <c r="L112" s="67">
        <v>3000</v>
      </c>
      <c r="M112" s="3">
        <v>586.57700000000148</v>
      </c>
      <c r="N112" s="3">
        <v>586.8640000000039</v>
      </c>
      <c r="O112" s="3">
        <v>587.05200000000389</v>
      </c>
      <c r="P112" s="3">
        <v>587.16450000000384</v>
      </c>
      <c r="Q112" s="57">
        <v>587.29000000000133</v>
      </c>
      <c r="R112" s="3">
        <f t="shared" si="25"/>
        <v>587.17750000000137</v>
      </c>
      <c r="S112" s="3">
        <f t="shared" si="25"/>
        <v>587.06500000000142</v>
      </c>
      <c r="T112" s="3">
        <f t="shared" si="26"/>
        <v>586.87700000000143</v>
      </c>
      <c r="U112" s="3">
        <f t="shared" si="13"/>
        <v>586.57700000000148</v>
      </c>
      <c r="Y112" s="69">
        <v>3000</v>
      </c>
      <c r="Z112" s="68">
        <f t="shared" si="14"/>
        <v>-3.7999999998532985E-2</v>
      </c>
      <c r="AA112" s="68">
        <f t="shared" si="15"/>
        <v>-2.9999999960637069E-3</v>
      </c>
      <c r="AB112" s="73">
        <f t="shared" si="16"/>
        <v>7.3000000003844434E-2</v>
      </c>
      <c r="AC112" s="68">
        <f t="shared" si="17"/>
        <v>0.26250000002917773</v>
      </c>
      <c r="AD112" s="68">
        <f t="shared" si="21"/>
        <v>35.062500002858599</v>
      </c>
      <c r="AE112" s="68">
        <f t="shared" si="18"/>
        <v>-0.40999999994596692</v>
      </c>
      <c r="AF112" s="68"/>
      <c r="AG112" s="68">
        <f t="shared" si="22"/>
        <v>-11.49999999472584</v>
      </c>
      <c r="AH112" s="68"/>
      <c r="AI112" s="69">
        <v>3000</v>
      </c>
      <c r="AJ112" s="68">
        <f t="shared" si="8"/>
        <v>0.1780000000014752</v>
      </c>
      <c r="AK112" s="68">
        <f t="shared" si="9"/>
        <v>0.23400000000140153</v>
      </c>
      <c r="AL112" s="73">
        <f t="shared" si="10"/>
        <v>-6.6999999998529347E-2</v>
      </c>
      <c r="AM112" s="68">
        <f t="shared" si="19"/>
        <v>1.5450000000107877</v>
      </c>
      <c r="AN112" s="68">
        <f t="shared" si="23"/>
        <v>132.5625000010433</v>
      </c>
      <c r="AO112" s="68">
        <f t="shared" si="20"/>
        <v>1.6700000000287218</v>
      </c>
      <c r="AP112" s="68">
        <f t="shared" si="24"/>
        <v>113.00000000284172</v>
      </c>
    </row>
    <row r="113" spans="29:42" ht="15.75" x14ac:dyDescent="0.25">
      <c r="AC113" s="1" t="s">
        <v>174</v>
      </c>
      <c r="AD113" s="69">
        <f>SUM(AD83:AD112)</f>
        <v>4905.9375000327555</v>
      </c>
      <c r="AE113" s="1" t="s">
        <v>174</v>
      </c>
      <c r="AF113" s="1"/>
      <c r="AG113" s="69">
        <f>SUM(AG83:AG112)</f>
        <v>24712.000000046661</v>
      </c>
      <c r="AH113" s="72"/>
      <c r="AM113" s="1" t="s">
        <v>174</v>
      </c>
      <c r="AN113" s="69">
        <f>SUM(AN83:AN112)</f>
        <v>4586.4375000008549</v>
      </c>
      <c r="AO113" s="1" t="s">
        <v>174</v>
      </c>
      <c r="AP113" s="69">
        <f>SUM(AP83:AP112)</f>
        <v>13721.500000003973</v>
      </c>
    </row>
  </sheetData>
  <mergeCells count="10">
    <mergeCell ref="D1:H1"/>
    <mergeCell ref="O1:S1"/>
    <mergeCell ref="Z1:AD1"/>
    <mergeCell ref="AB77:AD78"/>
    <mergeCell ref="AL77:AN78"/>
    <mergeCell ref="A71:B71"/>
    <mergeCell ref="A75:B75"/>
    <mergeCell ref="P78:R79"/>
    <mergeCell ref="E78:G79"/>
    <mergeCell ref="A77:B77"/>
  </mergeCells>
  <pageMargins left="0.7" right="0.7" top="0.75" bottom="0.75" header="0.3" footer="0.3"/>
  <ignoredErrors>
    <ignoredError sqref="AE1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43</vt:i4>
      </vt:variant>
      <vt:variant>
        <vt:lpstr>Named Ranges</vt:lpstr>
      </vt:variant>
      <vt:variant>
        <vt:i4>3</vt:i4>
      </vt:variant>
    </vt:vector>
  </HeadingPairs>
  <TitlesOfParts>
    <vt:vector size="58" baseType="lpstr">
      <vt:lpstr>B.M RUNWAY</vt:lpstr>
      <vt:lpstr>LEVEL RUNWAY</vt:lpstr>
      <vt:lpstr>Sheet2</vt:lpstr>
      <vt:lpstr>RUWY+TAX+APRON</vt:lpstr>
      <vt:lpstr>APRON</vt:lpstr>
      <vt:lpstr>X-S SHEETS</vt:lpstr>
      <vt:lpstr>PROFILE SHEET</vt:lpstr>
      <vt:lpstr>Sheet1</vt:lpstr>
      <vt:lpstr>V0LUM</vt:lpstr>
      <vt:lpstr>Sheet3</vt:lpstr>
      <vt:lpstr>Sheet4</vt:lpstr>
      <vt:lpstr>Sheet5</vt:lpstr>
      <vt:lpstr>GENERAL PROFILE</vt:lpstr>
      <vt:lpstr>PROFILE CH 0.0 - CH 500</vt:lpstr>
      <vt:lpstr>X-S CH 0.0</vt:lpstr>
      <vt:lpstr>X-S LOOP 19</vt:lpstr>
      <vt:lpstr>X-S CH 100</vt:lpstr>
      <vt:lpstr>X-S CH 200</vt:lpstr>
      <vt:lpstr>X-S CH 300</vt:lpstr>
      <vt:lpstr>X-S CH 400</vt:lpstr>
      <vt:lpstr>X-S CH 500</vt:lpstr>
      <vt:lpstr>PROFILE CH500 - CH 1000</vt:lpstr>
      <vt:lpstr>X-S CH 600</vt:lpstr>
      <vt:lpstr>X-S CH 700</vt:lpstr>
      <vt:lpstr>X-S CH 800</vt:lpstr>
      <vt:lpstr>X-S CH 900</vt:lpstr>
      <vt:lpstr>X-S CH 1000</vt:lpstr>
      <vt:lpstr>PROFILE CH 1000 - CH 1500</vt:lpstr>
      <vt:lpstr>X-S CH 1100</vt:lpstr>
      <vt:lpstr>X-S CH 1200</vt:lpstr>
      <vt:lpstr>X-S CH 1300</vt:lpstr>
      <vt:lpstr>X-S CH 1400</vt:lpstr>
      <vt:lpstr>X-S CH 1500</vt:lpstr>
      <vt:lpstr>PROFILE CH 1500 - CH 2000</vt:lpstr>
      <vt:lpstr>X-S CH 1600</vt:lpstr>
      <vt:lpstr>X-S CH 1700</vt:lpstr>
      <vt:lpstr>X-S CH 1800</vt:lpstr>
      <vt:lpstr>X-S CH 1900</vt:lpstr>
      <vt:lpstr>X-S CH 2000</vt:lpstr>
      <vt:lpstr>PROFILE CH 2000 - CH 2500</vt:lpstr>
      <vt:lpstr>X-S CH 2100</vt:lpstr>
      <vt:lpstr>X-S CH 2200</vt:lpstr>
      <vt:lpstr>X-S CH 2300</vt:lpstr>
      <vt:lpstr>X-S CH 2400</vt:lpstr>
      <vt:lpstr>X-S CH 2500</vt:lpstr>
      <vt:lpstr>PROFILE CH 2500 - CH 3000</vt:lpstr>
      <vt:lpstr>X-S CH 2600</vt:lpstr>
      <vt:lpstr>X-S CH 2700</vt:lpstr>
      <vt:lpstr>X-S CH 2800</vt:lpstr>
      <vt:lpstr>X-S CH 2900</vt:lpstr>
      <vt:lpstr>X-S LOOP 01</vt:lpstr>
      <vt:lpstr>X-S CH 3000</vt:lpstr>
      <vt:lpstr>X-S RWY,TAX &amp; APRON CH 775</vt:lpstr>
      <vt:lpstr>X-S RWY,TAX &amp; APRON CH950</vt:lpstr>
      <vt:lpstr>Chart2</vt:lpstr>
      <vt:lpstr>'B.M RUNWAY'!Print_Area</vt:lpstr>
      <vt:lpstr>'PROFILE SHEET'!Print_Area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2018-11-07T21:32:47Z</dcterms:modified>
</cp:coreProperties>
</file>